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mikei\Dropbox\Data Science Projects\NBA projects\Player and Roster Analysis\"/>
    </mc:Choice>
  </mc:AlternateContent>
  <xr:revisionPtr revIDLastSave="0" documentId="13_ncr:1_{3FC5F0FA-D590-419D-AFF3-1E00FABB9000}" xr6:coauthVersionLast="47" xr6:coauthVersionMax="47" xr10:uidLastSave="{00000000-0000-0000-0000-000000000000}"/>
  <bookViews>
    <workbookView xWindow="-108" yWindow="-108" windowWidth="23256" windowHeight="12456" firstSheet="1" activeTab="1" xr2:uid="{00000000-000D-0000-FFFF-FFFF00000000}"/>
  </bookViews>
  <sheets>
    <sheet name="Reference Sheet" sheetId="1" state="hidden" r:id="rId1"/>
    <sheet name="Template" sheetId="3" r:id="rId2"/>
    <sheet name="Examples --&gt;" sheetId="14" r:id="rId3"/>
    <sheet name="Ant Edwards" sheetId="13" r:id="rId4"/>
    <sheet name="Jaylen Brown" sheetId="4" r:id="rId5"/>
    <sheet name="Mikal Bridges" sheetId="5" r:id="rId6"/>
    <sheet name="Nikola Jokic" sheetId="12" r:id="rId7"/>
    <sheet name="Cam Johnson" sheetId="6" r:id="rId8"/>
    <sheet name="Austin Reaves" sheetId="7" r:id="rId9"/>
    <sheet name="Draymond Green" sheetId="8" r:id="rId10"/>
    <sheet name="Lebron James" sheetId="9" r:id="rId11"/>
    <sheet name="Damian Lillard" sheetId="10" r:id="rId12"/>
    <sheet name="Luka Doncic" sheetId="11"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5" i="3" l="1"/>
  <c r="X15" i="3"/>
  <c r="W15" i="3"/>
  <c r="V15" i="3"/>
  <c r="U15" i="3"/>
  <c r="T15" i="3"/>
  <c r="S15" i="3"/>
  <c r="R15" i="3"/>
  <c r="Q15" i="3"/>
  <c r="P15" i="3"/>
  <c r="O15" i="3"/>
  <c r="N15" i="3"/>
  <c r="M15" i="3"/>
  <c r="L15" i="3"/>
  <c r="K15" i="3"/>
  <c r="J15" i="3"/>
  <c r="I15" i="3"/>
  <c r="H15" i="3"/>
  <c r="G15" i="3"/>
  <c r="F15" i="3"/>
  <c r="F34" i="13"/>
  <c r="Y33" i="13"/>
  <c r="X33" i="13"/>
  <c r="W33" i="13"/>
  <c r="V33" i="13"/>
  <c r="U33" i="13"/>
  <c r="T33" i="13"/>
  <c r="S33" i="13"/>
  <c r="R33" i="13"/>
  <c r="Q33" i="13"/>
  <c r="P33" i="13"/>
  <c r="O33" i="13"/>
  <c r="N33" i="13"/>
  <c r="M33" i="13"/>
  <c r="L33" i="13"/>
  <c r="Y29" i="13"/>
  <c r="X29" i="13"/>
  <c r="W29" i="13"/>
  <c r="V29" i="13"/>
  <c r="U29" i="13"/>
  <c r="T29" i="13"/>
  <c r="S29" i="13"/>
  <c r="R29" i="13"/>
  <c r="Q29" i="13"/>
  <c r="P29" i="13"/>
  <c r="O29" i="13"/>
  <c r="N29" i="13"/>
  <c r="M29" i="13"/>
  <c r="L29" i="13"/>
  <c r="K29" i="13"/>
  <c r="J29" i="13"/>
  <c r="I29" i="13"/>
  <c r="H29" i="13"/>
  <c r="G29" i="13"/>
  <c r="Y24" i="13"/>
  <c r="X24" i="13"/>
  <c r="W24" i="13"/>
  <c r="V24" i="13"/>
  <c r="U24" i="13"/>
  <c r="Y22" i="13"/>
  <c r="X22" i="13"/>
  <c r="W22" i="13"/>
  <c r="V22" i="13"/>
  <c r="U22" i="13"/>
  <c r="T22" i="13"/>
  <c r="W21" i="13"/>
  <c r="Y19" i="13"/>
  <c r="X19" i="13"/>
  <c r="W19" i="13"/>
  <c r="V19" i="13"/>
  <c r="U19" i="13"/>
  <c r="T19" i="13"/>
  <c r="S19" i="13"/>
  <c r="R19" i="13"/>
  <c r="Q19" i="13"/>
  <c r="P19" i="13"/>
  <c r="O19" i="13"/>
  <c r="N19" i="13"/>
  <c r="M19" i="13"/>
  <c r="L19" i="13"/>
  <c r="K19" i="13"/>
  <c r="J19" i="13"/>
  <c r="I19" i="13"/>
  <c r="H19" i="13"/>
  <c r="G19" i="13"/>
  <c r="F19" i="13"/>
  <c r="E19" i="13"/>
  <c r="Y18" i="13"/>
  <c r="X18" i="13"/>
  <c r="W18" i="13"/>
  <c r="V18" i="13"/>
  <c r="U18" i="13"/>
  <c r="T18" i="13"/>
  <c r="S18" i="13"/>
  <c r="R18" i="13"/>
  <c r="Q18" i="13"/>
  <c r="P18" i="13"/>
  <c r="O18" i="13"/>
  <c r="N18" i="13"/>
  <c r="M18" i="13"/>
  <c r="L18" i="13"/>
  <c r="K18" i="13"/>
  <c r="J18" i="13"/>
  <c r="I18" i="13"/>
  <c r="H18" i="13"/>
  <c r="G18" i="13"/>
  <c r="F18" i="13"/>
  <c r="E18" i="13"/>
  <c r="Y17" i="13"/>
  <c r="X17" i="13"/>
  <c r="W17" i="13"/>
  <c r="V17" i="13"/>
  <c r="U17" i="13"/>
  <c r="T17" i="13"/>
  <c r="S17" i="13"/>
  <c r="R17" i="13"/>
  <c r="Q17" i="13"/>
  <c r="P17" i="13"/>
  <c r="O17" i="13"/>
  <c r="N17" i="13"/>
  <c r="M17" i="13"/>
  <c r="L17" i="13"/>
  <c r="K17" i="13"/>
  <c r="J17" i="13"/>
  <c r="I17" i="13"/>
  <c r="H17" i="13"/>
  <c r="G17" i="13"/>
  <c r="F17" i="13"/>
  <c r="Y15" i="13"/>
  <c r="X15" i="13"/>
  <c r="W15" i="13"/>
  <c r="V15" i="13"/>
  <c r="U15" i="13"/>
  <c r="T15" i="13"/>
  <c r="S15" i="13"/>
  <c r="R15" i="13"/>
  <c r="Q15" i="13"/>
  <c r="P15" i="13"/>
  <c r="O15" i="13"/>
  <c r="N15" i="13"/>
  <c r="M15" i="13"/>
  <c r="L15" i="13"/>
  <c r="K15" i="13"/>
  <c r="J15" i="13"/>
  <c r="I15" i="13"/>
  <c r="H15" i="13"/>
  <c r="G15" i="13"/>
  <c r="F15" i="13"/>
  <c r="Y14" i="13"/>
  <c r="X14" i="13"/>
  <c r="W14" i="13"/>
  <c r="V14" i="13"/>
  <c r="V21" i="13" s="1"/>
  <c r="U14" i="13"/>
  <c r="U21" i="13" s="1"/>
  <c r="T14" i="13"/>
  <c r="T21" i="13" s="1"/>
  <c r="S14" i="13"/>
  <c r="S21" i="13" s="1"/>
  <c r="R14" i="13"/>
  <c r="Q14" i="13"/>
  <c r="P14" i="13"/>
  <c r="O14" i="13"/>
  <c r="N14" i="13"/>
  <c r="M14" i="13"/>
  <c r="L14" i="13"/>
  <c r="K14" i="13"/>
  <c r="J14" i="13"/>
  <c r="I14" i="13"/>
  <c r="H14" i="13"/>
  <c r="G14" i="13"/>
  <c r="F14" i="13"/>
  <c r="A14" i="13"/>
  <c r="A13" i="13"/>
  <c r="Y10" i="13"/>
  <c r="X10" i="13"/>
  <c r="W10" i="13"/>
  <c r="V10" i="13"/>
  <c r="U10" i="13"/>
  <c r="T10" i="13"/>
  <c r="S10" i="13"/>
  <c r="R10" i="13"/>
  <c r="Q10" i="13"/>
  <c r="P10" i="13"/>
  <c r="O10" i="13"/>
  <c r="N10" i="13"/>
  <c r="M10" i="13"/>
  <c r="F11" i="13"/>
  <c r="G11" i="13" s="1"/>
  <c r="H11" i="13" s="1"/>
  <c r="I11" i="13" s="1"/>
  <c r="J11" i="13" s="1"/>
  <c r="K11" i="13" s="1"/>
  <c r="L11" i="13" s="1"/>
  <c r="M11" i="13" s="1"/>
  <c r="N11" i="13" s="1"/>
  <c r="O11" i="13" s="1"/>
  <c r="F6" i="13"/>
  <c r="F16" i="13" s="1"/>
  <c r="F6" i="13" a="1"/>
  <c r="F5" i="13"/>
  <c r="G5" i="13" s="1"/>
  <c r="G4" i="13"/>
  <c r="G26" i="13" s="1"/>
  <c r="F4" i="13"/>
  <c r="F26" i="13" s="1"/>
  <c r="H3" i="13"/>
  <c r="H34" i="13" s="1"/>
  <c r="G3" i="13"/>
  <c r="G34" i="13" s="1"/>
  <c r="Y31" i="11"/>
  <c r="X31" i="11"/>
  <c r="W31" i="11"/>
  <c r="V31" i="11"/>
  <c r="U31" i="11"/>
  <c r="T31" i="11"/>
  <c r="S31" i="11"/>
  <c r="R31" i="11"/>
  <c r="Q31" i="11"/>
  <c r="P31" i="11"/>
  <c r="O31" i="11"/>
  <c r="N31" i="11"/>
  <c r="M31" i="11"/>
  <c r="L31" i="11"/>
  <c r="K31" i="11"/>
  <c r="J31" i="11"/>
  <c r="I31" i="11"/>
  <c r="H31" i="11"/>
  <c r="G31" i="11"/>
  <c r="F31" i="11"/>
  <c r="Y31" i="10"/>
  <c r="X31" i="10"/>
  <c r="W31" i="10"/>
  <c r="V31" i="10"/>
  <c r="U31" i="10"/>
  <c r="T31" i="10"/>
  <c r="S31" i="10"/>
  <c r="R31" i="10"/>
  <c r="Q31" i="10"/>
  <c r="P31" i="10"/>
  <c r="O31" i="10"/>
  <c r="N31" i="10"/>
  <c r="M31" i="10"/>
  <c r="L31" i="10"/>
  <c r="K31" i="10"/>
  <c r="J31" i="10"/>
  <c r="I31" i="10"/>
  <c r="H31" i="10"/>
  <c r="G31" i="10"/>
  <c r="F31" i="10"/>
  <c r="Y31" i="9"/>
  <c r="X31" i="9"/>
  <c r="W31" i="9"/>
  <c r="V31" i="9"/>
  <c r="U31" i="9"/>
  <c r="T31" i="9"/>
  <c r="S31" i="9"/>
  <c r="R31" i="9"/>
  <c r="Q31" i="9"/>
  <c r="P31" i="9"/>
  <c r="O31" i="9"/>
  <c r="N31" i="9"/>
  <c r="M31" i="9"/>
  <c r="L31" i="9"/>
  <c r="K31" i="9"/>
  <c r="J31" i="9"/>
  <c r="I31" i="9"/>
  <c r="H31" i="9"/>
  <c r="G31" i="9"/>
  <c r="F31" i="9"/>
  <c r="Y31" i="8"/>
  <c r="X31" i="8"/>
  <c r="W31" i="8"/>
  <c r="V31" i="8"/>
  <c r="U31" i="8"/>
  <c r="T31" i="8"/>
  <c r="S31" i="8"/>
  <c r="R31" i="8"/>
  <c r="Q31" i="8"/>
  <c r="P31" i="8"/>
  <c r="O31" i="8"/>
  <c r="N31" i="8"/>
  <c r="M31" i="8"/>
  <c r="L31" i="8"/>
  <c r="K31" i="8"/>
  <c r="J31" i="8"/>
  <c r="I31" i="8"/>
  <c r="H31" i="8"/>
  <c r="G31" i="8"/>
  <c r="F31" i="8"/>
  <c r="Y31" i="7"/>
  <c r="X31" i="7"/>
  <c r="W31" i="7"/>
  <c r="V31" i="7"/>
  <c r="U31" i="7"/>
  <c r="T31" i="7"/>
  <c r="S31" i="7"/>
  <c r="R31" i="7"/>
  <c r="Q31" i="7"/>
  <c r="P31" i="7"/>
  <c r="O31" i="7"/>
  <c r="N31" i="7"/>
  <c r="M31" i="7"/>
  <c r="L31" i="7"/>
  <c r="K31" i="7"/>
  <c r="J31" i="7"/>
  <c r="I31" i="7"/>
  <c r="H31" i="7"/>
  <c r="G31" i="7"/>
  <c r="F31" i="7"/>
  <c r="Y31" i="6"/>
  <c r="X31" i="6"/>
  <c r="W31" i="6"/>
  <c r="V31" i="6"/>
  <c r="U31" i="6"/>
  <c r="T31" i="6"/>
  <c r="S31" i="6"/>
  <c r="R31" i="6"/>
  <c r="Q31" i="6"/>
  <c r="P31" i="6"/>
  <c r="O31" i="6"/>
  <c r="N31" i="6"/>
  <c r="M31" i="6"/>
  <c r="L31" i="6"/>
  <c r="K31" i="6"/>
  <c r="J31" i="6"/>
  <c r="I31" i="6"/>
  <c r="H31" i="6"/>
  <c r="G31" i="6"/>
  <c r="F31" i="6"/>
  <c r="Y31" i="12"/>
  <c r="X31" i="12"/>
  <c r="W31" i="12"/>
  <c r="V31" i="12"/>
  <c r="U31" i="12"/>
  <c r="T31" i="12"/>
  <c r="S31" i="12"/>
  <c r="R31" i="12"/>
  <c r="Q31" i="12"/>
  <c r="P31" i="12"/>
  <c r="O31" i="12"/>
  <c r="N31" i="12"/>
  <c r="M31" i="12"/>
  <c r="L31" i="12"/>
  <c r="K31" i="12"/>
  <c r="J31" i="12"/>
  <c r="I31" i="12"/>
  <c r="H31" i="12"/>
  <c r="G31" i="12"/>
  <c r="F31" i="12"/>
  <c r="Y31" i="5"/>
  <c r="X31" i="5"/>
  <c r="W31" i="5"/>
  <c r="V31" i="5"/>
  <c r="U31" i="5"/>
  <c r="T31" i="5"/>
  <c r="S31" i="5"/>
  <c r="R31" i="5"/>
  <c r="Q31" i="5"/>
  <c r="P31" i="5"/>
  <c r="O31" i="5"/>
  <c r="N31" i="5"/>
  <c r="M31" i="5"/>
  <c r="L31" i="5"/>
  <c r="K31" i="5"/>
  <c r="J31" i="5"/>
  <c r="I31" i="5"/>
  <c r="H31" i="5"/>
  <c r="G31" i="5"/>
  <c r="F31" i="5"/>
  <c r="Y21" i="11"/>
  <c r="X21" i="11"/>
  <c r="W21" i="11"/>
  <c r="V21" i="11"/>
  <c r="U21" i="11"/>
  <c r="T21" i="11"/>
  <c r="S21" i="11"/>
  <c r="R21" i="11"/>
  <c r="Q21" i="11"/>
  <c r="P21" i="11"/>
  <c r="O21" i="11"/>
  <c r="N21" i="11"/>
  <c r="M21" i="11"/>
  <c r="L21" i="11"/>
  <c r="K21" i="11"/>
  <c r="J21" i="11"/>
  <c r="I21" i="11"/>
  <c r="H21" i="11"/>
  <c r="G21" i="11"/>
  <c r="F21" i="11"/>
  <c r="Y21" i="10"/>
  <c r="X21" i="10"/>
  <c r="W21" i="10"/>
  <c r="V21" i="10"/>
  <c r="U21" i="10"/>
  <c r="T21" i="10"/>
  <c r="S21" i="10"/>
  <c r="R21" i="10"/>
  <c r="Q21" i="10"/>
  <c r="P21" i="10"/>
  <c r="O21" i="10"/>
  <c r="N21" i="10"/>
  <c r="M21" i="10"/>
  <c r="L21" i="10"/>
  <c r="K21" i="10"/>
  <c r="J21" i="10"/>
  <c r="I21" i="10"/>
  <c r="H21" i="10"/>
  <c r="G21" i="10"/>
  <c r="F21" i="10"/>
  <c r="Y21" i="9"/>
  <c r="X21" i="9"/>
  <c r="W21" i="9"/>
  <c r="V21" i="9"/>
  <c r="U21" i="9"/>
  <c r="T21" i="9"/>
  <c r="S21" i="9"/>
  <c r="R21" i="9"/>
  <c r="Q21" i="9"/>
  <c r="P21" i="9"/>
  <c r="O21" i="9"/>
  <c r="N21" i="9"/>
  <c r="M21" i="9"/>
  <c r="L21" i="9"/>
  <c r="K21" i="9"/>
  <c r="J21" i="9"/>
  <c r="I21" i="9"/>
  <c r="H21" i="9"/>
  <c r="G21" i="9"/>
  <c r="F21" i="9"/>
  <c r="Y21" i="8"/>
  <c r="X21" i="8"/>
  <c r="W21" i="8"/>
  <c r="V21" i="8"/>
  <c r="U21" i="8"/>
  <c r="T21" i="8"/>
  <c r="S21" i="8"/>
  <c r="R21" i="8"/>
  <c r="Q21" i="8"/>
  <c r="P21" i="8"/>
  <c r="O21" i="8"/>
  <c r="N21" i="8"/>
  <c r="M21" i="8"/>
  <c r="L21" i="8"/>
  <c r="K21" i="8"/>
  <c r="J21" i="8"/>
  <c r="I21" i="8"/>
  <c r="H21" i="8"/>
  <c r="G21" i="8"/>
  <c r="F21" i="8"/>
  <c r="Y21" i="7"/>
  <c r="X21" i="7"/>
  <c r="W21" i="7"/>
  <c r="V21" i="7"/>
  <c r="U21" i="7"/>
  <c r="T21" i="7"/>
  <c r="S21" i="7"/>
  <c r="R21" i="7"/>
  <c r="Q21" i="7"/>
  <c r="P21" i="7"/>
  <c r="O21" i="7"/>
  <c r="N21" i="7"/>
  <c r="M21" i="7"/>
  <c r="L21" i="7"/>
  <c r="K21" i="7"/>
  <c r="J21" i="7"/>
  <c r="I21" i="7"/>
  <c r="H21" i="7"/>
  <c r="G21" i="7"/>
  <c r="F21" i="7"/>
  <c r="Y21" i="6"/>
  <c r="X21" i="6"/>
  <c r="W21" i="6"/>
  <c r="V21" i="6"/>
  <c r="U21" i="6"/>
  <c r="T21" i="6"/>
  <c r="S21" i="6"/>
  <c r="R21" i="6"/>
  <c r="Q21" i="6"/>
  <c r="P21" i="6"/>
  <c r="O21" i="6"/>
  <c r="N21" i="6"/>
  <c r="M21" i="6"/>
  <c r="L21" i="6"/>
  <c r="K21" i="6"/>
  <c r="J21" i="6"/>
  <c r="I21" i="6"/>
  <c r="H21" i="6"/>
  <c r="G21" i="6"/>
  <c r="F21" i="6"/>
  <c r="Y21" i="5"/>
  <c r="X21" i="5"/>
  <c r="W21" i="5"/>
  <c r="V21" i="5"/>
  <c r="U21" i="5"/>
  <c r="T21" i="5"/>
  <c r="S21" i="5"/>
  <c r="R21" i="5"/>
  <c r="Q21" i="5"/>
  <c r="P21" i="5"/>
  <c r="O21" i="5"/>
  <c r="N21" i="5"/>
  <c r="M21" i="5"/>
  <c r="L21" i="5"/>
  <c r="K21" i="5"/>
  <c r="J21" i="5"/>
  <c r="I21" i="5"/>
  <c r="H21" i="5"/>
  <c r="G21" i="5"/>
  <c r="F21" i="5"/>
  <c r="Y21" i="4"/>
  <c r="X21" i="4"/>
  <c r="W21" i="4"/>
  <c r="V21" i="4"/>
  <c r="U21" i="4"/>
  <c r="T21" i="4"/>
  <c r="S21" i="4"/>
  <c r="R21" i="4"/>
  <c r="Q21" i="4"/>
  <c r="P21" i="4"/>
  <c r="O21" i="4"/>
  <c r="N21" i="4"/>
  <c r="M21" i="4"/>
  <c r="L21" i="4"/>
  <c r="K21" i="4"/>
  <c r="J21" i="4"/>
  <c r="I21" i="4"/>
  <c r="H21" i="4"/>
  <c r="G21" i="4"/>
  <c r="F21" i="4"/>
  <c r="B8" i="3"/>
  <c r="Y29" i="11"/>
  <c r="X29" i="11"/>
  <c r="W29" i="11"/>
  <c r="V29" i="11"/>
  <c r="U29" i="11"/>
  <c r="T29" i="11"/>
  <c r="S29" i="11"/>
  <c r="R29" i="11"/>
  <c r="Q29" i="11"/>
  <c r="P29" i="11"/>
  <c r="O29" i="11"/>
  <c r="N29" i="11"/>
  <c r="M29" i="11"/>
  <c r="L29" i="11"/>
  <c r="K29" i="11"/>
  <c r="J29" i="11"/>
  <c r="I29" i="11"/>
  <c r="H29" i="11"/>
  <c r="G29" i="11"/>
  <c r="Y29" i="10"/>
  <c r="X29" i="10"/>
  <c r="W29" i="10"/>
  <c r="V29" i="10"/>
  <c r="U29" i="10"/>
  <c r="T29" i="10"/>
  <c r="S29" i="10"/>
  <c r="R29" i="10"/>
  <c r="Q29" i="10"/>
  <c r="P29" i="10"/>
  <c r="O29" i="10"/>
  <c r="N29" i="10"/>
  <c r="M29" i="10"/>
  <c r="L29" i="10"/>
  <c r="K29" i="10"/>
  <c r="J29" i="10"/>
  <c r="I29" i="10"/>
  <c r="H29" i="10"/>
  <c r="G29" i="10"/>
  <c r="Y29" i="9"/>
  <c r="X29" i="9"/>
  <c r="W29" i="9"/>
  <c r="V29" i="9"/>
  <c r="U29" i="9"/>
  <c r="T29" i="9"/>
  <c r="S29" i="9"/>
  <c r="R29" i="9"/>
  <c r="Q29" i="9"/>
  <c r="P29" i="9"/>
  <c r="O29" i="9"/>
  <c r="N29" i="9"/>
  <c r="M29" i="9"/>
  <c r="L29" i="9"/>
  <c r="K29" i="9"/>
  <c r="J29" i="9"/>
  <c r="I29" i="9"/>
  <c r="H29" i="9"/>
  <c r="G29" i="9"/>
  <c r="Y29" i="8"/>
  <c r="X29" i="8"/>
  <c r="W29" i="8"/>
  <c r="V29" i="8"/>
  <c r="U29" i="8"/>
  <c r="T29" i="8"/>
  <c r="S29" i="8"/>
  <c r="R29" i="8"/>
  <c r="Q29" i="8"/>
  <c r="P29" i="8"/>
  <c r="O29" i="8"/>
  <c r="N29" i="8"/>
  <c r="M29" i="8"/>
  <c r="L29" i="8"/>
  <c r="K29" i="8"/>
  <c r="J29" i="8"/>
  <c r="I29" i="8"/>
  <c r="H29" i="8"/>
  <c r="G29" i="8"/>
  <c r="Y29" i="7"/>
  <c r="X29" i="7"/>
  <c r="W29" i="7"/>
  <c r="V29" i="7"/>
  <c r="U29" i="7"/>
  <c r="T29" i="7"/>
  <c r="S29" i="7"/>
  <c r="R29" i="7"/>
  <c r="Q29" i="7"/>
  <c r="P29" i="7"/>
  <c r="O29" i="7"/>
  <c r="N29" i="7"/>
  <c r="M29" i="7"/>
  <c r="L29" i="7"/>
  <c r="K29" i="7"/>
  <c r="J29" i="7"/>
  <c r="I29" i="7"/>
  <c r="H29" i="7"/>
  <c r="G29" i="7"/>
  <c r="Y29" i="6"/>
  <c r="X29" i="6"/>
  <c r="W29" i="6"/>
  <c r="V29" i="6"/>
  <c r="U29" i="6"/>
  <c r="T29" i="6"/>
  <c r="S29" i="6"/>
  <c r="R29" i="6"/>
  <c r="Q29" i="6"/>
  <c r="P29" i="6"/>
  <c r="O29" i="6"/>
  <c r="N29" i="6"/>
  <c r="M29" i="6"/>
  <c r="L29" i="6"/>
  <c r="K29" i="6"/>
  <c r="J29" i="6"/>
  <c r="I29" i="6"/>
  <c r="H29" i="6"/>
  <c r="G29" i="6"/>
  <c r="Y29" i="5"/>
  <c r="X29" i="5"/>
  <c r="W29" i="5"/>
  <c r="V29" i="5"/>
  <c r="U29" i="5"/>
  <c r="T29" i="5"/>
  <c r="S29" i="5"/>
  <c r="R29" i="5"/>
  <c r="Q29" i="5"/>
  <c r="P29" i="5"/>
  <c r="O29" i="5"/>
  <c r="N29" i="5"/>
  <c r="M29" i="5"/>
  <c r="L29" i="5"/>
  <c r="K29" i="5"/>
  <c r="J29" i="5"/>
  <c r="I29" i="5"/>
  <c r="H29" i="5"/>
  <c r="G29" i="5"/>
  <c r="Y29" i="4"/>
  <c r="X29" i="4"/>
  <c r="W29" i="4"/>
  <c r="V29" i="4"/>
  <c r="U29" i="4"/>
  <c r="T29" i="4"/>
  <c r="S29" i="4"/>
  <c r="R29" i="4"/>
  <c r="Q29" i="4"/>
  <c r="P29" i="4"/>
  <c r="O29" i="4"/>
  <c r="N29" i="4"/>
  <c r="M29" i="4"/>
  <c r="L29" i="4"/>
  <c r="K29" i="4"/>
  <c r="J29" i="4"/>
  <c r="I29" i="4"/>
  <c r="H29" i="4"/>
  <c r="G29" i="4"/>
  <c r="Y29" i="3"/>
  <c r="X29" i="3"/>
  <c r="W29" i="3"/>
  <c r="V29" i="3"/>
  <c r="U29" i="3"/>
  <c r="T29" i="3"/>
  <c r="S29" i="3"/>
  <c r="R29" i="3"/>
  <c r="Q29" i="3"/>
  <c r="P29" i="3"/>
  <c r="O29" i="3"/>
  <c r="N29" i="3"/>
  <c r="M29" i="3"/>
  <c r="L29" i="3"/>
  <c r="K29" i="3"/>
  <c r="J29" i="3"/>
  <c r="I29" i="3"/>
  <c r="H29" i="3"/>
  <c r="G29" i="3"/>
  <c r="Y24" i="11"/>
  <c r="X24" i="11"/>
  <c r="W24" i="11"/>
  <c r="V24" i="11"/>
  <c r="U24" i="11"/>
  <c r="T24" i="11"/>
  <c r="Y22" i="11"/>
  <c r="X22" i="11"/>
  <c r="W22" i="11"/>
  <c r="V22" i="11"/>
  <c r="U22" i="11"/>
  <c r="T22" i="11"/>
  <c r="Y24" i="10"/>
  <c r="X24" i="10"/>
  <c r="W24" i="10"/>
  <c r="V24" i="10"/>
  <c r="U24" i="10"/>
  <c r="T24" i="10"/>
  <c r="S24" i="10"/>
  <c r="R24" i="10"/>
  <c r="Q24" i="10"/>
  <c r="P24" i="10"/>
  <c r="O24" i="10"/>
  <c r="N24" i="10"/>
  <c r="Y22" i="10"/>
  <c r="X22" i="10"/>
  <c r="W22" i="10"/>
  <c r="V22" i="10"/>
  <c r="U22" i="10"/>
  <c r="T22" i="10"/>
  <c r="S22" i="10"/>
  <c r="R22" i="10"/>
  <c r="Q22" i="10"/>
  <c r="P22" i="10"/>
  <c r="O22" i="10"/>
  <c r="N22" i="10"/>
  <c r="Y24" i="9"/>
  <c r="X24" i="9"/>
  <c r="W24" i="9"/>
  <c r="V24" i="9"/>
  <c r="U24" i="9"/>
  <c r="T24" i="9"/>
  <c r="S24" i="9"/>
  <c r="R24" i="9"/>
  <c r="Q24" i="9"/>
  <c r="P24" i="9"/>
  <c r="O24" i="9"/>
  <c r="N24" i="9"/>
  <c r="M24" i="9"/>
  <c r="L24" i="9"/>
  <c r="K24" i="9"/>
  <c r="J24" i="9"/>
  <c r="I24" i="9"/>
  <c r="Y22" i="9"/>
  <c r="X22" i="9"/>
  <c r="W22" i="9"/>
  <c r="V22" i="9"/>
  <c r="U22" i="9"/>
  <c r="T22" i="9"/>
  <c r="S22" i="9"/>
  <c r="R22" i="9"/>
  <c r="Q22" i="9"/>
  <c r="P22" i="9"/>
  <c r="O22" i="9"/>
  <c r="N22" i="9"/>
  <c r="M22" i="9"/>
  <c r="L22" i="9"/>
  <c r="K22" i="9"/>
  <c r="J22" i="9"/>
  <c r="I22" i="9"/>
  <c r="Y24" i="8"/>
  <c r="X24" i="8"/>
  <c r="W24" i="8"/>
  <c r="V24" i="8"/>
  <c r="U24" i="8"/>
  <c r="T24" i="8"/>
  <c r="S24" i="8"/>
  <c r="R24" i="8"/>
  <c r="Q24" i="8"/>
  <c r="P24" i="8"/>
  <c r="O24" i="8"/>
  <c r="N24" i="8"/>
  <c r="M24" i="8"/>
  <c r="L24" i="8"/>
  <c r="K24" i="8"/>
  <c r="Y22" i="8"/>
  <c r="X22" i="8"/>
  <c r="W22" i="8"/>
  <c r="V22" i="8"/>
  <c r="U22" i="8"/>
  <c r="T22" i="8"/>
  <c r="S22" i="8"/>
  <c r="R22" i="8"/>
  <c r="Q22" i="8"/>
  <c r="P22" i="8"/>
  <c r="O22" i="8"/>
  <c r="N22" i="8"/>
  <c r="M22" i="8"/>
  <c r="L22" i="8"/>
  <c r="K22" i="8"/>
  <c r="Y24" i="7"/>
  <c r="X24" i="7"/>
  <c r="W24" i="7"/>
  <c r="V24" i="7"/>
  <c r="U24" i="7"/>
  <c r="T24" i="7"/>
  <c r="S24" i="7"/>
  <c r="R24" i="7"/>
  <c r="Q24" i="7"/>
  <c r="Y22" i="7"/>
  <c r="X22" i="7"/>
  <c r="W22" i="7"/>
  <c r="V22" i="7"/>
  <c r="U22" i="7"/>
  <c r="T22" i="7"/>
  <c r="S22" i="7"/>
  <c r="R22" i="7"/>
  <c r="Q22" i="7"/>
  <c r="Y24" i="6"/>
  <c r="X24" i="6"/>
  <c r="W24" i="6"/>
  <c r="V24" i="6"/>
  <c r="U24" i="6"/>
  <c r="T24" i="6"/>
  <c r="S24" i="6"/>
  <c r="Y22" i="6"/>
  <c r="X22" i="6"/>
  <c r="W22" i="6"/>
  <c r="V22" i="6"/>
  <c r="U22" i="6"/>
  <c r="T22" i="6"/>
  <c r="S22" i="6"/>
  <c r="Y24" i="5"/>
  <c r="X24" i="5"/>
  <c r="W24" i="5"/>
  <c r="V24" i="5"/>
  <c r="U24" i="5"/>
  <c r="T24" i="5"/>
  <c r="S24" i="5"/>
  <c r="R24" i="5"/>
  <c r="Q24" i="5"/>
  <c r="Y22" i="5"/>
  <c r="X22" i="5"/>
  <c r="W22" i="5"/>
  <c r="V22" i="5"/>
  <c r="U22" i="5"/>
  <c r="T22" i="5"/>
  <c r="S22" i="5"/>
  <c r="R22" i="5"/>
  <c r="Q22" i="5"/>
  <c r="Y24" i="4"/>
  <c r="X24" i="4"/>
  <c r="W24" i="4"/>
  <c r="V24" i="4"/>
  <c r="U24" i="4"/>
  <c r="T24" i="4"/>
  <c r="S24" i="4"/>
  <c r="Y22" i="4"/>
  <c r="X22" i="4"/>
  <c r="W22" i="4"/>
  <c r="V22" i="4"/>
  <c r="U22" i="4"/>
  <c r="T22" i="4"/>
  <c r="S22" i="4"/>
  <c r="Y24" i="3"/>
  <c r="X24" i="3"/>
  <c r="W24" i="3"/>
  <c r="V24" i="3"/>
  <c r="U24" i="3"/>
  <c r="Y22" i="3"/>
  <c r="X22" i="3"/>
  <c r="W22" i="3"/>
  <c r="V22" i="3"/>
  <c r="U22" i="3"/>
  <c r="Y24" i="12"/>
  <c r="X24" i="12"/>
  <c r="W24" i="12"/>
  <c r="V24" i="12"/>
  <c r="U24" i="12"/>
  <c r="T24" i="12"/>
  <c r="S24" i="12"/>
  <c r="R24" i="12"/>
  <c r="Q24" i="12"/>
  <c r="P24" i="12"/>
  <c r="Y22" i="12"/>
  <c r="X22" i="12"/>
  <c r="W22" i="12"/>
  <c r="V22" i="12"/>
  <c r="U22" i="12"/>
  <c r="T22" i="12"/>
  <c r="S22" i="12"/>
  <c r="R22" i="12"/>
  <c r="Q22" i="12"/>
  <c r="P22" i="12"/>
  <c r="Y29" i="12"/>
  <c r="X29" i="12"/>
  <c r="W29" i="12"/>
  <c r="V29" i="12"/>
  <c r="U29" i="12"/>
  <c r="T29" i="12"/>
  <c r="S29" i="12"/>
  <c r="R29" i="12"/>
  <c r="Q29" i="12"/>
  <c r="P29" i="12"/>
  <c r="O29" i="12"/>
  <c r="N29" i="12"/>
  <c r="M29" i="12"/>
  <c r="L29" i="12"/>
  <c r="K29" i="12"/>
  <c r="J29" i="12"/>
  <c r="I29" i="12"/>
  <c r="H29" i="12"/>
  <c r="G29" i="12"/>
  <c r="F34" i="12"/>
  <c r="Y33" i="12"/>
  <c r="X33" i="12"/>
  <c r="W33" i="12"/>
  <c r="V33" i="12"/>
  <c r="U33" i="12"/>
  <c r="T33" i="12"/>
  <c r="S33" i="12"/>
  <c r="R33" i="12"/>
  <c r="Q33" i="12"/>
  <c r="P33" i="12"/>
  <c r="O33" i="12"/>
  <c r="N33" i="12"/>
  <c r="M33" i="12"/>
  <c r="L33" i="12"/>
  <c r="K33" i="12"/>
  <c r="Y19" i="12"/>
  <c r="X19" i="12"/>
  <c r="W19" i="12"/>
  <c r="V19" i="12"/>
  <c r="U19" i="12"/>
  <c r="T19" i="12"/>
  <c r="S19" i="12"/>
  <c r="R19" i="12"/>
  <c r="Q19" i="12"/>
  <c r="P19" i="12"/>
  <c r="O19" i="12"/>
  <c r="N19" i="12"/>
  <c r="M19" i="12"/>
  <c r="L19" i="12"/>
  <c r="K19" i="12"/>
  <c r="J19" i="12"/>
  <c r="I19" i="12"/>
  <c r="H19" i="12"/>
  <c r="G19" i="12"/>
  <c r="F19" i="12"/>
  <c r="E19" i="12"/>
  <c r="Y18" i="12"/>
  <c r="X18" i="12"/>
  <c r="W18" i="12"/>
  <c r="V18" i="12"/>
  <c r="U18" i="12"/>
  <c r="T18" i="12"/>
  <c r="S18" i="12"/>
  <c r="R18" i="12"/>
  <c r="Q18" i="12"/>
  <c r="P18" i="12"/>
  <c r="O18" i="12"/>
  <c r="N18" i="12"/>
  <c r="M18" i="12"/>
  <c r="L18" i="12"/>
  <c r="K18" i="12"/>
  <c r="J18" i="12"/>
  <c r="I18" i="12"/>
  <c r="H18" i="12"/>
  <c r="G18" i="12"/>
  <c r="F18" i="12"/>
  <c r="E18" i="12"/>
  <c r="Y17" i="12"/>
  <c r="X17" i="12"/>
  <c r="W17" i="12"/>
  <c r="V17" i="12"/>
  <c r="U17" i="12"/>
  <c r="T17" i="12"/>
  <c r="S17" i="12"/>
  <c r="R17" i="12"/>
  <c r="Q17" i="12"/>
  <c r="P17" i="12"/>
  <c r="O17" i="12"/>
  <c r="N17" i="12"/>
  <c r="M17" i="12"/>
  <c r="L17" i="12"/>
  <c r="K17" i="12"/>
  <c r="J17" i="12"/>
  <c r="I17" i="12"/>
  <c r="H17" i="12"/>
  <c r="G17" i="12"/>
  <c r="F17" i="12"/>
  <c r="Y15" i="12"/>
  <c r="X15" i="12"/>
  <c r="W15" i="12"/>
  <c r="V15" i="12"/>
  <c r="U15" i="12"/>
  <c r="T15" i="12"/>
  <c r="S15" i="12"/>
  <c r="R15" i="12"/>
  <c r="Q15" i="12"/>
  <c r="P15" i="12"/>
  <c r="O15" i="12"/>
  <c r="N15" i="12"/>
  <c r="M15" i="12"/>
  <c r="L15" i="12"/>
  <c r="K15" i="12"/>
  <c r="J15" i="12"/>
  <c r="I15" i="12"/>
  <c r="H15" i="12"/>
  <c r="G15" i="12"/>
  <c r="F15" i="12"/>
  <c r="Y14" i="12"/>
  <c r="Y21" i="12" s="1"/>
  <c r="X14" i="12"/>
  <c r="X21" i="12" s="1"/>
  <c r="W14" i="12"/>
  <c r="W21" i="12" s="1"/>
  <c r="V14" i="12"/>
  <c r="V21" i="12" s="1"/>
  <c r="U14" i="12"/>
  <c r="U21" i="12" s="1"/>
  <c r="T14" i="12"/>
  <c r="T21" i="12" s="1"/>
  <c r="S14" i="12"/>
  <c r="S21" i="12" s="1"/>
  <c r="R14" i="12"/>
  <c r="R21" i="12" s="1"/>
  <c r="Q14" i="12"/>
  <c r="Q21" i="12" s="1"/>
  <c r="P14" i="12"/>
  <c r="P21" i="12" s="1"/>
  <c r="O14" i="12"/>
  <c r="N14" i="12"/>
  <c r="M14" i="12"/>
  <c r="L14" i="12"/>
  <c r="K14" i="12"/>
  <c r="J14" i="12"/>
  <c r="I14" i="12"/>
  <c r="H14" i="12"/>
  <c r="G14" i="12"/>
  <c r="F14" i="12"/>
  <c r="A14" i="12"/>
  <c r="A13" i="12"/>
  <c r="Y10" i="12"/>
  <c r="X10" i="12"/>
  <c r="W10" i="12"/>
  <c r="V10" i="12"/>
  <c r="U10" i="12"/>
  <c r="T10" i="12"/>
  <c r="S10" i="12"/>
  <c r="R10" i="12"/>
  <c r="Q10" i="12"/>
  <c r="P10" i="12"/>
  <c r="O10" i="12"/>
  <c r="N10" i="12"/>
  <c r="M10" i="12"/>
  <c r="B8" i="12"/>
  <c r="F11" i="12" s="1"/>
  <c r="G11" i="12" s="1"/>
  <c r="H11" i="12" s="1"/>
  <c r="I11" i="12" s="1"/>
  <c r="J11" i="12" s="1"/>
  <c r="K11" i="12" s="1"/>
  <c r="L11" i="12" s="1"/>
  <c r="F5" i="12"/>
  <c r="G5" i="12" s="1"/>
  <c r="F4" i="12"/>
  <c r="F26" i="12" s="1"/>
  <c r="G3" i="12"/>
  <c r="G34" i="12" s="1"/>
  <c r="F34" i="11"/>
  <c r="Y33" i="11"/>
  <c r="X33" i="11"/>
  <c r="W33" i="11"/>
  <c r="V33" i="11"/>
  <c r="U33" i="11"/>
  <c r="T33" i="11"/>
  <c r="S33" i="11"/>
  <c r="R33" i="11"/>
  <c r="Q33" i="11"/>
  <c r="P33" i="11"/>
  <c r="O33" i="11"/>
  <c r="N33" i="11"/>
  <c r="M33" i="11"/>
  <c r="L33" i="11"/>
  <c r="K33" i="11"/>
  <c r="J33" i="11"/>
  <c r="Y19" i="11"/>
  <c r="X19" i="11"/>
  <c r="W19" i="11"/>
  <c r="V19" i="11"/>
  <c r="U19" i="11"/>
  <c r="T19" i="11"/>
  <c r="S19" i="11"/>
  <c r="R19" i="11"/>
  <c r="Q19" i="11"/>
  <c r="P19" i="11"/>
  <c r="O19" i="11"/>
  <c r="N19" i="11"/>
  <c r="M19" i="11"/>
  <c r="L19" i="11"/>
  <c r="K19" i="11"/>
  <c r="J19" i="11"/>
  <c r="I19" i="11"/>
  <c r="H19" i="11"/>
  <c r="G19" i="11"/>
  <c r="F19" i="11"/>
  <c r="E19" i="11"/>
  <c r="Y18" i="11"/>
  <c r="X18" i="11"/>
  <c r="W18" i="11"/>
  <c r="V18" i="11"/>
  <c r="U18" i="11"/>
  <c r="T18" i="11"/>
  <c r="S18" i="11"/>
  <c r="R18" i="11"/>
  <c r="Q18" i="11"/>
  <c r="P18" i="11"/>
  <c r="O18" i="11"/>
  <c r="N18" i="11"/>
  <c r="M18" i="11"/>
  <c r="L18" i="11"/>
  <c r="K18" i="11"/>
  <c r="J18" i="11"/>
  <c r="I18" i="11"/>
  <c r="H18" i="11"/>
  <c r="G18" i="11"/>
  <c r="F18" i="11"/>
  <c r="E18" i="11"/>
  <c r="Y17" i="11"/>
  <c r="X17" i="11"/>
  <c r="W17" i="11"/>
  <c r="V17" i="11"/>
  <c r="U17" i="11"/>
  <c r="T17" i="11"/>
  <c r="S17" i="11"/>
  <c r="R17" i="11"/>
  <c r="Q17" i="11"/>
  <c r="P17" i="11"/>
  <c r="O17" i="11"/>
  <c r="N17" i="11"/>
  <c r="M17" i="11"/>
  <c r="L17" i="11"/>
  <c r="K17" i="11"/>
  <c r="J17" i="11"/>
  <c r="I17" i="11"/>
  <c r="H17" i="11"/>
  <c r="G17" i="11"/>
  <c r="F17" i="11"/>
  <c r="Y15" i="11"/>
  <c r="X15" i="11"/>
  <c r="W15" i="11"/>
  <c r="V15" i="11"/>
  <c r="U15" i="11"/>
  <c r="T15" i="11"/>
  <c r="S15" i="11"/>
  <c r="R15" i="11"/>
  <c r="Q15" i="11"/>
  <c r="P15" i="11"/>
  <c r="O15" i="11"/>
  <c r="N15" i="11"/>
  <c r="M15" i="11"/>
  <c r="L15" i="11"/>
  <c r="K15" i="11"/>
  <c r="J15" i="11"/>
  <c r="I15" i="11"/>
  <c r="H15" i="11"/>
  <c r="G15" i="11"/>
  <c r="F15" i="11"/>
  <c r="Y14" i="11"/>
  <c r="X14" i="11"/>
  <c r="W14" i="11"/>
  <c r="V14" i="11"/>
  <c r="U14" i="11"/>
  <c r="T14" i="11"/>
  <c r="S14" i="11"/>
  <c r="R14" i="11"/>
  <c r="Q14" i="11"/>
  <c r="P14" i="11"/>
  <c r="O14" i="11"/>
  <c r="N14" i="11"/>
  <c r="M14" i="11"/>
  <c r="L14" i="11"/>
  <c r="K14" i="11"/>
  <c r="J14" i="11"/>
  <c r="I14" i="11"/>
  <c r="H14" i="11"/>
  <c r="G14" i="11"/>
  <c r="F14" i="11"/>
  <c r="A14" i="11"/>
  <c r="A13" i="11"/>
  <c r="Y10" i="11"/>
  <c r="X10" i="11"/>
  <c r="W10" i="11"/>
  <c r="V10" i="11"/>
  <c r="U10" i="11"/>
  <c r="T10" i="11"/>
  <c r="S10" i="11"/>
  <c r="R10" i="11"/>
  <c r="Q10" i="11"/>
  <c r="P10" i="11"/>
  <c r="O10" i="11"/>
  <c r="N10" i="11"/>
  <c r="M10" i="11"/>
  <c r="B8" i="11"/>
  <c r="F11" i="11" s="1"/>
  <c r="G11" i="11" s="1"/>
  <c r="H11" i="11" s="1"/>
  <c r="I11" i="11" s="1"/>
  <c r="J11" i="11" s="1"/>
  <c r="K11" i="11" s="1"/>
  <c r="L11" i="11" s="1"/>
  <c r="M11" i="11" s="1"/>
  <c r="N11" i="11" s="1"/>
  <c r="F5" i="11"/>
  <c r="G5" i="11" s="1"/>
  <c r="F4" i="11"/>
  <c r="F26" i="11" s="1"/>
  <c r="G3" i="11"/>
  <c r="G34" i="11" s="1"/>
  <c r="F34" i="10"/>
  <c r="Y33" i="10"/>
  <c r="X33" i="10"/>
  <c r="W33" i="10"/>
  <c r="V33" i="10"/>
  <c r="U33" i="10"/>
  <c r="T33" i="10"/>
  <c r="S33" i="10"/>
  <c r="R33" i="10"/>
  <c r="Q33" i="10"/>
  <c r="P33" i="10"/>
  <c r="O33" i="10"/>
  <c r="N33" i="10"/>
  <c r="M33" i="10"/>
  <c r="L33" i="10"/>
  <c r="K33" i="10"/>
  <c r="J33" i="10"/>
  <c r="Y19" i="10"/>
  <c r="X19" i="10"/>
  <c r="W19" i="10"/>
  <c r="V19" i="10"/>
  <c r="U19" i="10"/>
  <c r="T19" i="10"/>
  <c r="S19" i="10"/>
  <c r="R19" i="10"/>
  <c r="Q19" i="10"/>
  <c r="P19" i="10"/>
  <c r="O19" i="10"/>
  <c r="N19" i="10"/>
  <c r="M19" i="10"/>
  <c r="L19" i="10"/>
  <c r="K19" i="10"/>
  <c r="J19" i="10"/>
  <c r="I19" i="10"/>
  <c r="H19" i="10"/>
  <c r="G19" i="10"/>
  <c r="F19" i="10"/>
  <c r="E19" i="10"/>
  <c r="Y18" i="10"/>
  <c r="X18" i="10"/>
  <c r="W18" i="10"/>
  <c r="V18" i="10"/>
  <c r="U18" i="10"/>
  <c r="T18" i="10"/>
  <c r="S18" i="10"/>
  <c r="R18" i="10"/>
  <c r="Q18" i="10"/>
  <c r="P18" i="10"/>
  <c r="O18" i="10"/>
  <c r="N18" i="10"/>
  <c r="M18" i="10"/>
  <c r="L18" i="10"/>
  <c r="K18" i="10"/>
  <c r="J18" i="10"/>
  <c r="I18" i="10"/>
  <c r="H18" i="10"/>
  <c r="G18" i="10"/>
  <c r="F18" i="10"/>
  <c r="E18" i="10"/>
  <c r="Y17" i="10"/>
  <c r="X17" i="10"/>
  <c r="W17" i="10"/>
  <c r="V17" i="10"/>
  <c r="U17" i="10"/>
  <c r="T17" i="10"/>
  <c r="S17" i="10"/>
  <c r="R17" i="10"/>
  <c r="Q17" i="10"/>
  <c r="P17" i="10"/>
  <c r="O17" i="10"/>
  <c r="N17" i="10"/>
  <c r="M17" i="10"/>
  <c r="L17" i="10"/>
  <c r="K17" i="10"/>
  <c r="J17" i="10"/>
  <c r="I17" i="10"/>
  <c r="H17" i="10"/>
  <c r="G17" i="10"/>
  <c r="F17" i="10"/>
  <c r="Y15" i="10"/>
  <c r="X15" i="10"/>
  <c r="W15" i="10"/>
  <c r="V15" i="10"/>
  <c r="U15" i="10"/>
  <c r="T15" i="10"/>
  <c r="S15" i="10"/>
  <c r="R15" i="10"/>
  <c r="Q15" i="10"/>
  <c r="P15" i="10"/>
  <c r="O15" i="10"/>
  <c r="N15" i="10"/>
  <c r="M15" i="10"/>
  <c r="L15" i="10"/>
  <c r="K15" i="10"/>
  <c r="J15" i="10"/>
  <c r="I15" i="10"/>
  <c r="H15" i="10"/>
  <c r="G15" i="10"/>
  <c r="F15" i="10"/>
  <c r="Y14" i="10"/>
  <c r="X14" i="10"/>
  <c r="W14" i="10"/>
  <c r="V14" i="10"/>
  <c r="U14" i="10"/>
  <c r="T14" i="10"/>
  <c r="S14" i="10"/>
  <c r="R14" i="10"/>
  <c r="Q14" i="10"/>
  <c r="P14" i="10"/>
  <c r="O14" i="10"/>
  <c r="N14" i="10"/>
  <c r="M14" i="10"/>
  <c r="L14" i="10"/>
  <c r="K14" i="10"/>
  <c r="J14" i="10"/>
  <c r="I14" i="10"/>
  <c r="H14" i="10"/>
  <c r="G14" i="10"/>
  <c r="F14" i="10"/>
  <c r="A14" i="10"/>
  <c r="A13" i="10"/>
  <c r="Y10" i="10"/>
  <c r="X10" i="10"/>
  <c r="W10" i="10"/>
  <c r="V10" i="10"/>
  <c r="U10" i="10"/>
  <c r="T10" i="10"/>
  <c r="S10" i="10"/>
  <c r="R10" i="10"/>
  <c r="Q10" i="10"/>
  <c r="P10" i="10"/>
  <c r="O10" i="10"/>
  <c r="N10" i="10"/>
  <c r="M10" i="10"/>
  <c r="B8" i="10"/>
  <c r="F11" i="10" s="1"/>
  <c r="G11" i="10" s="1"/>
  <c r="H11" i="10" s="1"/>
  <c r="I11" i="10" s="1"/>
  <c r="J11" i="10" s="1"/>
  <c r="K11" i="10" s="1"/>
  <c r="L11" i="10" s="1"/>
  <c r="F5" i="10"/>
  <c r="F6" i="10" s="1" a="1"/>
  <c r="F6" i="10" s="1"/>
  <c r="F16" i="10" s="1"/>
  <c r="G4" i="10"/>
  <c r="G26" i="10" s="1"/>
  <c r="F4" i="10"/>
  <c r="F26" i="10" s="1"/>
  <c r="G3" i="10"/>
  <c r="F34" i="9"/>
  <c r="Y33" i="9"/>
  <c r="X33" i="9"/>
  <c r="W33" i="9"/>
  <c r="V33" i="9"/>
  <c r="U33" i="9"/>
  <c r="T33" i="9"/>
  <c r="S33" i="9"/>
  <c r="R33" i="9"/>
  <c r="Q33" i="9"/>
  <c r="P33" i="9"/>
  <c r="O33" i="9"/>
  <c r="N33" i="9"/>
  <c r="M33" i="9"/>
  <c r="L33" i="9"/>
  <c r="K33" i="9"/>
  <c r="J33" i="9"/>
  <c r="I33" i="9"/>
  <c r="Y19" i="9"/>
  <c r="X19" i="9"/>
  <c r="W19" i="9"/>
  <c r="V19" i="9"/>
  <c r="U19" i="9"/>
  <c r="T19" i="9"/>
  <c r="S19" i="9"/>
  <c r="R19" i="9"/>
  <c r="Q19" i="9"/>
  <c r="P19" i="9"/>
  <c r="O19" i="9"/>
  <c r="N19" i="9"/>
  <c r="M19" i="9"/>
  <c r="L19" i="9"/>
  <c r="K19" i="9"/>
  <c r="J19" i="9"/>
  <c r="I19" i="9"/>
  <c r="H19" i="9"/>
  <c r="G19" i="9"/>
  <c r="F19" i="9"/>
  <c r="E19" i="9"/>
  <c r="Y18" i="9"/>
  <c r="X18" i="9"/>
  <c r="W18" i="9"/>
  <c r="V18" i="9"/>
  <c r="U18" i="9"/>
  <c r="T18" i="9"/>
  <c r="S18" i="9"/>
  <c r="R18" i="9"/>
  <c r="Q18" i="9"/>
  <c r="P18" i="9"/>
  <c r="O18" i="9"/>
  <c r="N18" i="9"/>
  <c r="M18" i="9"/>
  <c r="L18" i="9"/>
  <c r="K18" i="9"/>
  <c r="J18" i="9"/>
  <c r="I18" i="9"/>
  <c r="H18" i="9"/>
  <c r="G18" i="9"/>
  <c r="F18" i="9"/>
  <c r="E18" i="9"/>
  <c r="Y17" i="9"/>
  <c r="X17" i="9"/>
  <c r="W17" i="9"/>
  <c r="V17" i="9"/>
  <c r="U17" i="9"/>
  <c r="T17" i="9"/>
  <c r="S17" i="9"/>
  <c r="R17" i="9"/>
  <c r="Q17" i="9"/>
  <c r="P17" i="9"/>
  <c r="O17" i="9"/>
  <c r="N17" i="9"/>
  <c r="M17" i="9"/>
  <c r="L17" i="9"/>
  <c r="K17" i="9"/>
  <c r="J17" i="9"/>
  <c r="I17" i="9"/>
  <c r="H17" i="9"/>
  <c r="G17" i="9"/>
  <c r="F17" i="9"/>
  <c r="Y15" i="9"/>
  <c r="X15" i="9"/>
  <c r="W15" i="9"/>
  <c r="V15" i="9"/>
  <c r="U15" i="9"/>
  <c r="T15" i="9"/>
  <c r="S15" i="9"/>
  <c r="R15" i="9"/>
  <c r="Q15" i="9"/>
  <c r="P15" i="9"/>
  <c r="O15" i="9"/>
  <c r="N15" i="9"/>
  <c r="M15" i="9"/>
  <c r="L15" i="9"/>
  <c r="K15" i="9"/>
  <c r="J15" i="9"/>
  <c r="I15" i="9"/>
  <c r="H15" i="9"/>
  <c r="G15" i="9"/>
  <c r="F15" i="9"/>
  <c r="Y14" i="9"/>
  <c r="X14" i="9"/>
  <c r="W14" i="9"/>
  <c r="V14" i="9"/>
  <c r="U14" i="9"/>
  <c r="T14" i="9"/>
  <c r="S14" i="9"/>
  <c r="R14" i="9"/>
  <c r="Q14" i="9"/>
  <c r="P14" i="9"/>
  <c r="O14" i="9"/>
  <c r="N14" i="9"/>
  <c r="M14" i="9"/>
  <c r="L14" i="9"/>
  <c r="K14" i="9"/>
  <c r="J14" i="9"/>
  <c r="I14" i="9"/>
  <c r="H14" i="9"/>
  <c r="G14" i="9"/>
  <c r="F14" i="9"/>
  <c r="A14" i="9"/>
  <c r="A13" i="9"/>
  <c r="Y10" i="9"/>
  <c r="X10" i="9"/>
  <c r="W10" i="9"/>
  <c r="V10" i="9"/>
  <c r="U10" i="9"/>
  <c r="T10" i="9"/>
  <c r="S10" i="9"/>
  <c r="R10" i="9"/>
  <c r="Q10" i="9"/>
  <c r="P10" i="9"/>
  <c r="O10" i="9"/>
  <c r="N10" i="9"/>
  <c r="M10" i="9"/>
  <c r="B8" i="9"/>
  <c r="F11" i="9" s="1"/>
  <c r="G11" i="9" s="1"/>
  <c r="H11" i="9" s="1"/>
  <c r="I11" i="9" s="1"/>
  <c r="J11" i="9" s="1"/>
  <c r="K11" i="9" s="1"/>
  <c r="L11" i="9" s="1"/>
  <c r="M11" i="9" s="1"/>
  <c r="F5" i="9"/>
  <c r="G5" i="9" s="1"/>
  <c r="F4" i="9"/>
  <c r="G4" i="9" s="1"/>
  <c r="G3" i="9"/>
  <c r="H3" i="9" s="1"/>
  <c r="F34" i="8"/>
  <c r="Y33" i="8"/>
  <c r="X33" i="8"/>
  <c r="W33" i="8"/>
  <c r="V33" i="8"/>
  <c r="U33" i="8"/>
  <c r="T33" i="8"/>
  <c r="S33" i="8"/>
  <c r="R33" i="8"/>
  <c r="Q33" i="8"/>
  <c r="P33" i="8"/>
  <c r="O33" i="8"/>
  <c r="N33" i="8"/>
  <c r="M33" i="8"/>
  <c r="L33" i="8"/>
  <c r="K33" i="8"/>
  <c r="J33" i="8"/>
  <c r="Y19" i="8"/>
  <c r="X19" i="8"/>
  <c r="W19" i="8"/>
  <c r="V19" i="8"/>
  <c r="U19" i="8"/>
  <c r="T19" i="8"/>
  <c r="S19" i="8"/>
  <c r="R19" i="8"/>
  <c r="Q19" i="8"/>
  <c r="P19" i="8"/>
  <c r="O19" i="8"/>
  <c r="N19" i="8"/>
  <c r="M19" i="8"/>
  <c r="L19" i="8"/>
  <c r="K19" i="8"/>
  <c r="J19" i="8"/>
  <c r="I19" i="8"/>
  <c r="H19" i="8"/>
  <c r="G19" i="8"/>
  <c r="F19" i="8"/>
  <c r="E19" i="8"/>
  <c r="Y18" i="8"/>
  <c r="X18" i="8"/>
  <c r="W18" i="8"/>
  <c r="V18" i="8"/>
  <c r="U18" i="8"/>
  <c r="T18" i="8"/>
  <c r="S18" i="8"/>
  <c r="R18" i="8"/>
  <c r="Q18" i="8"/>
  <c r="P18" i="8"/>
  <c r="O18" i="8"/>
  <c r="N18" i="8"/>
  <c r="M18" i="8"/>
  <c r="L18" i="8"/>
  <c r="K18" i="8"/>
  <c r="J18" i="8"/>
  <c r="I18" i="8"/>
  <c r="H18" i="8"/>
  <c r="G18" i="8"/>
  <c r="F18" i="8"/>
  <c r="E18" i="8"/>
  <c r="Y17" i="8"/>
  <c r="X17" i="8"/>
  <c r="W17" i="8"/>
  <c r="V17" i="8"/>
  <c r="U17" i="8"/>
  <c r="T17" i="8"/>
  <c r="S17" i="8"/>
  <c r="R17" i="8"/>
  <c r="Q17" i="8"/>
  <c r="P17" i="8"/>
  <c r="O17" i="8"/>
  <c r="N17" i="8"/>
  <c r="M17" i="8"/>
  <c r="L17" i="8"/>
  <c r="K17" i="8"/>
  <c r="J17" i="8"/>
  <c r="I17" i="8"/>
  <c r="H17" i="8"/>
  <c r="G17" i="8"/>
  <c r="F17" i="8"/>
  <c r="Y15" i="8"/>
  <c r="X15" i="8"/>
  <c r="W15" i="8"/>
  <c r="V15" i="8"/>
  <c r="U15" i="8"/>
  <c r="T15" i="8"/>
  <c r="S15" i="8"/>
  <c r="R15" i="8"/>
  <c r="Q15" i="8"/>
  <c r="P15" i="8"/>
  <c r="O15" i="8"/>
  <c r="N15" i="8"/>
  <c r="M15" i="8"/>
  <c r="L15" i="8"/>
  <c r="K15" i="8"/>
  <c r="J15" i="8"/>
  <c r="I15" i="8"/>
  <c r="H15" i="8"/>
  <c r="G15" i="8"/>
  <c r="F15" i="8"/>
  <c r="Y14" i="8"/>
  <c r="X14" i="8"/>
  <c r="W14" i="8"/>
  <c r="V14" i="8"/>
  <c r="U14" i="8"/>
  <c r="T14" i="8"/>
  <c r="S14" i="8"/>
  <c r="R14" i="8"/>
  <c r="Q14" i="8"/>
  <c r="P14" i="8"/>
  <c r="O14" i="8"/>
  <c r="N14" i="8"/>
  <c r="M14" i="8"/>
  <c r="L14" i="8"/>
  <c r="K14" i="8"/>
  <c r="J14" i="8"/>
  <c r="I14" i="8"/>
  <c r="H14" i="8"/>
  <c r="G14" i="8"/>
  <c r="F14" i="8"/>
  <c r="A14" i="8"/>
  <c r="A13" i="8"/>
  <c r="Y10" i="8"/>
  <c r="X10" i="8"/>
  <c r="W10" i="8"/>
  <c r="V10" i="8"/>
  <c r="U10" i="8"/>
  <c r="T10" i="8"/>
  <c r="S10" i="8"/>
  <c r="R10" i="8"/>
  <c r="Q10" i="8"/>
  <c r="P10" i="8"/>
  <c r="O10" i="8"/>
  <c r="N10" i="8"/>
  <c r="M10" i="8"/>
  <c r="B8" i="8"/>
  <c r="F11" i="8" s="1"/>
  <c r="G11" i="8" s="1"/>
  <c r="H11" i="8" s="1"/>
  <c r="I11" i="8" s="1"/>
  <c r="J11" i="8" s="1"/>
  <c r="K11" i="8" s="1"/>
  <c r="L11" i="8" s="1"/>
  <c r="M11" i="8" s="1"/>
  <c r="F5" i="8"/>
  <c r="G5" i="8" s="1"/>
  <c r="F4" i="8"/>
  <c r="F26" i="8" s="1"/>
  <c r="G3" i="8"/>
  <c r="G34" i="8" s="1"/>
  <c r="A14" i="7"/>
  <c r="A14" i="6"/>
  <c r="A14" i="5"/>
  <c r="A14" i="4"/>
  <c r="Y33" i="7"/>
  <c r="X33" i="7"/>
  <c r="W33" i="7"/>
  <c r="V33" i="7"/>
  <c r="U33" i="7"/>
  <c r="T33" i="7"/>
  <c r="S33" i="7"/>
  <c r="R33" i="7"/>
  <c r="Q33" i="7"/>
  <c r="P33" i="7"/>
  <c r="O33" i="7"/>
  <c r="N33" i="7"/>
  <c r="M33" i="7"/>
  <c r="L33" i="7"/>
  <c r="K33" i="7"/>
  <c r="J33" i="7"/>
  <c r="Y33" i="6"/>
  <c r="X33" i="6"/>
  <c r="W33" i="6"/>
  <c r="V33" i="6"/>
  <c r="U33" i="6"/>
  <c r="T33" i="6"/>
  <c r="S33" i="6"/>
  <c r="R33" i="6"/>
  <c r="Q33" i="6"/>
  <c r="P33" i="6"/>
  <c r="O33" i="6"/>
  <c r="N33" i="6"/>
  <c r="M33" i="6"/>
  <c r="L33" i="6"/>
  <c r="K33" i="6"/>
  <c r="J33" i="6"/>
  <c r="Y33" i="5"/>
  <c r="X33" i="5"/>
  <c r="W33" i="5"/>
  <c r="V33" i="5"/>
  <c r="U33" i="5"/>
  <c r="T33" i="5"/>
  <c r="S33" i="5"/>
  <c r="R33" i="5"/>
  <c r="Q33" i="5"/>
  <c r="P33" i="5"/>
  <c r="O33" i="5"/>
  <c r="N33" i="5"/>
  <c r="M33" i="5"/>
  <c r="L33" i="5"/>
  <c r="K33" i="5"/>
  <c r="J33" i="5"/>
  <c r="I33" i="5"/>
  <c r="Y33" i="4"/>
  <c r="X33" i="4"/>
  <c r="W33" i="4"/>
  <c r="V33" i="4"/>
  <c r="U33" i="4"/>
  <c r="T33" i="4"/>
  <c r="S33" i="4"/>
  <c r="R33" i="4"/>
  <c r="Q33" i="4"/>
  <c r="P33" i="4"/>
  <c r="O33" i="4"/>
  <c r="N33" i="4"/>
  <c r="M33" i="4"/>
  <c r="L33" i="4"/>
  <c r="A14" i="3"/>
  <c r="A13" i="3"/>
  <c r="Y33" i="3"/>
  <c r="X33" i="3"/>
  <c r="W33" i="3"/>
  <c r="V33" i="3"/>
  <c r="U33" i="3"/>
  <c r="T33" i="3"/>
  <c r="S33" i="3"/>
  <c r="R33" i="3"/>
  <c r="Q33" i="3"/>
  <c r="P33" i="3"/>
  <c r="O33" i="3"/>
  <c r="N33" i="3"/>
  <c r="M33" i="3"/>
  <c r="L33" i="3"/>
  <c r="F34" i="7"/>
  <c r="F34" i="6"/>
  <c r="F34" i="5"/>
  <c r="F34" i="4"/>
  <c r="F34" i="3"/>
  <c r="Y17" i="3"/>
  <c r="X17" i="3"/>
  <c r="W17" i="3"/>
  <c r="V17" i="3"/>
  <c r="U17" i="3"/>
  <c r="T17" i="3"/>
  <c r="S17" i="3"/>
  <c r="R17" i="3"/>
  <c r="Q17" i="3"/>
  <c r="P17" i="3"/>
  <c r="O17" i="3"/>
  <c r="N17" i="3"/>
  <c r="M17" i="3"/>
  <c r="L17" i="3"/>
  <c r="K17" i="3"/>
  <c r="J17" i="3"/>
  <c r="I17" i="3"/>
  <c r="H17" i="3"/>
  <c r="G17" i="3"/>
  <c r="F17" i="3"/>
  <c r="Y19" i="7"/>
  <c r="X19" i="7"/>
  <c r="W19" i="7"/>
  <c r="V19" i="7"/>
  <c r="U19" i="7"/>
  <c r="T19" i="7"/>
  <c r="S19" i="7"/>
  <c r="R19" i="7"/>
  <c r="Q19" i="7"/>
  <c r="P19" i="7"/>
  <c r="O19" i="7"/>
  <c r="N19" i="7"/>
  <c r="M19" i="7"/>
  <c r="L19" i="7"/>
  <c r="K19" i="7"/>
  <c r="J19" i="7"/>
  <c r="I19" i="7"/>
  <c r="H19" i="7"/>
  <c r="G19" i="7"/>
  <c r="F19" i="7"/>
  <c r="E19" i="7"/>
  <c r="Y18" i="7"/>
  <c r="X18" i="7"/>
  <c r="W18" i="7"/>
  <c r="V18" i="7"/>
  <c r="U18" i="7"/>
  <c r="T18" i="7"/>
  <c r="S18" i="7"/>
  <c r="R18" i="7"/>
  <c r="Q18" i="7"/>
  <c r="P18" i="7"/>
  <c r="O18" i="7"/>
  <c r="N18" i="7"/>
  <c r="M18" i="7"/>
  <c r="L18" i="7"/>
  <c r="K18" i="7"/>
  <c r="J18" i="7"/>
  <c r="I18" i="7"/>
  <c r="H18" i="7"/>
  <c r="G18" i="7"/>
  <c r="F18" i="7"/>
  <c r="E18" i="7"/>
  <c r="Y17" i="7"/>
  <c r="X17" i="7"/>
  <c r="W17" i="7"/>
  <c r="V17" i="7"/>
  <c r="U17" i="7"/>
  <c r="T17" i="7"/>
  <c r="S17" i="7"/>
  <c r="R17" i="7"/>
  <c r="Q17" i="7"/>
  <c r="P17" i="7"/>
  <c r="O17" i="7"/>
  <c r="N17" i="7"/>
  <c r="M17" i="7"/>
  <c r="L17" i="7"/>
  <c r="K17" i="7"/>
  <c r="J17" i="7"/>
  <c r="I17" i="7"/>
  <c r="H17" i="7"/>
  <c r="G17" i="7"/>
  <c r="F17" i="7"/>
  <c r="Y15" i="7"/>
  <c r="X15" i="7"/>
  <c r="W15" i="7"/>
  <c r="V15" i="7"/>
  <c r="U15" i="7"/>
  <c r="T15" i="7"/>
  <c r="S15" i="7"/>
  <c r="R15" i="7"/>
  <c r="Q15" i="7"/>
  <c r="P15" i="7"/>
  <c r="O15" i="7"/>
  <c r="N15" i="7"/>
  <c r="M15" i="7"/>
  <c r="L15" i="7"/>
  <c r="K15" i="7"/>
  <c r="J15" i="7"/>
  <c r="I15" i="7"/>
  <c r="H15" i="7"/>
  <c r="G15" i="7"/>
  <c r="F15" i="7"/>
  <c r="Y14" i="7"/>
  <c r="X14" i="7"/>
  <c r="W14" i="7"/>
  <c r="V14" i="7"/>
  <c r="U14" i="7"/>
  <c r="T14" i="7"/>
  <c r="S14" i="7"/>
  <c r="R14" i="7"/>
  <c r="Q14" i="7"/>
  <c r="P14" i="7"/>
  <c r="O14" i="7"/>
  <c r="N14" i="7"/>
  <c r="M14" i="7"/>
  <c r="L14" i="7"/>
  <c r="K14" i="7"/>
  <c r="J14" i="7"/>
  <c r="I14" i="7"/>
  <c r="H14" i="7"/>
  <c r="G14" i="7"/>
  <c r="F14" i="7"/>
  <c r="A13" i="7"/>
  <c r="Y10" i="7"/>
  <c r="X10" i="7"/>
  <c r="W10" i="7"/>
  <c r="V10" i="7"/>
  <c r="U10" i="7"/>
  <c r="T10" i="7"/>
  <c r="S10" i="7"/>
  <c r="R10" i="7"/>
  <c r="Q10" i="7"/>
  <c r="P10" i="7"/>
  <c r="O10" i="7"/>
  <c r="N10" i="7"/>
  <c r="M10" i="7"/>
  <c r="B8" i="7"/>
  <c r="F11" i="7" s="1"/>
  <c r="G11" i="7" s="1"/>
  <c r="H11" i="7" s="1"/>
  <c r="I11" i="7" s="1"/>
  <c r="J11" i="7" s="1"/>
  <c r="K11" i="7" s="1"/>
  <c r="L11" i="7" s="1"/>
  <c r="F5" i="7"/>
  <c r="F6" i="7" s="1" a="1"/>
  <c r="F6" i="7" s="1"/>
  <c r="F16" i="7" s="1"/>
  <c r="F4" i="7"/>
  <c r="F26" i="7" s="1"/>
  <c r="G3" i="7"/>
  <c r="G34" i="7" s="1"/>
  <c r="Y19" i="6"/>
  <c r="X19" i="6"/>
  <c r="W19" i="6"/>
  <c r="V19" i="6"/>
  <c r="U19" i="6"/>
  <c r="T19" i="6"/>
  <c r="S19" i="6"/>
  <c r="R19" i="6"/>
  <c r="Q19" i="6"/>
  <c r="P19" i="6"/>
  <c r="O19" i="6"/>
  <c r="N19" i="6"/>
  <c r="M19" i="6"/>
  <c r="L19" i="6"/>
  <c r="K19" i="6"/>
  <c r="J19" i="6"/>
  <c r="I19" i="6"/>
  <c r="H19" i="6"/>
  <c r="G19" i="6"/>
  <c r="F19" i="6"/>
  <c r="E19" i="6"/>
  <c r="Y18" i="6"/>
  <c r="X18" i="6"/>
  <c r="W18" i="6"/>
  <c r="V18" i="6"/>
  <c r="U18" i="6"/>
  <c r="T18" i="6"/>
  <c r="S18" i="6"/>
  <c r="R18" i="6"/>
  <c r="Q18" i="6"/>
  <c r="P18" i="6"/>
  <c r="O18" i="6"/>
  <c r="N18" i="6"/>
  <c r="M18" i="6"/>
  <c r="L18" i="6"/>
  <c r="K18" i="6"/>
  <c r="J18" i="6"/>
  <c r="I18" i="6"/>
  <c r="H18" i="6"/>
  <c r="G18" i="6"/>
  <c r="F18" i="6"/>
  <c r="E18" i="6"/>
  <c r="Y17" i="6"/>
  <c r="X17" i="6"/>
  <c r="W17" i="6"/>
  <c r="V17" i="6"/>
  <c r="U17" i="6"/>
  <c r="T17" i="6"/>
  <c r="S17" i="6"/>
  <c r="R17" i="6"/>
  <c r="Q17" i="6"/>
  <c r="P17" i="6"/>
  <c r="O17" i="6"/>
  <c r="N17" i="6"/>
  <c r="M17" i="6"/>
  <c r="L17" i="6"/>
  <c r="K17" i="6"/>
  <c r="J17" i="6"/>
  <c r="I17" i="6"/>
  <c r="H17" i="6"/>
  <c r="G17" i="6"/>
  <c r="F17" i="6"/>
  <c r="Y15" i="6"/>
  <c r="X15" i="6"/>
  <c r="W15" i="6"/>
  <c r="V15" i="6"/>
  <c r="U15" i="6"/>
  <c r="T15" i="6"/>
  <c r="S15" i="6"/>
  <c r="R15" i="6"/>
  <c r="Q15" i="6"/>
  <c r="P15" i="6"/>
  <c r="O15" i="6"/>
  <c r="N15" i="6"/>
  <c r="M15" i="6"/>
  <c r="L15" i="6"/>
  <c r="K15" i="6"/>
  <c r="J15" i="6"/>
  <c r="I15" i="6"/>
  <c r="H15" i="6"/>
  <c r="G15" i="6"/>
  <c r="F15" i="6"/>
  <c r="Y14" i="6"/>
  <c r="X14" i="6"/>
  <c r="W14" i="6"/>
  <c r="V14" i="6"/>
  <c r="U14" i="6"/>
  <c r="T14" i="6"/>
  <c r="S14" i="6"/>
  <c r="R14" i="6"/>
  <c r="Q14" i="6"/>
  <c r="P14" i="6"/>
  <c r="O14" i="6"/>
  <c r="N14" i="6"/>
  <c r="M14" i="6"/>
  <c r="L14" i="6"/>
  <c r="K14" i="6"/>
  <c r="J14" i="6"/>
  <c r="I14" i="6"/>
  <c r="H14" i="6"/>
  <c r="G14" i="6"/>
  <c r="F14" i="6"/>
  <c r="A13" i="6"/>
  <c r="Y10" i="6"/>
  <c r="X10" i="6"/>
  <c r="W10" i="6"/>
  <c r="V10" i="6"/>
  <c r="U10" i="6"/>
  <c r="T10" i="6"/>
  <c r="S10" i="6"/>
  <c r="R10" i="6"/>
  <c r="Q10" i="6"/>
  <c r="P10" i="6"/>
  <c r="O10" i="6"/>
  <c r="N10" i="6"/>
  <c r="M10" i="6"/>
  <c r="B8" i="6"/>
  <c r="F11" i="6" s="1"/>
  <c r="G11" i="6" s="1"/>
  <c r="H11" i="6" s="1"/>
  <c r="I11" i="6" s="1"/>
  <c r="J11" i="6" s="1"/>
  <c r="K11" i="6" s="1"/>
  <c r="L11" i="6" s="1"/>
  <c r="F5" i="6"/>
  <c r="F6" i="6" s="1" a="1"/>
  <c r="F6" i="6" s="1"/>
  <c r="F16" i="6" s="1"/>
  <c r="G4" i="6"/>
  <c r="H4" i="6" s="1"/>
  <c r="F4" i="6"/>
  <c r="F26" i="6" s="1"/>
  <c r="G3" i="6"/>
  <c r="H3" i="6" s="1"/>
  <c r="I3" i="6" s="1"/>
  <c r="J3" i="6" s="1"/>
  <c r="K3" i="6" s="1"/>
  <c r="L3" i="6" s="1"/>
  <c r="M3" i="6" s="1"/>
  <c r="N3" i="6" s="1"/>
  <c r="O3" i="6" s="1"/>
  <c r="P3" i="6" s="1"/>
  <c r="Q3" i="6" s="1"/>
  <c r="R3" i="6" s="1"/>
  <c r="S3" i="6" s="1"/>
  <c r="T3" i="6" s="1"/>
  <c r="U3" i="6" s="1"/>
  <c r="V3" i="6" s="1"/>
  <c r="W3" i="6" s="1"/>
  <c r="X3" i="6" s="1"/>
  <c r="Y3" i="6" s="1"/>
  <c r="Y34" i="6" s="1"/>
  <c r="Y19" i="5"/>
  <c r="X19" i="5"/>
  <c r="W19" i="5"/>
  <c r="V19" i="5"/>
  <c r="U19" i="5"/>
  <c r="T19" i="5"/>
  <c r="S19" i="5"/>
  <c r="R19" i="5"/>
  <c r="Q19" i="5"/>
  <c r="P19" i="5"/>
  <c r="O19" i="5"/>
  <c r="N19" i="5"/>
  <c r="M19" i="5"/>
  <c r="L19" i="5"/>
  <c r="K19" i="5"/>
  <c r="J19" i="5"/>
  <c r="I19" i="5"/>
  <c r="H19" i="5"/>
  <c r="G19" i="5"/>
  <c r="F19" i="5"/>
  <c r="E19" i="5"/>
  <c r="Y18" i="5"/>
  <c r="X18" i="5"/>
  <c r="W18" i="5"/>
  <c r="V18" i="5"/>
  <c r="U18" i="5"/>
  <c r="T18" i="5"/>
  <c r="S18" i="5"/>
  <c r="R18" i="5"/>
  <c r="Q18" i="5"/>
  <c r="P18" i="5"/>
  <c r="O18" i="5"/>
  <c r="N18" i="5"/>
  <c r="M18" i="5"/>
  <c r="L18" i="5"/>
  <c r="K18" i="5"/>
  <c r="J18" i="5"/>
  <c r="I18" i="5"/>
  <c r="H18" i="5"/>
  <c r="G18" i="5"/>
  <c r="F18" i="5"/>
  <c r="E18" i="5"/>
  <c r="Y17" i="5"/>
  <c r="X17" i="5"/>
  <c r="W17" i="5"/>
  <c r="V17" i="5"/>
  <c r="U17" i="5"/>
  <c r="T17" i="5"/>
  <c r="S17" i="5"/>
  <c r="R17" i="5"/>
  <c r="Q17" i="5"/>
  <c r="P17" i="5"/>
  <c r="O17" i="5"/>
  <c r="N17" i="5"/>
  <c r="M17" i="5"/>
  <c r="L17" i="5"/>
  <c r="K17" i="5"/>
  <c r="J17" i="5"/>
  <c r="I17" i="5"/>
  <c r="H17" i="5"/>
  <c r="G17" i="5"/>
  <c r="F17" i="5"/>
  <c r="Y15" i="5"/>
  <c r="X15" i="5"/>
  <c r="W15" i="5"/>
  <c r="V15" i="5"/>
  <c r="U15" i="5"/>
  <c r="T15" i="5"/>
  <c r="S15" i="5"/>
  <c r="R15" i="5"/>
  <c r="Q15" i="5"/>
  <c r="P15" i="5"/>
  <c r="O15" i="5"/>
  <c r="N15" i="5"/>
  <c r="M15" i="5"/>
  <c r="L15" i="5"/>
  <c r="K15" i="5"/>
  <c r="J15" i="5"/>
  <c r="I15" i="5"/>
  <c r="H15" i="5"/>
  <c r="G15" i="5"/>
  <c r="F15" i="5"/>
  <c r="Y14" i="5"/>
  <c r="X14" i="5"/>
  <c r="W14" i="5"/>
  <c r="V14" i="5"/>
  <c r="U14" i="5"/>
  <c r="T14" i="5"/>
  <c r="S14" i="5"/>
  <c r="R14" i="5"/>
  <c r="Q14" i="5"/>
  <c r="P14" i="5"/>
  <c r="O14" i="5"/>
  <c r="N14" i="5"/>
  <c r="M14" i="5"/>
  <c r="L14" i="5"/>
  <c r="K14" i="5"/>
  <c r="J14" i="5"/>
  <c r="I14" i="5"/>
  <c r="H14" i="5"/>
  <c r="G14" i="5"/>
  <c r="F14" i="5"/>
  <c r="A13" i="5"/>
  <c r="Y10" i="5"/>
  <c r="X10" i="5"/>
  <c r="W10" i="5"/>
  <c r="V10" i="5"/>
  <c r="U10" i="5"/>
  <c r="T10" i="5"/>
  <c r="S10" i="5"/>
  <c r="R10" i="5"/>
  <c r="Q10" i="5"/>
  <c r="P10" i="5"/>
  <c r="O10" i="5"/>
  <c r="N10" i="5"/>
  <c r="M10" i="5"/>
  <c r="B8" i="5"/>
  <c r="F11" i="5" s="1"/>
  <c r="G11" i="5" s="1"/>
  <c r="H11" i="5" s="1"/>
  <c r="I11" i="5" s="1"/>
  <c r="J11" i="5" s="1"/>
  <c r="K11" i="5" s="1"/>
  <c r="L11" i="5" s="1"/>
  <c r="M11" i="5" s="1"/>
  <c r="N11" i="5" s="1"/>
  <c r="F5" i="5"/>
  <c r="G5" i="5" s="1"/>
  <c r="F4" i="5"/>
  <c r="G4" i="5" s="1"/>
  <c r="H4" i="5" s="1"/>
  <c r="I4" i="5" s="1"/>
  <c r="J4" i="5" s="1"/>
  <c r="K4" i="5" s="1"/>
  <c r="L4" i="5" s="1"/>
  <c r="M4" i="5" s="1"/>
  <c r="N4" i="5" s="1"/>
  <c r="O4" i="5" s="1"/>
  <c r="P4" i="5" s="1"/>
  <c r="Q4" i="5" s="1"/>
  <c r="R4" i="5" s="1"/>
  <c r="S4" i="5" s="1"/>
  <c r="T4" i="5" s="1"/>
  <c r="U4" i="5" s="1"/>
  <c r="V4" i="5" s="1"/>
  <c r="W4" i="5" s="1"/>
  <c r="X4" i="5" s="1"/>
  <c r="Y4" i="5" s="1"/>
  <c r="Y26" i="5" s="1"/>
  <c r="G3" i="5"/>
  <c r="G34" i="5" s="1"/>
  <c r="Y17" i="4"/>
  <c r="X17" i="4"/>
  <c r="W17" i="4"/>
  <c r="V17" i="4"/>
  <c r="U17" i="4"/>
  <c r="T17" i="4"/>
  <c r="S17" i="4"/>
  <c r="R17" i="4"/>
  <c r="Q17" i="4"/>
  <c r="P17" i="4"/>
  <c r="O17" i="4"/>
  <c r="N17" i="4"/>
  <c r="M17" i="4"/>
  <c r="L17" i="4"/>
  <c r="K17" i="4"/>
  <c r="J17" i="4"/>
  <c r="I17" i="4"/>
  <c r="H17" i="4"/>
  <c r="G17" i="4"/>
  <c r="F17" i="4"/>
  <c r="Y19" i="4"/>
  <c r="X19" i="4"/>
  <c r="W19" i="4"/>
  <c r="V19" i="4"/>
  <c r="U19" i="4"/>
  <c r="T19" i="4"/>
  <c r="S19" i="4"/>
  <c r="R19" i="4"/>
  <c r="Q19" i="4"/>
  <c r="P19" i="4"/>
  <c r="O19" i="4"/>
  <c r="N19" i="4"/>
  <c r="M19" i="4"/>
  <c r="L19" i="4"/>
  <c r="K19" i="4"/>
  <c r="J19" i="4"/>
  <c r="I19" i="4"/>
  <c r="H19" i="4"/>
  <c r="G19" i="4"/>
  <c r="F19" i="4"/>
  <c r="E19" i="4"/>
  <c r="Y18" i="4"/>
  <c r="X18" i="4"/>
  <c r="W18" i="4"/>
  <c r="V18" i="4"/>
  <c r="U18" i="4"/>
  <c r="T18" i="4"/>
  <c r="S18" i="4"/>
  <c r="R18" i="4"/>
  <c r="Q18" i="4"/>
  <c r="P18" i="4"/>
  <c r="O18" i="4"/>
  <c r="N18" i="4"/>
  <c r="M18" i="4"/>
  <c r="L18" i="4"/>
  <c r="K18" i="4"/>
  <c r="J18" i="4"/>
  <c r="I18" i="4"/>
  <c r="H18" i="4"/>
  <c r="G18" i="4"/>
  <c r="F18" i="4"/>
  <c r="E18" i="4"/>
  <c r="Y15" i="4"/>
  <c r="X15" i="4"/>
  <c r="W15" i="4"/>
  <c r="V15" i="4"/>
  <c r="U15" i="4"/>
  <c r="T15" i="4"/>
  <c r="S15" i="4"/>
  <c r="R15" i="4"/>
  <c r="Q15" i="4"/>
  <c r="P15" i="4"/>
  <c r="O15" i="4"/>
  <c r="N15" i="4"/>
  <c r="M15" i="4"/>
  <c r="L15" i="4"/>
  <c r="K15" i="4"/>
  <c r="J15" i="4"/>
  <c r="I15" i="4"/>
  <c r="H15" i="4"/>
  <c r="G15" i="4"/>
  <c r="F15" i="4"/>
  <c r="Y14" i="4"/>
  <c r="X14" i="4"/>
  <c r="W14" i="4"/>
  <c r="V14" i="4"/>
  <c r="U14" i="4"/>
  <c r="T14" i="4"/>
  <c r="S14" i="4"/>
  <c r="R14" i="4"/>
  <c r="Q14" i="4"/>
  <c r="P14" i="4"/>
  <c r="O14" i="4"/>
  <c r="N14" i="4"/>
  <c r="M14" i="4"/>
  <c r="L14" i="4"/>
  <c r="K14" i="4"/>
  <c r="J14" i="4"/>
  <c r="I14" i="4"/>
  <c r="H14" i="4"/>
  <c r="G14" i="4"/>
  <c r="F14" i="4"/>
  <c r="A13" i="4"/>
  <c r="Y10" i="4"/>
  <c r="X10" i="4"/>
  <c r="W10" i="4"/>
  <c r="V10" i="4"/>
  <c r="U10" i="4"/>
  <c r="T10" i="4"/>
  <c r="S10" i="4"/>
  <c r="R10" i="4"/>
  <c r="Q10" i="4"/>
  <c r="P10" i="4"/>
  <c r="O10" i="4"/>
  <c r="N10" i="4"/>
  <c r="M10" i="4"/>
  <c r="B8" i="4"/>
  <c r="F11" i="4" s="1"/>
  <c r="G11" i="4" s="1"/>
  <c r="H11" i="4" s="1"/>
  <c r="I11" i="4" s="1"/>
  <c r="J11" i="4" s="1"/>
  <c r="K11" i="4" s="1"/>
  <c r="L11" i="4" s="1"/>
  <c r="F5" i="4"/>
  <c r="F6" i="4" s="1" a="1"/>
  <c r="F6" i="4" s="1"/>
  <c r="F16" i="4" s="1"/>
  <c r="G4" i="4"/>
  <c r="H4" i="4" s="1"/>
  <c r="I4" i="4" s="1"/>
  <c r="J4" i="4" s="1"/>
  <c r="K4" i="4" s="1"/>
  <c r="L4" i="4" s="1"/>
  <c r="M4" i="4" s="1"/>
  <c r="N4" i="4" s="1"/>
  <c r="O4" i="4" s="1"/>
  <c r="P4" i="4" s="1"/>
  <c r="Q4" i="4" s="1"/>
  <c r="R4" i="4" s="1"/>
  <c r="S4" i="4" s="1"/>
  <c r="T4" i="4" s="1"/>
  <c r="U4" i="4" s="1"/>
  <c r="V4" i="4" s="1"/>
  <c r="W4" i="4" s="1"/>
  <c r="X4" i="4" s="1"/>
  <c r="Y4" i="4" s="1"/>
  <c r="Y26" i="4" s="1"/>
  <c r="F4" i="4"/>
  <c r="F26" i="4" s="1"/>
  <c r="H3" i="4"/>
  <c r="I3" i="4" s="1"/>
  <c r="J3" i="4" s="1"/>
  <c r="K3" i="4" s="1"/>
  <c r="L3" i="4" s="1"/>
  <c r="M3" i="4" s="1"/>
  <c r="N3" i="4" s="1"/>
  <c r="O3" i="4" s="1"/>
  <c r="P3" i="4" s="1"/>
  <c r="Q3" i="4" s="1"/>
  <c r="R3" i="4" s="1"/>
  <c r="S3" i="4" s="1"/>
  <c r="T3" i="4" s="1"/>
  <c r="U3" i="4" s="1"/>
  <c r="V3" i="4" s="1"/>
  <c r="W3" i="4" s="1"/>
  <c r="X3" i="4" s="1"/>
  <c r="Y3" i="4" s="1"/>
  <c r="Y34" i="4" s="1"/>
  <c r="G3" i="4"/>
  <c r="G34" i="4" s="1"/>
  <c r="K8" i="1"/>
  <c r="Y19" i="3"/>
  <c r="X19" i="3"/>
  <c r="W19" i="3"/>
  <c r="V19" i="3"/>
  <c r="U19" i="3"/>
  <c r="T19" i="3"/>
  <c r="S19" i="3"/>
  <c r="R19" i="3"/>
  <c r="Q19" i="3"/>
  <c r="P19" i="3"/>
  <c r="O19" i="3"/>
  <c r="N19" i="3"/>
  <c r="M19" i="3"/>
  <c r="L19" i="3"/>
  <c r="K19" i="3"/>
  <c r="J19" i="3"/>
  <c r="I19" i="3"/>
  <c r="H19" i="3"/>
  <c r="G19" i="3"/>
  <c r="Y18" i="3"/>
  <c r="X18" i="3"/>
  <c r="W18" i="3"/>
  <c r="V18" i="3"/>
  <c r="U18" i="3"/>
  <c r="T18" i="3"/>
  <c r="S18" i="3"/>
  <c r="R18" i="3"/>
  <c r="Q18" i="3"/>
  <c r="P18" i="3"/>
  <c r="O18" i="3"/>
  <c r="N18" i="3"/>
  <c r="M18" i="3"/>
  <c r="L18" i="3"/>
  <c r="K18" i="3"/>
  <c r="J18" i="3"/>
  <c r="I18" i="3"/>
  <c r="H18" i="3"/>
  <c r="G18" i="3"/>
  <c r="F19" i="3"/>
  <c r="F18" i="3"/>
  <c r="S22" i="13" l="1"/>
  <c r="P11" i="13"/>
  <c r="Q11" i="13" s="1"/>
  <c r="R11" i="13" s="1"/>
  <c r="S11" i="13" s="1"/>
  <c r="T11" i="13" s="1"/>
  <c r="U11" i="13" s="1"/>
  <c r="V11" i="13" s="1"/>
  <c r="W11" i="13" s="1"/>
  <c r="X11" i="13" s="1"/>
  <c r="Y11" i="13" s="1"/>
  <c r="U27" i="13"/>
  <c r="F20" i="13"/>
  <c r="F21" i="13" s="1"/>
  <c r="V27" i="13"/>
  <c r="G6" i="13" a="1"/>
  <c r="G6" i="13" s="1"/>
  <c r="G16" i="13" s="1"/>
  <c r="G20" i="13" s="1"/>
  <c r="G21" i="13" s="1"/>
  <c r="H5" i="13"/>
  <c r="S27" i="13"/>
  <c r="T27" i="13"/>
  <c r="H4" i="13"/>
  <c r="P21" i="13"/>
  <c r="Q21" i="13"/>
  <c r="Y21" i="13"/>
  <c r="W27" i="13"/>
  <c r="X21" i="13"/>
  <c r="R21" i="13"/>
  <c r="I3" i="13"/>
  <c r="G4" i="11"/>
  <c r="G26" i="11" s="1"/>
  <c r="M11" i="10"/>
  <c r="N11" i="10" s="1"/>
  <c r="O11" i="10" s="1"/>
  <c r="P11" i="10" s="1"/>
  <c r="Q11" i="10" s="1"/>
  <c r="R11" i="10" s="1"/>
  <c r="S11" i="10" s="1"/>
  <c r="T11" i="10" s="1"/>
  <c r="U11" i="10" s="1"/>
  <c r="V11" i="10" s="1"/>
  <c r="W11" i="10" s="1"/>
  <c r="X11" i="10" s="1"/>
  <c r="Y11" i="10" s="1"/>
  <c r="N11" i="9"/>
  <c r="O11" i="9" s="1"/>
  <c r="P11" i="9" s="1"/>
  <c r="Q11" i="9" s="1"/>
  <c r="R11" i="9" s="1"/>
  <c r="S11" i="9" s="1"/>
  <c r="T11" i="9" s="1"/>
  <c r="U11" i="9" s="1"/>
  <c r="V11" i="9" s="1"/>
  <c r="W11" i="9" s="1"/>
  <c r="X11" i="9" s="1"/>
  <c r="Y11" i="9" s="1"/>
  <c r="H3" i="8"/>
  <c r="I3" i="8" s="1"/>
  <c r="K34" i="6"/>
  <c r="F26" i="5"/>
  <c r="X26" i="4"/>
  <c r="H4" i="11"/>
  <c r="I4" i="11" s="1"/>
  <c r="J4" i="11" s="1"/>
  <c r="H3" i="11"/>
  <c r="H4" i="10"/>
  <c r="I4" i="10" s="1"/>
  <c r="J4" i="10" s="1"/>
  <c r="F6" i="9" a="1"/>
  <c r="F6" i="9" s="1"/>
  <c r="F16" i="9" s="1"/>
  <c r="F20" i="9" s="1"/>
  <c r="N11" i="8"/>
  <c r="O11" i="8" s="1"/>
  <c r="P11" i="8" s="1"/>
  <c r="Q11" i="8" s="1"/>
  <c r="R11" i="8" s="1"/>
  <c r="S11" i="8" s="1"/>
  <c r="T11" i="8" s="1"/>
  <c r="U11" i="8" s="1"/>
  <c r="V11" i="8" s="1"/>
  <c r="W11" i="8" s="1"/>
  <c r="X11" i="8" s="1"/>
  <c r="Y11" i="8" s="1"/>
  <c r="H3" i="7"/>
  <c r="I3" i="7" s="1"/>
  <c r="J3" i="7" s="1"/>
  <c r="K3" i="7" s="1"/>
  <c r="L3" i="7" s="1"/>
  <c r="M3" i="7" s="1"/>
  <c r="N3" i="7" s="1"/>
  <c r="O3" i="7" s="1"/>
  <c r="P3" i="7" s="1"/>
  <c r="Q3" i="7" s="1"/>
  <c r="R3" i="7" s="1"/>
  <c r="S3" i="7" s="1"/>
  <c r="T3" i="7" s="1"/>
  <c r="U3" i="7" s="1"/>
  <c r="V3" i="7" s="1"/>
  <c r="W3" i="7" s="1"/>
  <c r="X3" i="7" s="1"/>
  <c r="Y3" i="7" s="1"/>
  <c r="Y34" i="7" s="1"/>
  <c r="S34" i="6"/>
  <c r="N26" i="5"/>
  <c r="V26" i="5"/>
  <c r="H26" i="4"/>
  <c r="P26" i="4"/>
  <c r="M11" i="12"/>
  <c r="N11" i="12" s="1"/>
  <c r="O11" i="12" s="1"/>
  <c r="P11" i="12" s="1"/>
  <c r="Q11" i="12" s="1"/>
  <c r="R11" i="12" s="1"/>
  <c r="S11" i="12" s="1"/>
  <c r="T11" i="12" s="1"/>
  <c r="U11" i="12" s="1"/>
  <c r="V11" i="12" s="1"/>
  <c r="W11" i="12" s="1"/>
  <c r="X11" i="12" s="1"/>
  <c r="Y11" i="12" s="1"/>
  <c r="H3" i="12"/>
  <c r="I3" i="12" s="1"/>
  <c r="I34" i="12" s="1"/>
  <c r="F6" i="12" a="1"/>
  <c r="F6" i="12" s="1"/>
  <c r="F16" i="12" s="1"/>
  <c r="F20" i="12" s="1"/>
  <c r="F21" i="12" s="1"/>
  <c r="J3" i="12"/>
  <c r="H5" i="12"/>
  <c r="G6" i="12" a="1"/>
  <c r="G6" i="12" s="1"/>
  <c r="G16" i="12" s="1"/>
  <c r="G20" i="12" s="1"/>
  <c r="G21" i="12" s="1"/>
  <c r="G22" i="12" s="1"/>
  <c r="G4" i="12"/>
  <c r="H34" i="12"/>
  <c r="O11" i="11"/>
  <c r="P11" i="11" s="1"/>
  <c r="Q11" i="11" s="1"/>
  <c r="R11" i="11" s="1"/>
  <c r="S11" i="11" s="1"/>
  <c r="T11" i="11" s="1"/>
  <c r="U11" i="11" s="1"/>
  <c r="V11" i="11" s="1"/>
  <c r="W11" i="11" s="1"/>
  <c r="X11" i="11" s="1"/>
  <c r="Y11" i="11" s="1"/>
  <c r="H5" i="11"/>
  <c r="G6" i="11" a="1"/>
  <c r="G6" i="11" s="1"/>
  <c r="G16" i="11" s="1"/>
  <c r="G20" i="11" s="1"/>
  <c r="F6" i="11" a="1"/>
  <c r="F6" i="11" s="1"/>
  <c r="F16" i="11" s="1"/>
  <c r="F20" i="11" s="1"/>
  <c r="F23" i="11" s="1"/>
  <c r="H26" i="11"/>
  <c r="G5" i="10"/>
  <c r="G6" i="10" s="1" a="1"/>
  <c r="G6" i="10" s="1"/>
  <c r="G16" i="10" s="1"/>
  <c r="G20" i="10" s="1"/>
  <c r="F20" i="10"/>
  <c r="F23" i="10" s="1"/>
  <c r="H3" i="10"/>
  <c r="G34" i="10"/>
  <c r="G26" i="9"/>
  <c r="H4" i="9"/>
  <c r="I3" i="9"/>
  <c r="H34" i="9"/>
  <c r="H5" i="9"/>
  <c r="G6" i="9" a="1"/>
  <c r="G6" i="9" s="1"/>
  <c r="G16" i="9" s="1"/>
  <c r="G20" i="9" s="1"/>
  <c r="G34" i="9"/>
  <c r="F26" i="9"/>
  <c r="F6" i="8" a="1"/>
  <c r="F6" i="8" s="1"/>
  <c r="F16" i="8" s="1"/>
  <c r="F20" i="8" s="1"/>
  <c r="F23" i="8" s="1"/>
  <c r="I34" i="8"/>
  <c r="J3" i="8"/>
  <c r="H5" i="8"/>
  <c r="G6" i="8" a="1"/>
  <c r="G6" i="8" s="1"/>
  <c r="G16" i="8" s="1"/>
  <c r="G20" i="8" s="1"/>
  <c r="G4" i="8"/>
  <c r="H34" i="8"/>
  <c r="H34" i="7"/>
  <c r="J34" i="7"/>
  <c r="R34" i="7"/>
  <c r="Q34" i="7"/>
  <c r="G4" i="7"/>
  <c r="M11" i="7"/>
  <c r="N11" i="7" s="1"/>
  <c r="O11" i="7" s="1"/>
  <c r="P11" i="7" s="1"/>
  <c r="Q11" i="7" s="1"/>
  <c r="R11" i="7" s="1"/>
  <c r="S11" i="7" s="1"/>
  <c r="T11" i="7" s="1"/>
  <c r="U11" i="7" s="1"/>
  <c r="V11" i="7" s="1"/>
  <c r="W11" i="7" s="1"/>
  <c r="X11" i="7" s="1"/>
  <c r="Y11" i="7" s="1"/>
  <c r="M34" i="7"/>
  <c r="U34" i="7"/>
  <c r="I4" i="6"/>
  <c r="H26" i="6"/>
  <c r="L34" i="6"/>
  <c r="T34" i="6"/>
  <c r="M34" i="6"/>
  <c r="U34" i="6"/>
  <c r="N34" i="6"/>
  <c r="V34" i="6"/>
  <c r="G34" i="6"/>
  <c r="O34" i="6"/>
  <c r="W34" i="6"/>
  <c r="H34" i="6"/>
  <c r="P34" i="6"/>
  <c r="X34" i="6"/>
  <c r="G26" i="6"/>
  <c r="I34" i="6"/>
  <c r="Q34" i="6"/>
  <c r="M11" i="6"/>
  <c r="N11" i="6" s="1"/>
  <c r="O11" i="6" s="1"/>
  <c r="P11" i="6" s="1"/>
  <c r="Q11" i="6" s="1"/>
  <c r="R11" i="6" s="1"/>
  <c r="S11" i="6" s="1"/>
  <c r="T11" i="6" s="1"/>
  <c r="U11" i="6" s="1"/>
  <c r="V11" i="6" s="1"/>
  <c r="W11" i="6" s="1"/>
  <c r="X11" i="6" s="1"/>
  <c r="Y11" i="6" s="1"/>
  <c r="J34" i="6"/>
  <c r="R34" i="6"/>
  <c r="H3" i="5"/>
  <c r="G26" i="5"/>
  <c r="O26" i="5"/>
  <c r="W26" i="5"/>
  <c r="H26" i="5"/>
  <c r="P26" i="5"/>
  <c r="X26" i="5"/>
  <c r="I26" i="5"/>
  <c r="Q26" i="5"/>
  <c r="F6" i="5" a="1"/>
  <c r="F6" i="5" s="1"/>
  <c r="F16" i="5" s="1"/>
  <c r="F20" i="5" s="1"/>
  <c r="F23" i="5" s="1"/>
  <c r="J26" i="5"/>
  <c r="R26" i="5"/>
  <c r="O11" i="5"/>
  <c r="P11" i="5" s="1"/>
  <c r="Q11" i="5" s="1"/>
  <c r="R11" i="5" s="1"/>
  <c r="S11" i="5" s="1"/>
  <c r="T11" i="5" s="1"/>
  <c r="U11" i="5" s="1"/>
  <c r="V11" i="5" s="1"/>
  <c r="W11" i="5" s="1"/>
  <c r="X11" i="5" s="1"/>
  <c r="Y11" i="5" s="1"/>
  <c r="K26" i="5"/>
  <c r="S26" i="5"/>
  <c r="L26" i="5"/>
  <c r="T26" i="5"/>
  <c r="M26" i="5"/>
  <c r="U26" i="5"/>
  <c r="P34" i="4"/>
  <c r="I26" i="4"/>
  <c r="Q26" i="4"/>
  <c r="I34" i="4"/>
  <c r="Q34" i="4"/>
  <c r="X34" i="4"/>
  <c r="J26" i="4"/>
  <c r="R26" i="4"/>
  <c r="J34" i="4"/>
  <c r="R34" i="4"/>
  <c r="K26" i="4"/>
  <c r="S26" i="4"/>
  <c r="K34" i="4"/>
  <c r="S34" i="4"/>
  <c r="L26" i="4"/>
  <c r="T26" i="4"/>
  <c r="L34" i="4"/>
  <c r="T34" i="4"/>
  <c r="M26" i="4"/>
  <c r="U26" i="4"/>
  <c r="M34" i="4"/>
  <c r="U34" i="4"/>
  <c r="H34" i="4"/>
  <c r="N26" i="4"/>
  <c r="V26" i="4"/>
  <c r="N34" i="4"/>
  <c r="V34" i="4"/>
  <c r="G26" i="4"/>
  <c r="O26" i="4"/>
  <c r="W26" i="4"/>
  <c r="O34" i="4"/>
  <c r="W34" i="4"/>
  <c r="F20" i="7"/>
  <c r="F23" i="7" s="1"/>
  <c r="G5" i="7"/>
  <c r="F20" i="6"/>
  <c r="F23" i="6" s="1"/>
  <c r="G5" i="6"/>
  <c r="G6" i="5" a="1"/>
  <c r="G6" i="5" s="1"/>
  <c r="G16" i="5" s="1"/>
  <c r="G20" i="5" s="1"/>
  <c r="H5" i="5"/>
  <c r="M11" i="4"/>
  <c r="N11" i="4" s="1"/>
  <c r="O11" i="4" s="1"/>
  <c r="P11" i="4" s="1"/>
  <c r="Q11" i="4" s="1"/>
  <c r="R11" i="4" s="1"/>
  <c r="S11" i="4" s="1"/>
  <c r="T11" i="4" s="1"/>
  <c r="U11" i="4" s="1"/>
  <c r="V11" i="4" s="1"/>
  <c r="W11" i="4" s="1"/>
  <c r="X11" i="4" s="1"/>
  <c r="Y11" i="4" s="1"/>
  <c r="F20" i="4"/>
  <c r="F23" i="4" s="1"/>
  <c r="G5" i="4"/>
  <c r="G23" i="13" l="1"/>
  <c r="G22" i="13"/>
  <c r="G27" i="13"/>
  <c r="X27" i="13"/>
  <c r="T30" i="13"/>
  <c r="T31" i="13"/>
  <c r="W31" i="13"/>
  <c r="W30" i="13"/>
  <c r="Y27" i="13"/>
  <c r="V31" i="13"/>
  <c r="V30" i="13"/>
  <c r="F23" i="13"/>
  <c r="F27" i="13"/>
  <c r="P27" i="13"/>
  <c r="H26" i="13"/>
  <c r="I4" i="13"/>
  <c r="Q22" i="13"/>
  <c r="Q27" i="13"/>
  <c r="S30" i="13"/>
  <c r="S31" i="13"/>
  <c r="U30" i="13"/>
  <c r="U31" i="13"/>
  <c r="I34" i="13"/>
  <c r="J3" i="13"/>
  <c r="R22" i="13"/>
  <c r="R27" i="13"/>
  <c r="I5" i="13"/>
  <c r="H6" i="13" a="1"/>
  <c r="H6" i="13" s="1"/>
  <c r="H16" i="13" s="1"/>
  <c r="H20" i="13" s="1"/>
  <c r="H21" i="13" s="1"/>
  <c r="G22" i="11"/>
  <c r="G23" i="11"/>
  <c r="G24" i="11" s="1"/>
  <c r="G22" i="10"/>
  <c r="G23" i="10"/>
  <c r="G24" i="10" s="1"/>
  <c r="H26" i="10"/>
  <c r="F27" i="9"/>
  <c r="F23" i="9"/>
  <c r="G23" i="9"/>
  <c r="G24" i="9" s="1"/>
  <c r="G22" i="9"/>
  <c r="G23" i="8"/>
  <c r="G24" i="8" s="1"/>
  <c r="G22" i="8"/>
  <c r="X34" i="7"/>
  <c r="W34" i="7"/>
  <c r="T34" i="7"/>
  <c r="O34" i="7"/>
  <c r="L34" i="7"/>
  <c r="B15" i="7" s="1"/>
  <c r="P34" i="7"/>
  <c r="V34" i="7"/>
  <c r="S34" i="7"/>
  <c r="N34" i="7"/>
  <c r="K34" i="7"/>
  <c r="I34" i="7"/>
  <c r="G22" i="5"/>
  <c r="G23" i="5"/>
  <c r="G24" i="5" s="1"/>
  <c r="I26" i="11"/>
  <c r="H34" i="11"/>
  <c r="I3" i="11"/>
  <c r="I26" i="10"/>
  <c r="G27" i="12"/>
  <c r="G23" i="12"/>
  <c r="K3" i="12"/>
  <c r="J34" i="12"/>
  <c r="I5" i="12"/>
  <c r="H6" i="12" a="1"/>
  <c r="H6" i="12" s="1"/>
  <c r="H16" i="12" s="1"/>
  <c r="H20" i="12" s="1"/>
  <c r="H21" i="12" s="1"/>
  <c r="H22" i="12" s="1"/>
  <c r="H4" i="12"/>
  <c r="G26" i="12"/>
  <c r="F27" i="12"/>
  <c r="F23" i="12"/>
  <c r="F27" i="11"/>
  <c r="G27" i="11"/>
  <c r="K4" i="11"/>
  <c r="J26" i="11"/>
  <c r="H6" i="11" a="1"/>
  <c r="H6" i="11" s="1"/>
  <c r="H16" i="11" s="1"/>
  <c r="H20" i="11" s="1"/>
  <c r="I5" i="11"/>
  <c r="B15" i="6"/>
  <c r="B15" i="4"/>
  <c r="H5" i="10"/>
  <c r="I5" i="10" s="1"/>
  <c r="G27" i="10"/>
  <c r="J26" i="10"/>
  <c r="K4" i="10"/>
  <c r="F27" i="10"/>
  <c r="H34" i="10"/>
  <c r="I3" i="10"/>
  <c r="F33" i="9"/>
  <c r="G27" i="9"/>
  <c r="I4" i="9"/>
  <c r="H26" i="9"/>
  <c r="I34" i="9"/>
  <c r="J3" i="9"/>
  <c r="I5" i="9"/>
  <c r="H6" i="9" a="1"/>
  <c r="H6" i="9" s="1"/>
  <c r="H16" i="9" s="1"/>
  <c r="H20" i="9" s="1"/>
  <c r="F30" i="9"/>
  <c r="G27" i="8"/>
  <c r="G33" i="8"/>
  <c r="I5" i="8"/>
  <c r="H6" i="8" a="1"/>
  <c r="H6" i="8" s="1"/>
  <c r="H16" i="8" s="1"/>
  <c r="H20" i="8" s="1"/>
  <c r="J34" i="8"/>
  <c r="K3" i="8"/>
  <c r="G26" i="8"/>
  <c r="H4" i="8"/>
  <c r="F27" i="8"/>
  <c r="H4" i="7"/>
  <c r="G26" i="7"/>
  <c r="F33" i="6"/>
  <c r="F27" i="6"/>
  <c r="J4" i="6"/>
  <c r="I26" i="6"/>
  <c r="F33" i="5"/>
  <c r="F27" i="5"/>
  <c r="G33" i="5"/>
  <c r="G27" i="5"/>
  <c r="I3" i="5"/>
  <c r="H34" i="5"/>
  <c r="F33" i="4"/>
  <c r="F27" i="4"/>
  <c r="F31" i="4" s="1"/>
  <c r="F27" i="7"/>
  <c r="F33" i="7"/>
  <c r="H5" i="7"/>
  <c r="G6" i="7" a="1"/>
  <c r="G6" i="7" s="1"/>
  <c r="G16" i="7" s="1"/>
  <c r="G20" i="7" s="1"/>
  <c r="G6" i="6" a="1"/>
  <c r="G6" i="6" s="1"/>
  <c r="G16" i="6" s="1"/>
  <c r="G20" i="6" s="1"/>
  <c r="H5" i="6"/>
  <c r="I5" i="5"/>
  <c r="H6" i="5" a="1"/>
  <c r="H6" i="5" s="1"/>
  <c r="H16" i="5" s="1"/>
  <c r="H20" i="5" s="1"/>
  <c r="H5" i="4"/>
  <c r="G6" i="4" a="1"/>
  <c r="G6" i="4" s="1"/>
  <c r="G16" i="4" s="1"/>
  <c r="G20" i="4" s="1"/>
  <c r="G30" i="13" l="1"/>
  <c r="G31" i="13"/>
  <c r="P31" i="13"/>
  <c r="P30" i="13"/>
  <c r="Q31" i="13"/>
  <c r="Q30" i="13"/>
  <c r="F30" i="13"/>
  <c r="F31" i="13"/>
  <c r="X31" i="13"/>
  <c r="X30" i="13"/>
  <c r="G33" i="13"/>
  <c r="G24" i="13"/>
  <c r="F33" i="13"/>
  <c r="J4" i="13"/>
  <c r="I26" i="13"/>
  <c r="Y31" i="13"/>
  <c r="Y30" i="13"/>
  <c r="J5" i="13"/>
  <c r="I6" i="13" a="1"/>
  <c r="I6" i="13" s="1"/>
  <c r="I16" i="13" s="1"/>
  <c r="I20" i="13" s="1"/>
  <c r="I21" i="13" s="1"/>
  <c r="R31" i="13"/>
  <c r="R30" i="13"/>
  <c r="J34" i="13"/>
  <c r="K3" i="13"/>
  <c r="H23" i="13"/>
  <c r="H22" i="13"/>
  <c r="H27" i="13"/>
  <c r="G33" i="10"/>
  <c r="G33" i="9"/>
  <c r="G33" i="12"/>
  <c r="G24" i="12"/>
  <c r="H23" i="11"/>
  <c r="H24" i="11" s="1"/>
  <c r="H22" i="11"/>
  <c r="G33" i="11"/>
  <c r="H6" i="10" a="1"/>
  <c r="H6" i="10" s="1"/>
  <c r="H16" i="10" s="1"/>
  <c r="H20" i="10" s="1"/>
  <c r="H27" i="10" s="1"/>
  <c r="H23" i="9"/>
  <c r="H24" i="9" s="1"/>
  <c r="H22" i="9"/>
  <c r="H22" i="8"/>
  <c r="H23" i="8"/>
  <c r="H24" i="8" s="1"/>
  <c r="G23" i="7"/>
  <c r="G24" i="7" s="1"/>
  <c r="G22" i="7"/>
  <c r="G22" i="6"/>
  <c r="G23" i="6"/>
  <c r="G24" i="6" s="1"/>
  <c r="H22" i="5"/>
  <c r="H23" i="5"/>
  <c r="H24" i="5" s="1"/>
  <c r="G22" i="4"/>
  <c r="G23" i="4"/>
  <c r="G24" i="4" s="1"/>
  <c r="I34" i="11"/>
  <c r="J3" i="11"/>
  <c r="H27" i="12"/>
  <c r="H23" i="12"/>
  <c r="I6" i="12" a="1"/>
  <c r="I6" i="12" s="1"/>
  <c r="I16" i="12" s="1"/>
  <c r="I20" i="12" s="1"/>
  <c r="I21" i="12" s="1"/>
  <c r="I22" i="12" s="1"/>
  <c r="J5" i="12"/>
  <c r="I4" i="12"/>
  <c r="H26" i="12"/>
  <c r="F33" i="12"/>
  <c r="L3" i="12"/>
  <c r="K34" i="12"/>
  <c r="F30" i="12"/>
  <c r="G30" i="12"/>
  <c r="G30" i="11"/>
  <c r="F33" i="11"/>
  <c r="F30" i="11"/>
  <c r="I6" i="11" a="1"/>
  <c r="I6" i="11" s="1"/>
  <c r="I16" i="11" s="1"/>
  <c r="I20" i="11" s="1"/>
  <c r="J5" i="11"/>
  <c r="H27" i="11"/>
  <c r="L4" i="11"/>
  <c r="K26" i="11"/>
  <c r="I6" i="10" a="1"/>
  <c r="I6" i="10" s="1"/>
  <c r="I16" i="10" s="1"/>
  <c r="I20" i="10" s="1"/>
  <c r="J5" i="10"/>
  <c r="F30" i="10"/>
  <c r="F33" i="10"/>
  <c r="L4" i="10"/>
  <c r="K26" i="10"/>
  <c r="J3" i="10"/>
  <c r="I34" i="10"/>
  <c r="G30" i="10"/>
  <c r="K3" i="9"/>
  <c r="J34" i="9"/>
  <c r="J4" i="9"/>
  <c r="I26" i="9"/>
  <c r="I6" i="9" a="1"/>
  <c r="I6" i="9" s="1"/>
  <c r="I16" i="9" s="1"/>
  <c r="I20" i="9" s="1"/>
  <c r="I23" i="9" s="1"/>
  <c r="J5" i="9"/>
  <c r="H27" i="9"/>
  <c r="G30" i="9"/>
  <c r="I4" i="8"/>
  <c r="H26" i="8"/>
  <c r="K34" i="8"/>
  <c r="L3" i="8"/>
  <c r="H27" i="8"/>
  <c r="I6" i="8" a="1"/>
  <c r="I6" i="8" s="1"/>
  <c r="I16" i="8" s="1"/>
  <c r="I20" i="8" s="1"/>
  <c r="J5" i="8"/>
  <c r="F33" i="8"/>
  <c r="F30" i="8"/>
  <c r="G30" i="8"/>
  <c r="I4" i="7"/>
  <c r="H26" i="7"/>
  <c r="G33" i="6"/>
  <c r="G27" i="6"/>
  <c r="F30" i="6"/>
  <c r="K4" i="6"/>
  <c r="J26" i="6"/>
  <c r="J3" i="5"/>
  <c r="I34" i="5"/>
  <c r="G30" i="5"/>
  <c r="H33" i="5"/>
  <c r="B14" i="5" s="1"/>
  <c r="H27" i="5"/>
  <c r="F30" i="5"/>
  <c r="G27" i="4"/>
  <c r="G31" i="4" s="1"/>
  <c r="F30" i="4"/>
  <c r="F30" i="7"/>
  <c r="G27" i="7"/>
  <c r="G33" i="7"/>
  <c r="I5" i="7"/>
  <c r="H6" i="7" a="1"/>
  <c r="H6" i="7" s="1"/>
  <c r="H16" i="7" s="1"/>
  <c r="H20" i="7" s="1"/>
  <c r="I5" i="6"/>
  <c r="H6" i="6" a="1"/>
  <c r="H6" i="6" s="1"/>
  <c r="H16" i="6" s="1"/>
  <c r="H20" i="6" s="1"/>
  <c r="J5" i="5"/>
  <c r="I6" i="5" a="1"/>
  <c r="I6" i="5" s="1"/>
  <c r="I16" i="5" s="1"/>
  <c r="I20" i="5" s="1"/>
  <c r="I5" i="4"/>
  <c r="H6" i="4" a="1"/>
  <c r="H6" i="4" s="1"/>
  <c r="H16" i="4" s="1"/>
  <c r="H20" i="4" s="1"/>
  <c r="J6" i="13" l="1" a="1"/>
  <c r="J6" i="13" s="1"/>
  <c r="J16" i="13" s="1"/>
  <c r="J20" i="13" s="1"/>
  <c r="J21" i="13" s="1"/>
  <c r="K5" i="13"/>
  <c r="J26" i="13"/>
  <c r="K4" i="13"/>
  <c r="H24" i="13"/>
  <c r="H33" i="13"/>
  <c r="I22" i="13"/>
  <c r="I27" i="13"/>
  <c r="I23" i="13"/>
  <c r="H31" i="13"/>
  <c r="H30" i="13"/>
  <c r="L3" i="13"/>
  <c r="K34" i="13"/>
  <c r="H33" i="11"/>
  <c r="G33" i="4"/>
  <c r="H33" i="8"/>
  <c r="H33" i="12"/>
  <c r="H24" i="12"/>
  <c r="I22" i="11"/>
  <c r="I23" i="11"/>
  <c r="I24" i="11" s="1"/>
  <c r="I22" i="10"/>
  <c r="I23" i="10"/>
  <c r="H22" i="10"/>
  <c r="H23" i="10"/>
  <c r="I23" i="8"/>
  <c r="I24" i="8" s="1"/>
  <c r="I22" i="8"/>
  <c r="H23" i="7"/>
  <c r="H24" i="7" s="1"/>
  <c r="H22" i="7"/>
  <c r="H22" i="6"/>
  <c r="H23" i="6"/>
  <c r="H24" i="6" s="1"/>
  <c r="I22" i="5"/>
  <c r="I23" i="5"/>
  <c r="I24" i="5" s="1"/>
  <c r="H22" i="4"/>
  <c r="H23" i="4"/>
  <c r="H24" i="4" s="1"/>
  <c r="K3" i="11"/>
  <c r="J34" i="11"/>
  <c r="I27" i="12"/>
  <c r="I23" i="12"/>
  <c r="I24" i="12" s="1"/>
  <c r="K5" i="12"/>
  <c r="J6" i="12" a="1"/>
  <c r="J6" i="12" s="1"/>
  <c r="J16" i="12" s="1"/>
  <c r="J20" i="12" s="1"/>
  <c r="J21" i="12" s="1"/>
  <c r="J22" i="12" s="1"/>
  <c r="J4" i="12"/>
  <c r="I26" i="12"/>
  <c r="M3" i="12"/>
  <c r="L34" i="12"/>
  <c r="H30" i="12"/>
  <c r="L26" i="11"/>
  <c r="M4" i="11"/>
  <c r="H30" i="11"/>
  <c r="K5" i="11"/>
  <c r="J6" i="11" a="1"/>
  <c r="J6" i="11" s="1"/>
  <c r="J16" i="11" s="1"/>
  <c r="J20" i="11" s="1"/>
  <c r="I27" i="11"/>
  <c r="I33" i="11"/>
  <c r="B14" i="11" s="1"/>
  <c r="K5" i="10"/>
  <c r="J6" i="10" a="1"/>
  <c r="J6" i="10" s="1"/>
  <c r="J16" i="10" s="1"/>
  <c r="J20" i="10" s="1"/>
  <c r="I33" i="10"/>
  <c r="I27" i="10"/>
  <c r="M4" i="10"/>
  <c r="L26" i="10"/>
  <c r="H30" i="10"/>
  <c r="K3" i="10"/>
  <c r="J34" i="10"/>
  <c r="I27" i="9"/>
  <c r="K4" i="9"/>
  <c r="J26" i="9"/>
  <c r="H30" i="9"/>
  <c r="K5" i="9"/>
  <c r="J6" i="9" a="1"/>
  <c r="J6" i="9" s="1"/>
  <c r="J16" i="9" s="1"/>
  <c r="J20" i="9" s="1"/>
  <c r="J23" i="9" s="1"/>
  <c r="H33" i="9"/>
  <c r="B14" i="9" s="1"/>
  <c r="K34" i="9"/>
  <c r="L3" i="9"/>
  <c r="I27" i="8"/>
  <c r="K5" i="8"/>
  <c r="J6" i="8" a="1"/>
  <c r="J6" i="8" s="1"/>
  <c r="J16" i="8" s="1"/>
  <c r="J20" i="8" s="1"/>
  <c r="H30" i="8"/>
  <c r="M3" i="8"/>
  <c r="L34" i="8"/>
  <c r="J4" i="8"/>
  <c r="I26" i="8"/>
  <c r="I26" i="7"/>
  <c r="J4" i="7"/>
  <c r="H27" i="6"/>
  <c r="G30" i="6"/>
  <c r="L4" i="6"/>
  <c r="K26" i="6"/>
  <c r="H30" i="5"/>
  <c r="I27" i="5"/>
  <c r="K3" i="5"/>
  <c r="J34" i="5"/>
  <c r="H27" i="4"/>
  <c r="H31" i="4" s="1"/>
  <c r="G30" i="4"/>
  <c r="H27" i="7"/>
  <c r="H33" i="7"/>
  <c r="J5" i="7"/>
  <c r="I6" i="7" a="1"/>
  <c r="I6" i="7" s="1"/>
  <c r="I16" i="7" s="1"/>
  <c r="I20" i="7" s="1"/>
  <c r="G30" i="7"/>
  <c r="J5" i="6"/>
  <c r="I6" i="6" a="1"/>
  <c r="I6" i="6" s="1"/>
  <c r="I16" i="6" s="1"/>
  <c r="I20" i="6" s="1"/>
  <c r="K5" i="5"/>
  <c r="J6" i="5" a="1"/>
  <c r="J6" i="5" s="1"/>
  <c r="J16" i="5" s="1"/>
  <c r="J20" i="5" s="1"/>
  <c r="J5" i="4"/>
  <c r="I6" i="4" a="1"/>
  <c r="I6" i="4" s="1"/>
  <c r="I16" i="4" s="1"/>
  <c r="I20" i="4" s="1"/>
  <c r="L34" i="13" l="1"/>
  <c r="M3" i="13"/>
  <c r="L4" i="13"/>
  <c r="K26" i="13"/>
  <c r="L5" i="13"/>
  <c r="K6" i="13" a="1"/>
  <c r="K6" i="13" s="1"/>
  <c r="K16" i="13" s="1"/>
  <c r="K20" i="13" s="1"/>
  <c r="K21" i="13" s="1"/>
  <c r="J22" i="13"/>
  <c r="J27" i="13"/>
  <c r="J23" i="13"/>
  <c r="I31" i="13"/>
  <c r="I30" i="13"/>
  <c r="I24" i="13"/>
  <c r="I33" i="13"/>
  <c r="H33" i="4"/>
  <c r="I33" i="8"/>
  <c r="B14" i="8" s="1"/>
  <c r="H33" i="6"/>
  <c r="J23" i="11"/>
  <c r="J24" i="11" s="1"/>
  <c r="J22" i="11"/>
  <c r="H24" i="10"/>
  <c r="H33" i="10"/>
  <c r="B14" i="10" s="1"/>
  <c r="J23" i="10"/>
  <c r="J24" i="10" s="1"/>
  <c r="J22" i="10"/>
  <c r="I24" i="10"/>
  <c r="J23" i="8"/>
  <c r="J24" i="8" s="1"/>
  <c r="J22" i="8"/>
  <c r="I22" i="7"/>
  <c r="I23" i="7"/>
  <c r="I24" i="7" s="1"/>
  <c r="I22" i="6"/>
  <c r="I23" i="6"/>
  <c r="I24" i="6" s="1"/>
  <c r="J23" i="5"/>
  <c r="J24" i="5" s="1"/>
  <c r="J22" i="5"/>
  <c r="I23" i="4"/>
  <c r="I24" i="4" s="1"/>
  <c r="I22" i="4"/>
  <c r="L3" i="11"/>
  <c r="K34" i="11"/>
  <c r="N3" i="12"/>
  <c r="M34" i="12"/>
  <c r="K4" i="12"/>
  <c r="J26" i="12"/>
  <c r="K6" i="12" a="1"/>
  <c r="K6" i="12" s="1"/>
  <c r="K16" i="12" s="1"/>
  <c r="K20" i="12" s="1"/>
  <c r="K21" i="12" s="1"/>
  <c r="K22" i="12" s="1"/>
  <c r="L5" i="12"/>
  <c r="I33" i="12"/>
  <c r="J23" i="12"/>
  <c r="J27" i="12"/>
  <c r="I30" i="12"/>
  <c r="I30" i="11"/>
  <c r="J27" i="11"/>
  <c r="M26" i="11"/>
  <c r="N4" i="11"/>
  <c r="L5" i="11"/>
  <c r="K6" i="11" a="1"/>
  <c r="K6" i="11" s="1"/>
  <c r="K16" i="11" s="1"/>
  <c r="K20" i="11" s="1"/>
  <c r="K6" i="10" a="1"/>
  <c r="K6" i="10" s="1"/>
  <c r="K16" i="10" s="1"/>
  <c r="K20" i="10" s="1"/>
  <c r="L5" i="10"/>
  <c r="N4" i="10"/>
  <c r="M26" i="10"/>
  <c r="I30" i="10"/>
  <c r="J27" i="10"/>
  <c r="L3" i="10"/>
  <c r="K34" i="10"/>
  <c r="K6" i="9" a="1"/>
  <c r="K6" i="9" s="1"/>
  <c r="K16" i="9" s="1"/>
  <c r="K20" i="9" s="1"/>
  <c r="K23" i="9" s="1"/>
  <c r="L5" i="9"/>
  <c r="M3" i="9"/>
  <c r="L34" i="9"/>
  <c r="I30" i="9"/>
  <c r="J27" i="9"/>
  <c r="L4" i="9"/>
  <c r="K26" i="9"/>
  <c r="N3" i="8"/>
  <c r="M34" i="8"/>
  <c r="J27" i="8"/>
  <c r="K4" i="8"/>
  <c r="J26" i="8"/>
  <c r="K6" i="8" a="1"/>
  <c r="K6" i="8" s="1"/>
  <c r="K16" i="8" s="1"/>
  <c r="K20" i="8" s="1"/>
  <c r="K23" i="8" s="1"/>
  <c r="L5" i="8"/>
  <c r="I30" i="8"/>
  <c r="K4" i="7"/>
  <c r="J26" i="7"/>
  <c r="H30" i="6"/>
  <c r="I33" i="6"/>
  <c r="B14" i="6" s="1"/>
  <c r="B17" i="6" s="1"/>
  <c r="I27" i="6"/>
  <c r="M4" i="6"/>
  <c r="L26" i="6"/>
  <c r="J27" i="5"/>
  <c r="L3" i="5"/>
  <c r="K34" i="5"/>
  <c r="I30" i="5"/>
  <c r="I27" i="4"/>
  <c r="I31" i="4" s="1"/>
  <c r="H30" i="4"/>
  <c r="I27" i="7"/>
  <c r="H30" i="7"/>
  <c r="K5" i="7"/>
  <c r="J6" i="7" a="1"/>
  <c r="J6" i="7" s="1"/>
  <c r="J16" i="7" s="1"/>
  <c r="J20" i="7" s="1"/>
  <c r="K5" i="6"/>
  <c r="J6" i="6" a="1"/>
  <c r="J6" i="6" s="1"/>
  <c r="J16" i="6" s="1"/>
  <c r="J20" i="6" s="1"/>
  <c r="K6" i="5" a="1"/>
  <c r="K6" i="5" s="1"/>
  <c r="K16" i="5" s="1"/>
  <c r="K20" i="5" s="1"/>
  <c r="L5" i="5"/>
  <c r="K5" i="4"/>
  <c r="J6" i="4" a="1"/>
  <c r="J6" i="4" s="1"/>
  <c r="J16" i="4" s="1"/>
  <c r="J20" i="4" s="1"/>
  <c r="L6" i="13" l="1" a="1"/>
  <c r="L6" i="13" s="1"/>
  <c r="L16" i="13" s="1"/>
  <c r="L20" i="13" s="1"/>
  <c r="L21" i="13" s="1"/>
  <c r="M5" i="13"/>
  <c r="M4" i="13"/>
  <c r="L26" i="13"/>
  <c r="M34" i="13"/>
  <c r="N3" i="13"/>
  <c r="K22" i="13"/>
  <c r="K27" i="13"/>
  <c r="K23" i="13"/>
  <c r="J24" i="13"/>
  <c r="J33" i="13"/>
  <c r="J30" i="13"/>
  <c r="J31" i="13"/>
  <c r="I33" i="7"/>
  <c r="B14" i="7" s="1"/>
  <c r="B17" i="7" s="1"/>
  <c r="I33" i="4"/>
  <c r="J33" i="12"/>
  <c r="J24" i="12"/>
  <c r="K23" i="11"/>
  <c r="K24" i="11" s="1"/>
  <c r="K22" i="11"/>
  <c r="K23" i="10"/>
  <c r="K24" i="10" s="1"/>
  <c r="K22" i="10"/>
  <c r="J22" i="7"/>
  <c r="J23" i="7"/>
  <c r="J24" i="7" s="1"/>
  <c r="J23" i="6"/>
  <c r="J24" i="6" s="1"/>
  <c r="J22" i="6"/>
  <c r="K22" i="5"/>
  <c r="K23" i="5"/>
  <c r="K24" i="5" s="1"/>
  <c r="J23" i="4"/>
  <c r="J24" i="4" s="1"/>
  <c r="J22" i="4"/>
  <c r="L34" i="11"/>
  <c r="M3" i="11"/>
  <c r="B14" i="12"/>
  <c r="B17" i="12" s="1"/>
  <c r="K27" i="12"/>
  <c r="K23" i="12"/>
  <c r="K24" i="12" s="1"/>
  <c r="L4" i="12"/>
  <c r="K26" i="12"/>
  <c r="L6" i="12" a="1"/>
  <c r="L6" i="12" s="1"/>
  <c r="L16" i="12" s="1"/>
  <c r="L20" i="12" s="1"/>
  <c r="L21" i="12" s="1"/>
  <c r="L22" i="12" s="1"/>
  <c r="M5" i="12"/>
  <c r="J30" i="12"/>
  <c r="O3" i="12"/>
  <c r="N34" i="12"/>
  <c r="K27" i="11"/>
  <c r="L6" i="11" a="1"/>
  <c r="L6" i="11" s="1"/>
  <c r="L16" i="11" s="1"/>
  <c r="L20" i="11" s="1"/>
  <c r="M5" i="11"/>
  <c r="O4" i="11"/>
  <c r="N26" i="11"/>
  <c r="J30" i="11"/>
  <c r="B16" i="7"/>
  <c r="B16" i="6"/>
  <c r="M3" i="10"/>
  <c r="L34" i="10"/>
  <c r="J30" i="10"/>
  <c r="O4" i="10"/>
  <c r="N26" i="10"/>
  <c r="K27" i="10"/>
  <c r="L6" i="10" a="1"/>
  <c r="L6" i="10" s="1"/>
  <c r="L16" i="10" s="1"/>
  <c r="L20" i="10" s="1"/>
  <c r="M5" i="10"/>
  <c r="K27" i="9"/>
  <c r="M4" i="9"/>
  <c r="L26" i="9"/>
  <c r="N3" i="9"/>
  <c r="M34" i="9"/>
  <c r="J30" i="9"/>
  <c r="L6" i="9" a="1"/>
  <c r="L6" i="9" s="1"/>
  <c r="L16" i="9" s="1"/>
  <c r="L20" i="9" s="1"/>
  <c r="L23" i="9" s="1"/>
  <c r="M5" i="9"/>
  <c r="K27" i="8"/>
  <c r="J30" i="8"/>
  <c r="L6" i="8" a="1"/>
  <c r="L6" i="8" s="1"/>
  <c r="L16" i="8" s="1"/>
  <c r="L20" i="8" s="1"/>
  <c r="L23" i="8" s="1"/>
  <c r="M5" i="8"/>
  <c r="L4" i="8"/>
  <c r="K26" i="8"/>
  <c r="O3" i="8"/>
  <c r="N34" i="8"/>
  <c r="K26" i="7"/>
  <c r="L4" i="7"/>
  <c r="N4" i="6"/>
  <c r="M26" i="6"/>
  <c r="I30" i="6"/>
  <c r="J27" i="6"/>
  <c r="M3" i="5"/>
  <c r="L34" i="5"/>
  <c r="J30" i="5"/>
  <c r="K27" i="5"/>
  <c r="J33" i="4"/>
  <c r="J27" i="4"/>
  <c r="J31" i="4" s="1"/>
  <c r="I30" i="4"/>
  <c r="J27" i="7"/>
  <c r="K6" i="7" a="1"/>
  <c r="K6" i="7" s="1"/>
  <c r="K16" i="7" s="1"/>
  <c r="K20" i="7" s="1"/>
  <c r="L5" i="7"/>
  <c r="I30" i="7"/>
  <c r="L5" i="6"/>
  <c r="K6" i="6" a="1"/>
  <c r="K6" i="6" s="1"/>
  <c r="K16" i="6" s="1"/>
  <c r="K20" i="6" s="1"/>
  <c r="L6" i="5" a="1"/>
  <c r="L6" i="5" s="1"/>
  <c r="L16" i="5" s="1"/>
  <c r="L20" i="5" s="1"/>
  <c r="M5" i="5"/>
  <c r="L5" i="4"/>
  <c r="K6" i="4" a="1"/>
  <c r="K6" i="4" s="1"/>
  <c r="K16" i="4" s="1"/>
  <c r="K20" i="4" s="1"/>
  <c r="N34" i="13" l="1"/>
  <c r="O3" i="13"/>
  <c r="M6" i="13" a="1"/>
  <c r="M6" i="13" s="1"/>
  <c r="M16" i="13" s="1"/>
  <c r="M20" i="13" s="1"/>
  <c r="M21" i="13" s="1"/>
  <c r="N5" i="13"/>
  <c r="L27" i="13"/>
  <c r="L22" i="13"/>
  <c r="L23" i="13"/>
  <c r="L24" i="13" s="1"/>
  <c r="N4" i="13"/>
  <c r="M26" i="13"/>
  <c r="K24" i="13"/>
  <c r="K33" i="13"/>
  <c r="B14" i="13" s="1"/>
  <c r="K30" i="13"/>
  <c r="K31" i="13"/>
  <c r="L22" i="11"/>
  <c r="L23" i="11"/>
  <c r="L24" i="11" s="1"/>
  <c r="L23" i="10"/>
  <c r="L24" i="10" s="1"/>
  <c r="L22" i="10"/>
  <c r="K22" i="7"/>
  <c r="K23" i="7"/>
  <c r="K24" i="7" s="1"/>
  <c r="K23" i="6"/>
  <c r="K24" i="6" s="1"/>
  <c r="K22" i="6"/>
  <c r="L23" i="5"/>
  <c r="L24" i="5" s="1"/>
  <c r="L22" i="5"/>
  <c r="K23" i="4"/>
  <c r="K24" i="4" s="1"/>
  <c r="K22" i="4"/>
  <c r="M34" i="11"/>
  <c r="N3" i="11"/>
  <c r="N5" i="12"/>
  <c r="M6" i="12" a="1"/>
  <c r="M6" i="12" s="1"/>
  <c r="M16" i="12" s="1"/>
  <c r="M20" i="12" s="1"/>
  <c r="M21" i="12" s="1"/>
  <c r="M22" i="12" s="1"/>
  <c r="L27" i="12"/>
  <c r="L23" i="12"/>
  <c r="L24" i="12" s="1"/>
  <c r="P3" i="12"/>
  <c r="O34" i="12"/>
  <c r="M4" i="12"/>
  <c r="L26" i="12"/>
  <c r="K30" i="12"/>
  <c r="O26" i="11"/>
  <c r="P4" i="11"/>
  <c r="L27" i="11"/>
  <c r="K30" i="11"/>
  <c r="M6" i="11" a="1"/>
  <c r="M6" i="11" s="1"/>
  <c r="M16" i="11" s="1"/>
  <c r="M20" i="11" s="1"/>
  <c r="N5" i="11"/>
  <c r="K30" i="10"/>
  <c r="P4" i="10"/>
  <c r="O26" i="10"/>
  <c r="N5" i="10"/>
  <c r="M6" i="10" a="1"/>
  <c r="M6" i="10" s="1"/>
  <c r="M16" i="10" s="1"/>
  <c r="M20" i="10" s="1"/>
  <c r="L27" i="10"/>
  <c r="N3" i="10"/>
  <c r="M34" i="10"/>
  <c r="K30" i="9"/>
  <c r="L27" i="9"/>
  <c r="O3" i="9"/>
  <c r="N34" i="9"/>
  <c r="M6" i="9" a="1"/>
  <c r="M6" i="9" s="1"/>
  <c r="M16" i="9" s="1"/>
  <c r="M20" i="9" s="1"/>
  <c r="M23" i="9" s="1"/>
  <c r="N5" i="9"/>
  <c r="M26" i="9"/>
  <c r="N4" i="9"/>
  <c r="M4" i="8"/>
  <c r="L26" i="8"/>
  <c r="L27" i="8"/>
  <c r="P3" i="8"/>
  <c r="O34" i="8"/>
  <c r="M6" i="8" a="1"/>
  <c r="M6" i="8" s="1"/>
  <c r="M16" i="8" s="1"/>
  <c r="M20" i="8" s="1"/>
  <c r="M23" i="8" s="1"/>
  <c r="N5" i="8"/>
  <c r="K30" i="8"/>
  <c r="L26" i="7"/>
  <c r="M4" i="7"/>
  <c r="K27" i="6"/>
  <c r="O4" i="6"/>
  <c r="N26" i="6"/>
  <c r="J30" i="6"/>
  <c r="K30" i="5"/>
  <c r="L27" i="5"/>
  <c r="N3" i="5"/>
  <c r="M34" i="5"/>
  <c r="J30" i="4"/>
  <c r="K33" i="4"/>
  <c r="B14" i="4" s="1"/>
  <c r="B17" i="4" s="1"/>
  <c r="K27" i="4"/>
  <c r="K31" i="4" s="1"/>
  <c r="J30" i="7"/>
  <c r="L6" i="7" a="1"/>
  <c r="L6" i="7" s="1"/>
  <c r="L16" i="7" s="1"/>
  <c r="L20" i="7" s="1"/>
  <c r="M5" i="7"/>
  <c r="K27" i="7"/>
  <c r="L6" i="6" a="1"/>
  <c r="L6" i="6" s="1"/>
  <c r="L16" i="6" s="1"/>
  <c r="L20" i="6" s="1"/>
  <c r="M5" i="6"/>
  <c r="M6" i="5" a="1"/>
  <c r="M6" i="5" s="1"/>
  <c r="M16" i="5" s="1"/>
  <c r="M20" i="5" s="1"/>
  <c r="N5" i="5"/>
  <c r="M5" i="4"/>
  <c r="L6" i="4" a="1"/>
  <c r="L6" i="4" s="1"/>
  <c r="L16" i="4" s="1"/>
  <c r="L20" i="4" s="1"/>
  <c r="N26" i="13" l="1"/>
  <c r="O4" i="13"/>
  <c r="M27" i="13"/>
  <c r="M23" i="13"/>
  <c r="M22" i="13"/>
  <c r="N6" i="13" a="1"/>
  <c r="N6" i="13" s="1"/>
  <c r="N16" i="13" s="1"/>
  <c r="N20" i="13" s="1"/>
  <c r="N21" i="13" s="1"/>
  <c r="O5" i="13"/>
  <c r="O34" i="13"/>
  <c r="P3" i="13"/>
  <c r="L30" i="13"/>
  <c r="L31" i="13"/>
  <c r="M23" i="11"/>
  <c r="M24" i="11" s="1"/>
  <c r="M22" i="11"/>
  <c r="M23" i="10"/>
  <c r="M24" i="10" s="1"/>
  <c r="M22" i="10"/>
  <c r="L22" i="7"/>
  <c r="L23" i="7"/>
  <c r="L24" i="7" s="1"/>
  <c r="L23" i="6"/>
  <c r="L24" i="6" s="1"/>
  <c r="L22" i="6"/>
  <c r="M23" i="5"/>
  <c r="M22" i="5"/>
  <c r="L23" i="4"/>
  <c r="L24" i="4" s="1"/>
  <c r="L22" i="4"/>
  <c r="N34" i="11"/>
  <c r="O3" i="11"/>
  <c r="M26" i="12"/>
  <c r="N4" i="12"/>
  <c r="Q3" i="12"/>
  <c r="P34" i="12"/>
  <c r="L30" i="12"/>
  <c r="M27" i="12"/>
  <c r="M23" i="12"/>
  <c r="M24" i="12" s="1"/>
  <c r="O5" i="12"/>
  <c r="N6" i="12" a="1"/>
  <c r="N6" i="12" s="1"/>
  <c r="N16" i="12" s="1"/>
  <c r="N20" i="12" s="1"/>
  <c r="N21" i="12" s="1"/>
  <c r="N22" i="12" s="1"/>
  <c r="L30" i="11"/>
  <c r="O5" i="11"/>
  <c r="N6" i="11" a="1"/>
  <c r="N6" i="11" s="1"/>
  <c r="N16" i="11" s="1"/>
  <c r="N20" i="11" s="1"/>
  <c r="Q4" i="11"/>
  <c r="P26" i="11"/>
  <c r="M27" i="11"/>
  <c r="M27" i="10"/>
  <c r="N6" i="10" a="1"/>
  <c r="N6" i="10" s="1"/>
  <c r="N16" i="10" s="1"/>
  <c r="N20" i="10" s="1"/>
  <c r="N23" i="10" s="1"/>
  <c r="O5" i="10"/>
  <c r="L30" i="10"/>
  <c r="Q4" i="10"/>
  <c r="P26" i="10"/>
  <c r="N34" i="10"/>
  <c r="O3" i="10"/>
  <c r="P3" i="9"/>
  <c r="O34" i="9"/>
  <c r="L30" i="9"/>
  <c r="M27" i="9"/>
  <c r="O4" i="9"/>
  <c r="N26" i="9"/>
  <c r="N6" i="9" a="1"/>
  <c r="N6" i="9" s="1"/>
  <c r="N16" i="9" s="1"/>
  <c r="N20" i="9" s="1"/>
  <c r="N23" i="9" s="1"/>
  <c r="O5" i="9"/>
  <c r="M27" i="8"/>
  <c r="Q3" i="8"/>
  <c r="P34" i="8"/>
  <c r="N6" i="8" a="1"/>
  <c r="N6" i="8" s="1"/>
  <c r="N16" i="8" s="1"/>
  <c r="N20" i="8" s="1"/>
  <c r="N23" i="8" s="1"/>
  <c r="O5" i="8"/>
  <c r="L30" i="8"/>
  <c r="M26" i="8"/>
  <c r="N4" i="8"/>
  <c r="B16" i="4"/>
  <c r="M26" i="7"/>
  <c r="N4" i="7"/>
  <c r="L27" i="6"/>
  <c r="K30" i="6"/>
  <c r="P4" i="6"/>
  <c r="O26" i="6"/>
  <c r="M27" i="5"/>
  <c r="L30" i="5"/>
  <c r="O3" i="5"/>
  <c r="N34" i="5"/>
  <c r="K30" i="4"/>
  <c r="L27" i="4"/>
  <c r="L31" i="4" s="1"/>
  <c r="K30" i="7"/>
  <c r="L27" i="7"/>
  <c r="M6" i="7" a="1"/>
  <c r="M6" i="7" s="1"/>
  <c r="M16" i="7" s="1"/>
  <c r="M20" i="7" s="1"/>
  <c r="N5" i="7"/>
  <c r="M6" i="6" a="1"/>
  <c r="M6" i="6" s="1"/>
  <c r="M16" i="6" s="1"/>
  <c r="M20" i="6" s="1"/>
  <c r="N5" i="6"/>
  <c r="N6" i="5" a="1"/>
  <c r="N6" i="5" s="1"/>
  <c r="N16" i="5" s="1"/>
  <c r="N20" i="5" s="1"/>
  <c r="O5" i="5"/>
  <c r="M6" i="4" a="1"/>
  <c r="M6" i="4" s="1"/>
  <c r="M16" i="4" s="1"/>
  <c r="M20" i="4" s="1"/>
  <c r="N5" i="4"/>
  <c r="P5" i="13" l="1"/>
  <c r="O6" i="13" a="1"/>
  <c r="O6" i="13" s="1"/>
  <c r="O16" i="13" s="1"/>
  <c r="O20" i="13" s="1"/>
  <c r="O21" i="13" s="1"/>
  <c r="N23" i="13"/>
  <c r="N24" i="13" s="1"/>
  <c r="N27" i="13"/>
  <c r="N22" i="13"/>
  <c r="M30" i="13"/>
  <c r="M31" i="13"/>
  <c r="P4" i="13"/>
  <c r="O26" i="13"/>
  <c r="M24" i="13"/>
  <c r="P34" i="13"/>
  <c r="Q3" i="13"/>
  <c r="P23" i="13"/>
  <c r="N22" i="11"/>
  <c r="N23" i="11"/>
  <c r="N24" i="11" s="1"/>
  <c r="M23" i="7"/>
  <c r="M24" i="7" s="1"/>
  <c r="M22" i="7"/>
  <c r="M23" i="6"/>
  <c r="M24" i="6" s="1"/>
  <c r="M22" i="6"/>
  <c r="N22" i="5"/>
  <c r="N23" i="5"/>
  <c r="N24" i="5" s="1"/>
  <c r="M24" i="5"/>
  <c r="M22" i="4"/>
  <c r="M23" i="4"/>
  <c r="M24" i="4" s="1"/>
  <c r="P3" i="11"/>
  <c r="O34" i="11"/>
  <c r="M30" i="12"/>
  <c r="Q34" i="12"/>
  <c r="R3" i="12"/>
  <c r="N27" i="12"/>
  <c r="N23" i="12"/>
  <c r="N24" i="12" s="1"/>
  <c r="O4" i="12"/>
  <c r="N26" i="12"/>
  <c r="P5" i="12"/>
  <c r="O6" i="12" a="1"/>
  <c r="O6" i="12" s="1"/>
  <c r="O16" i="12" s="1"/>
  <c r="O20" i="12" s="1"/>
  <c r="O21" i="12" s="1"/>
  <c r="O22" i="12" s="1"/>
  <c r="N27" i="11"/>
  <c r="M30" i="11"/>
  <c r="R4" i="11"/>
  <c r="Q26" i="11"/>
  <c r="P5" i="11"/>
  <c r="O6" i="11" a="1"/>
  <c r="O6" i="11" s="1"/>
  <c r="O16" i="11" s="1"/>
  <c r="O20" i="11" s="1"/>
  <c r="R4" i="10"/>
  <c r="Q26" i="10"/>
  <c r="P5" i="10"/>
  <c r="O6" i="10" a="1"/>
  <c r="O6" i="10" s="1"/>
  <c r="O16" i="10" s="1"/>
  <c r="O20" i="10" s="1"/>
  <c r="O23" i="10" s="1"/>
  <c r="O34" i="10"/>
  <c r="P3" i="10"/>
  <c r="N27" i="10"/>
  <c r="M30" i="10"/>
  <c r="O26" i="9"/>
  <c r="P4" i="9"/>
  <c r="M30" i="9"/>
  <c r="P5" i="9"/>
  <c r="O6" i="9" a="1"/>
  <c r="O6" i="9" s="1"/>
  <c r="O16" i="9" s="1"/>
  <c r="O20" i="9" s="1"/>
  <c r="O23" i="9" s="1"/>
  <c r="N27" i="9"/>
  <c r="Q3" i="9"/>
  <c r="P34" i="9"/>
  <c r="P5" i="8"/>
  <c r="O6" i="8" a="1"/>
  <c r="O6" i="8" s="1"/>
  <c r="O16" i="8" s="1"/>
  <c r="O20" i="8" s="1"/>
  <c r="O23" i="8" s="1"/>
  <c r="N27" i="8"/>
  <c r="Q34" i="8"/>
  <c r="R3" i="8"/>
  <c r="N26" i="8"/>
  <c r="O4" i="8"/>
  <c r="M30" i="8"/>
  <c r="N26" i="7"/>
  <c r="O4" i="7"/>
  <c r="M27" i="6"/>
  <c r="L30" i="6"/>
  <c r="Q4" i="6"/>
  <c r="P26" i="6"/>
  <c r="N27" i="5"/>
  <c r="P3" i="5"/>
  <c r="O34" i="5"/>
  <c r="M30" i="5"/>
  <c r="M27" i="4"/>
  <c r="M31" i="4" s="1"/>
  <c r="L30" i="4"/>
  <c r="N6" i="7" a="1"/>
  <c r="N6" i="7" s="1"/>
  <c r="N16" i="7" s="1"/>
  <c r="N20" i="7" s="1"/>
  <c r="O5" i="7"/>
  <c r="M27" i="7"/>
  <c r="L30" i="7"/>
  <c r="N6" i="6" a="1"/>
  <c r="N6" i="6" s="1"/>
  <c r="N16" i="6" s="1"/>
  <c r="N20" i="6" s="1"/>
  <c r="O5" i="6"/>
  <c r="P5" i="5"/>
  <c r="O6" i="5" a="1"/>
  <c r="O6" i="5" s="1"/>
  <c r="O16" i="5" s="1"/>
  <c r="O20" i="5" s="1"/>
  <c r="N6" i="4" a="1"/>
  <c r="N6" i="4" s="1"/>
  <c r="N16" i="4" s="1"/>
  <c r="N20" i="4" s="1"/>
  <c r="O5" i="4"/>
  <c r="N31" i="13" l="1"/>
  <c r="N30" i="13"/>
  <c r="P26" i="13"/>
  <c r="Q4" i="13"/>
  <c r="O23" i="13"/>
  <c r="O22" i="13"/>
  <c r="O27" i="13"/>
  <c r="P22" i="13"/>
  <c r="Q34" i="13"/>
  <c r="R3" i="13"/>
  <c r="Q23" i="13"/>
  <c r="Q24" i="13" s="1"/>
  <c r="Q5" i="13"/>
  <c r="P6" i="13" a="1"/>
  <c r="P6" i="13" s="1"/>
  <c r="P16" i="13" s="1"/>
  <c r="P20" i="13" s="1"/>
  <c r="O22" i="11"/>
  <c r="O23" i="11"/>
  <c r="O24" i="11" s="1"/>
  <c r="N23" i="7"/>
  <c r="N24" i="7" s="1"/>
  <c r="N22" i="7"/>
  <c r="N22" i="6"/>
  <c r="N23" i="6"/>
  <c r="N24" i="6" s="1"/>
  <c r="O23" i="5"/>
  <c r="O24" i="5" s="1"/>
  <c r="O22" i="5"/>
  <c r="N22" i="4"/>
  <c r="N23" i="4"/>
  <c r="N24" i="4" s="1"/>
  <c r="P34" i="11"/>
  <c r="Q3" i="11"/>
  <c r="P4" i="12"/>
  <c r="O26" i="12"/>
  <c r="O27" i="12"/>
  <c r="O23" i="12"/>
  <c r="O24" i="12" s="1"/>
  <c r="Q5" i="12"/>
  <c r="P6" i="12" a="1"/>
  <c r="P6" i="12" s="1"/>
  <c r="P16" i="12" s="1"/>
  <c r="P20" i="12" s="1"/>
  <c r="N30" i="12"/>
  <c r="R34" i="12"/>
  <c r="S3" i="12"/>
  <c r="O27" i="11"/>
  <c r="P6" i="11" a="1"/>
  <c r="P6" i="11" s="1"/>
  <c r="P16" i="11" s="1"/>
  <c r="P20" i="11" s="1"/>
  <c r="Q5" i="11"/>
  <c r="N30" i="11"/>
  <c r="S4" i="11"/>
  <c r="R26" i="11"/>
  <c r="Q3" i="10"/>
  <c r="P34" i="10"/>
  <c r="O27" i="10"/>
  <c r="P6" i="10" a="1"/>
  <c r="P6" i="10" s="1"/>
  <c r="P16" i="10" s="1"/>
  <c r="P20" i="10" s="1"/>
  <c r="P23" i="10" s="1"/>
  <c r="Q5" i="10"/>
  <c r="N30" i="10"/>
  <c r="R26" i="10"/>
  <c r="S4" i="10"/>
  <c r="N30" i="9"/>
  <c r="O27" i="9"/>
  <c r="Q5" i="9"/>
  <c r="P6" i="9" a="1"/>
  <c r="P6" i="9" s="1"/>
  <c r="P16" i="9" s="1"/>
  <c r="P20" i="9" s="1"/>
  <c r="P23" i="9" s="1"/>
  <c r="Q4" i="9"/>
  <c r="P26" i="9"/>
  <c r="Q34" i="9"/>
  <c r="R3" i="9"/>
  <c r="P4" i="8"/>
  <c r="O26" i="8"/>
  <c r="N30" i="8"/>
  <c r="O27" i="8"/>
  <c r="S3" i="8"/>
  <c r="R34" i="8"/>
  <c r="Q5" i="8"/>
  <c r="P6" i="8" a="1"/>
  <c r="P6" i="8" s="1"/>
  <c r="P16" i="8" s="1"/>
  <c r="P20" i="8" s="1"/>
  <c r="P23" i="8" s="1"/>
  <c r="O26" i="7"/>
  <c r="P4" i="7"/>
  <c r="M30" i="6"/>
  <c r="N27" i="6"/>
  <c r="R4" i="6"/>
  <c r="Q26" i="6"/>
  <c r="N30" i="5"/>
  <c r="O27" i="5"/>
  <c r="Q3" i="5"/>
  <c r="P34" i="5"/>
  <c r="M30" i="4"/>
  <c r="N27" i="4"/>
  <c r="N31" i="4" s="1"/>
  <c r="M30" i="7"/>
  <c r="P5" i="7"/>
  <c r="O6" i="7" a="1"/>
  <c r="O6" i="7" s="1"/>
  <c r="O16" i="7" s="1"/>
  <c r="O20" i="7" s="1"/>
  <c r="N27" i="7"/>
  <c r="P5" i="6"/>
  <c r="O6" i="6" a="1"/>
  <c r="O6" i="6" s="1"/>
  <c r="O16" i="6" s="1"/>
  <c r="O20" i="6" s="1"/>
  <c r="Q5" i="5"/>
  <c r="P6" i="5" a="1"/>
  <c r="P6" i="5" s="1"/>
  <c r="P16" i="5" s="1"/>
  <c r="P20" i="5" s="1"/>
  <c r="O6" i="4" a="1"/>
  <c r="O6" i="4" s="1"/>
  <c r="O16" i="4" s="1"/>
  <c r="O20" i="4" s="1"/>
  <c r="P5" i="4"/>
  <c r="O24" i="13" l="1"/>
  <c r="O31" i="13"/>
  <c r="O30" i="13"/>
  <c r="R5" i="13"/>
  <c r="Q6" i="13" a="1"/>
  <c r="Q6" i="13" s="1"/>
  <c r="Q16" i="13" s="1"/>
  <c r="Q20" i="13" s="1"/>
  <c r="R4" i="13"/>
  <c r="Q26" i="13"/>
  <c r="R34" i="13"/>
  <c r="S3" i="13"/>
  <c r="R23" i="13"/>
  <c r="R24" i="13" s="1"/>
  <c r="P24" i="13"/>
  <c r="P22" i="11"/>
  <c r="P23" i="11"/>
  <c r="P24" i="11" s="1"/>
  <c r="O23" i="7"/>
  <c r="O24" i="7" s="1"/>
  <c r="O22" i="7"/>
  <c r="O22" i="6"/>
  <c r="O23" i="6"/>
  <c r="O24" i="6" s="1"/>
  <c r="P22" i="5"/>
  <c r="P23" i="5"/>
  <c r="P24" i="5" s="1"/>
  <c r="O22" i="4"/>
  <c r="O23" i="4"/>
  <c r="O24" i="4" s="1"/>
  <c r="Q34" i="11"/>
  <c r="R3" i="11"/>
  <c r="P27" i="12"/>
  <c r="P23" i="12"/>
  <c r="Q6" i="12" a="1"/>
  <c r="Q6" i="12" s="1"/>
  <c r="Q16" i="12" s="1"/>
  <c r="Q20" i="12" s="1"/>
  <c r="R5" i="12"/>
  <c r="O30" i="12"/>
  <c r="T3" i="12"/>
  <c r="S34" i="12"/>
  <c r="Q4" i="12"/>
  <c r="P26" i="12"/>
  <c r="O30" i="11"/>
  <c r="T4" i="11"/>
  <c r="S26" i="11"/>
  <c r="Q6" i="11" a="1"/>
  <c r="Q6" i="11" s="1"/>
  <c r="Q16" i="11" s="1"/>
  <c r="Q20" i="11" s="1"/>
  <c r="R5" i="11"/>
  <c r="P27" i="11"/>
  <c r="P27" i="10"/>
  <c r="Q6" i="10" a="1"/>
  <c r="Q6" i="10" s="1"/>
  <c r="Q16" i="10" s="1"/>
  <c r="Q20" i="10" s="1"/>
  <c r="Q23" i="10" s="1"/>
  <c r="R5" i="10"/>
  <c r="O30" i="10"/>
  <c r="T4" i="10"/>
  <c r="S26" i="10"/>
  <c r="Q34" i="10"/>
  <c r="R3" i="10"/>
  <c r="P27" i="9"/>
  <c r="O30" i="9"/>
  <c r="Q6" i="9" a="1"/>
  <c r="Q6" i="9" s="1"/>
  <c r="Q16" i="9" s="1"/>
  <c r="Q20" i="9" s="1"/>
  <c r="Q23" i="9" s="1"/>
  <c r="R5" i="9"/>
  <c r="R34" i="9"/>
  <c r="S3" i="9"/>
  <c r="R4" i="9"/>
  <c r="Q26" i="9"/>
  <c r="O30" i="8"/>
  <c r="P27" i="8"/>
  <c r="T3" i="8"/>
  <c r="S34" i="8"/>
  <c r="Q6" i="8" a="1"/>
  <c r="Q6" i="8" s="1"/>
  <c r="Q16" i="8" s="1"/>
  <c r="Q20" i="8" s="1"/>
  <c r="Q23" i="8" s="1"/>
  <c r="R5" i="8"/>
  <c r="Q4" i="8"/>
  <c r="P26" i="8"/>
  <c r="P26" i="7"/>
  <c r="Q4" i="7"/>
  <c r="O27" i="6"/>
  <c r="S4" i="6"/>
  <c r="R26" i="6"/>
  <c r="N30" i="6"/>
  <c r="P27" i="5"/>
  <c r="R3" i="5"/>
  <c r="Q34" i="5"/>
  <c r="O30" i="5"/>
  <c r="N30" i="4"/>
  <c r="O27" i="4"/>
  <c r="O31" i="4" s="1"/>
  <c r="O27" i="7"/>
  <c r="Q5" i="7"/>
  <c r="P6" i="7" a="1"/>
  <c r="P6" i="7" s="1"/>
  <c r="P16" i="7" s="1"/>
  <c r="P20" i="7" s="1"/>
  <c r="N30" i="7"/>
  <c r="Q5" i="6"/>
  <c r="P6" i="6" a="1"/>
  <c r="P6" i="6" s="1"/>
  <c r="P16" i="6" s="1"/>
  <c r="P20" i="6" s="1"/>
  <c r="R5" i="5"/>
  <c r="Q6" i="5" a="1"/>
  <c r="Q6" i="5" s="1"/>
  <c r="Q16" i="5" s="1"/>
  <c r="Q20" i="5" s="1"/>
  <c r="Q23" i="5" s="1"/>
  <c r="Q5" i="4"/>
  <c r="P6" i="4" a="1"/>
  <c r="P6" i="4" s="1"/>
  <c r="P16" i="4" s="1"/>
  <c r="P20" i="4" s="1"/>
  <c r="S4" i="13" l="1"/>
  <c r="R26" i="13"/>
  <c r="R6" i="13" a="1"/>
  <c r="R6" i="13" s="1"/>
  <c r="R16" i="13" s="1"/>
  <c r="R20" i="13" s="1"/>
  <c r="S5" i="13"/>
  <c r="T3" i="13"/>
  <c r="S34" i="13"/>
  <c r="S23" i="13"/>
  <c r="S24" i="13" s="1"/>
  <c r="Q23" i="11"/>
  <c r="Q24" i="11" s="1"/>
  <c r="Q22" i="11"/>
  <c r="P23" i="7"/>
  <c r="P24" i="7" s="1"/>
  <c r="P22" i="7"/>
  <c r="P22" i="6"/>
  <c r="P23" i="6"/>
  <c r="P24" i="6" s="1"/>
  <c r="P22" i="4"/>
  <c r="P23" i="4"/>
  <c r="P24" i="4" s="1"/>
  <c r="S3" i="11"/>
  <c r="R34" i="11"/>
  <c r="U3" i="12"/>
  <c r="T34" i="12"/>
  <c r="R6" i="12" a="1"/>
  <c r="R6" i="12" s="1"/>
  <c r="R16" i="12" s="1"/>
  <c r="R20" i="12" s="1"/>
  <c r="S5" i="12"/>
  <c r="Q27" i="12"/>
  <c r="Q23" i="12"/>
  <c r="R4" i="12"/>
  <c r="Q26" i="12"/>
  <c r="P30" i="12"/>
  <c r="T26" i="11"/>
  <c r="U4" i="11"/>
  <c r="Q27" i="11"/>
  <c r="S5" i="11"/>
  <c r="R6" i="11" a="1"/>
  <c r="R6" i="11" s="1"/>
  <c r="R16" i="11" s="1"/>
  <c r="R20" i="11" s="1"/>
  <c r="P30" i="11"/>
  <c r="U4" i="10"/>
  <c r="T26" i="10"/>
  <c r="S5" i="10"/>
  <c r="R6" i="10" a="1"/>
  <c r="R6" i="10" s="1"/>
  <c r="R16" i="10" s="1"/>
  <c r="R20" i="10" s="1"/>
  <c r="R23" i="10" s="1"/>
  <c r="S3" i="10"/>
  <c r="R34" i="10"/>
  <c r="P30" i="10"/>
  <c r="Q27" i="10"/>
  <c r="Q27" i="9"/>
  <c r="T3" i="9"/>
  <c r="S34" i="9"/>
  <c r="S5" i="9"/>
  <c r="R6" i="9" a="1"/>
  <c r="R6" i="9" s="1"/>
  <c r="R16" i="9" s="1"/>
  <c r="R20" i="9" s="1"/>
  <c r="R23" i="9" s="1"/>
  <c r="S4" i="9"/>
  <c r="R26" i="9"/>
  <c r="P30" i="9"/>
  <c r="Q27" i="8"/>
  <c r="R6" i="8" a="1"/>
  <c r="R6" i="8" s="1"/>
  <c r="R16" i="8" s="1"/>
  <c r="R20" i="8" s="1"/>
  <c r="R23" i="8" s="1"/>
  <c r="S5" i="8"/>
  <c r="U3" i="8"/>
  <c r="T34" i="8"/>
  <c r="P30" i="8"/>
  <c r="R4" i="8"/>
  <c r="Q26" i="8"/>
  <c r="R4" i="7"/>
  <c r="Q26" i="7"/>
  <c r="T4" i="6"/>
  <c r="S26" i="6"/>
  <c r="P27" i="6"/>
  <c r="O30" i="6"/>
  <c r="S3" i="5"/>
  <c r="R34" i="5"/>
  <c r="P30" i="5"/>
  <c r="Q27" i="5"/>
  <c r="O30" i="4"/>
  <c r="P27" i="4"/>
  <c r="P31" i="4" s="1"/>
  <c r="P27" i="7"/>
  <c r="O30" i="7"/>
  <c r="R5" i="7"/>
  <c r="Q6" i="7" a="1"/>
  <c r="Q6" i="7" s="1"/>
  <c r="Q16" i="7" s="1"/>
  <c r="Q20" i="7" s="1"/>
  <c r="Q23" i="7" s="1"/>
  <c r="R5" i="6"/>
  <c r="Q6" i="6" a="1"/>
  <c r="Q6" i="6" s="1"/>
  <c r="Q16" i="6" s="1"/>
  <c r="Q20" i="6" s="1"/>
  <c r="S5" i="5"/>
  <c r="R6" i="5" a="1"/>
  <c r="R6" i="5" s="1"/>
  <c r="R16" i="5" s="1"/>
  <c r="R20" i="5" s="1"/>
  <c r="R23" i="5" s="1"/>
  <c r="R5" i="4"/>
  <c r="Q6" i="4" a="1"/>
  <c r="Q6" i="4" s="1"/>
  <c r="Q16" i="4" s="1"/>
  <c r="Q20" i="4" s="1"/>
  <c r="T34" i="13" l="1"/>
  <c r="U3" i="13"/>
  <c r="T23" i="13"/>
  <c r="T24" i="13" s="1"/>
  <c r="S6" i="13" a="1"/>
  <c r="S6" i="13" s="1"/>
  <c r="S16" i="13" s="1"/>
  <c r="S20" i="13" s="1"/>
  <c r="T5" i="13"/>
  <c r="T4" i="13"/>
  <c r="S26" i="13"/>
  <c r="R23" i="11"/>
  <c r="R24" i="11" s="1"/>
  <c r="R22" i="11"/>
  <c r="Q22" i="6"/>
  <c r="Q23" i="6"/>
  <c r="Q24" i="6" s="1"/>
  <c r="Q23" i="4"/>
  <c r="Q24" i="4" s="1"/>
  <c r="Q22" i="4"/>
  <c r="T3" i="11"/>
  <c r="S34" i="11"/>
  <c r="S4" i="12"/>
  <c r="R26" i="12"/>
  <c r="Q30" i="12"/>
  <c r="S6" i="12" a="1"/>
  <c r="S6" i="12" s="1"/>
  <c r="S16" i="12" s="1"/>
  <c r="S20" i="12" s="1"/>
  <c r="T5" i="12"/>
  <c r="R27" i="12"/>
  <c r="R23" i="12"/>
  <c r="V3" i="12"/>
  <c r="U34" i="12"/>
  <c r="R27" i="11"/>
  <c r="U26" i="11"/>
  <c r="V4" i="11"/>
  <c r="S6" i="11" a="1"/>
  <c r="S6" i="11" s="1"/>
  <c r="S16" i="11" s="1"/>
  <c r="S20" i="11" s="1"/>
  <c r="T5" i="11"/>
  <c r="Q30" i="11"/>
  <c r="T3" i="10"/>
  <c r="S34" i="10"/>
  <c r="R27" i="10"/>
  <c r="S6" i="10" a="1"/>
  <c r="S6" i="10" s="1"/>
  <c r="S16" i="10" s="1"/>
  <c r="S20" i="10" s="1"/>
  <c r="S23" i="10" s="1"/>
  <c r="T5" i="10"/>
  <c r="Q30" i="10"/>
  <c r="U26" i="10"/>
  <c r="V4" i="10"/>
  <c r="R27" i="9"/>
  <c r="Q30" i="9"/>
  <c r="S6" i="9" a="1"/>
  <c r="S6" i="9" s="1"/>
  <c r="S16" i="9" s="1"/>
  <c r="S20" i="9" s="1"/>
  <c r="S23" i="9" s="1"/>
  <c r="T5" i="9"/>
  <c r="T4" i="9"/>
  <c r="S26" i="9"/>
  <c r="U3" i="9"/>
  <c r="T34" i="9"/>
  <c r="V3" i="8"/>
  <c r="U34" i="8"/>
  <c r="S6" i="8" a="1"/>
  <c r="S6" i="8" s="1"/>
  <c r="S16" i="8" s="1"/>
  <c r="S20" i="8" s="1"/>
  <c r="S23" i="8" s="1"/>
  <c r="T5" i="8"/>
  <c r="R27" i="8"/>
  <c r="S4" i="8"/>
  <c r="R26" i="8"/>
  <c r="Q30" i="8"/>
  <c r="R26" i="7"/>
  <c r="S4" i="7"/>
  <c r="U4" i="6"/>
  <c r="T26" i="6"/>
  <c r="P30" i="6"/>
  <c r="Q27" i="6"/>
  <c r="T3" i="5"/>
  <c r="S34" i="5"/>
  <c r="R27" i="5"/>
  <c r="Q30" i="5"/>
  <c r="Q27" i="4"/>
  <c r="Q31" i="4" s="1"/>
  <c r="P30" i="4"/>
  <c r="Q27" i="7"/>
  <c r="R6" i="7" a="1"/>
  <c r="R6" i="7" s="1"/>
  <c r="R16" i="7" s="1"/>
  <c r="R20" i="7" s="1"/>
  <c r="R23" i="7" s="1"/>
  <c r="S5" i="7"/>
  <c r="P30" i="7"/>
  <c r="S5" i="6"/>
  <c r="R6" i="6" a="1"/>
  <c r="R6" i="6" s="1"/>
  <c r="R16" i="6" s="1"/>
  <c r="R20" i="6" s="1"/>
  <c r="S6" i="5" a="1"/>
  <c r="S6" i="5" s="1"/>
  <c r="S16" i="5" s="1"/>
  <c r="S20" i="5" s="1"/>
  <c r="S23" i="5" s="1"/>
  <c r="T5" i="5"/>
  <c r="S5" i="4"/>
  <c r="R6" i="4" a="1"/>
  <c r="R6" i="4" s="1"/>
  <c r="R16" i="4" s="1"/>
  <c r="R20" i="4" s="1"/>
  <c r="U4" i="13" l="1"/>
  <c r="T26" i="13"/>
  <c r="U34" i="13"/>
  <c r="V3" i="13"/>
  <c r="U23" i="13"/>
  <c r="T6" i="13" a="1"/>
  <c r="T6" i="13" s="1"/>
  <c r="T16" i="13" s="1"/>
  <c r="T20" i="13" s="1"/>
  <c r="U5" i="13"/>
  <c r="S23" i="11"/>
  <c r="S24" i="11" s="1"/>
  <c r="S22" i="11"/>
  <c r="R23" i="6"/>
  <c r="R24" i="6" s="1"/>
  <c r="R22" i="6"/>
  <c r="R23" i="4"/>
  <c r="R24" i="4" s="1"/>
  <c r="R22" i="4"/>
  <c r="U3" i="11"/>
  <c r="T34" i="11"/>
  <c r="R30" i="12"/>
  <c r="T6" i="12" a="1"/>
  <c r="T6" i="12" s="1"/>
  <c r="T16" i="12" s="1"/>
  <c r="T20" i="12" s="1"/>
  <c r="U5" i="12"/>
  <c r="S27" i="12"/>
  <c r="S23" i="12"/>
  <c r="W3" i="12"/>
  <c r="V34" i="12"/>
  <c r="T4" i="12"/>
  <c r="S26" i="12"/>
  <c r="T6" i="11" a="1"/>
  <c r="T6" i="11" s="1"/>
  <c r="T16" i="11" s="1"/>
  <c r="T20" i="11" s="1"/>
  <c r="T23" i="11" s="1"/>
  <c r="U5" i="11"/>
  <c r="S27" i="11"/>
  <c r="W4" i="11"/>
  <c r="V26" i="11"/>
  <c r="R30" i="11"/>
  <c r="S27" i="10"/>
  <c r="T6" i="10" a="1"/>
  <c r="T6" i="10" s="1"/>
  <c r="T16" i="10" s="1"/>
  <c r="T20" i="10" s="1"/>
  <c r="T23" i="10" s="1"/>
  <c r="U5" i="10"/>
  <c r="W4" i="10"/>
  <c r="V26" i="10"/>
  <c r="R30" i="10"/>
  <c r="U3" i="10"/>
  <c r="T34" i="10"/>
  <c r="U4" i="9"/>
  <c r="T26" i="9"/>
  <c r="T6" i="9" a="1"/>
  <c r="T6" i="9" s="1"/>
  <c r="T16" i="9" s="1"/>
  <c r="T20" i="9" s="1"/>
  <c r="T23" i="9" s="1"/>
  <c r="U5" i="9"/>
  <c r="S27" i="9"/>
  <c r="V3" i="9"/>
  <c r="U34" i="9"/>
  <c r="R30" i="9"/>
  <c r="T4" i="8"/>
  <c r="S26" i="8"/>
  <c r="R30" i="8"/>
  <c r="T6" i="8" a="1"/>
  <c r="T6" i="8" s="1"/>
  <c r="T16" i="8" s="1"/>
  <c r="T20" i="8" s="1"/>
  <c r="T23" i="8" s="1"/>
  <c r="U5" i="8"/>
  <c r="S27" i="8"/>
  <c r="W3" i="8"/>
  <c r="V34" i="8"/>
  <c r="S26" i="7"/>
  <c r="T4" i="7"/>
  <c r="R27" i="6"/>
  <c r="V4" i="6"/>
  <c r="U26" i="6"/>
  <c r="Q30" i="6"/>
  <c r="U3" i="5"/>
  <c r="T34" i="5"/>
  <c r="R30" i="5"/>
  <c r="S27" i="5"/>
  <c r="R27" i="4"/>
  <c r="R31" i="4" s="1"/>
  <c r="Q30" i="4"/>
  <c r="R27" i="7"/>
  <c r="S6" i="7" a="1"/>
  <c r="S6" i="7" s="1"/>
  <c r="S16" i="7" s="1"/>
  <c r="S20" i="7" s="1"/>
  <c r="S23" i="7" s="1"/>
  <c r="T5" i="7"/>
  <c r="Q30" i="7"/>
  <c r="T5" i="6"/>
  <c r="S6" i="6" a="1"/>
  <c r="S6" i="6" s="1"/>
  <c r="S16" i="6" s="1"/>
  <c r="S20" i="6" s="1"/>
  <c r="S23" i="6" s="1"/>
  <c r="U5" i="5"/>
  <c r="T6" i="5" a="1"/>
  <c r="T6" i="5" s="1"/>
  <c r="T16" i="5" s="1"/>
  <c r="T20" i="5" s="1"/>
  <c r="T23" i="5" s="1"/>
  <c r="T5" i="4"/>
  <c r="S6" i="4" a="1"/>
  <c r="S6" i="4" s="1"/>
  <c r="S16" i="4" s="1"/>
  <c r="S20" i="4" s="1"/>
  <c r="S23" i="4" s="1"/>
  <c r="U6" i="13" l="1" a="1"/>
  <c r="U6" i="13" s="1"/>
  <c r="U16" i="13" s="1"/>
  <c r="U20" i="13" s="1"/>
  <c r="V5" i="13"/>
  <c r="V34" i="13"/>
  <c r="W3" i="13"/>
  <c r="V23" i="13"/>
  <c r="V4" i="13"/>
  <c r="U26" i="13"/>
  <c r="V3" i="11"/>
  <c r="U34" i="11"/>
  <c r="X3" i="12"/>
  <c r="W34" i="12"/>
  <c r="S30" i="12"/>
  <c r="V5" i="12"/>
  <c r="U6" i="12" a="1"/>
  <c r="U6" i="12" s="1"/>
  <c r="U16" i="12" s="1"/>
  <c r="U20" i="12" s="1"/>
  <c r="T27" i="12"/>
  <c r="T23" i="12"/>
  <c r="U4" i="12"/>
  <c r="T26" i="12"/>
  <c r="U6" i="11" a="1"/>
  <c r="U6" i="11" s="1"/>
  <c r="U16" i="11" s="1"/>
  <c r="U20" i="11" s="1"/>
  <c r="U23" i="11" s="1"/>
  <c r="V5" i="11"/>
  <c r="T27" i="11"/>
  <c r="X4" i="11"/>
  <c r="W26" i="11"/>
  <c r="S30" i="11"/>
  <c r="X4" i="10"/>
  <c r="W26" i="10"/>
  <c r="V5" i="10"/>
  <c r="U6" i="10" a="1"/>
  <c r="U6" i="10" s="1"/>
  <c r="U16" i="10" s="1"/>
  <c r="U20" i="10" s="1"/>
  <c r="U23" i="10" s="1"/>
  <c r="T27" i="10"/>
  <c r="V3" i="10"/>
  <c r="U34" i="10"/>
  <c r="S30" i="10"/>
  <c r="U26" i="9"/>
  <c r="V4" i="9"/>
  <c r="W3" i="9"/>
  <c r="V34" i="9"/>
  <c r="S30" i="9"/>
  <c r="U6" i="9" a="1"/>
  <c r="U6" i="9" s="1"/>
  <c r="U16" i="9" s="1"/>
  <c r="U20" i="9" s="1"/>
  <c r="U23" i="9" s="1"/>
  <c r="V5" i="9"/>
  <c r="T27" i="9"/>
  <c r="U6" i="8" a="1"/>
  <c r="U6" i="8" s="1"/>
  <c r="U16" i="8" s="1"/>
  <c r="U20" i="8" s="1"/>
  <c r="U23" i="8" s="1"/>
  <c r="V5" i="8"/>
  <c r="S30" i="8"/>
  <c r="T27" i="8"/>
  <c r="X3" i="8"/>
  <c r="W34" i="8"/>
  <c r="U4" i="8"/>
  <c r="T26" i="8"/>
  <c r="T26" i="7"/>
  <c r="U4" i="7"/>
  <c r="S27" i="6"/>
  <c r="R30" i="6"/>
  <c r="W4" i="6"/>
  <c r="V26" i="6"/>
  <c r="T27" i="5"/>
  <c r="S30" i="5"/>
  <c r="V3" i="5"/>
  <c r="U34" i="5"/>
  <c r="S27" i="4"/>
  <c r="S31" i="4" s="1"/>
  <c r="R30" i="4"/>
  <c r="S27" i="7"/>
  <c r="U5" i="7"/>
  <c r="T6" i="7" a="1"/>
  <c r="T6" i="7" s="1"/>
  <c r="T16" i="7" s="1"/>
  <c r="T20" i="7" s="1"/>
  <c r="T23" i="7" s="1"/>
  <c r="R30" i="7"/>
  <c r="T6" i="6" a="1"/>
  <c r="T6" i="6" s="1"/>
  <c r="T16" i="6" s="1"/>
  <c r="T20" i="6" s="1"/>
  <c r="T23" i="6" s="1"/>
  <c r="U5" i="6"/>
  <c r="U6" i="5" a="1"/>
  <c r="U6" i="5" s="1"/>
  <c r="U16" i="5" s="1"/>
  <c r="U20" i="5" s="1"/>
  <c r="U23" i="5" s="1"/>
  <c r="V5" i="5"/>
  <c r="U5" i="4"/>
  <c r="T6" i="4" a="1"/>
  <c r="T6" i="4" s="1"/>
  <c r="T16" i="4" s="1"/>
  <c r="T20" i="4" s="1"/>
  <c r="T23" i="4" s="1"/>
  <c r="V26" i="13" l="1"/>
  <c r="W4" i="13"/>
  <c r="W34" i="13"/>
  <c r="X3" i="13"/>
  <c r="W23" i="13"/>
  <c r="V6" i="13" a="1"/>
  <c r="V6" i="13" s="1"/>
  <c r="V16" i="13" s="1"/>
  <c r="V20" i="13" s="1"/>
  <c r="W5" i="13"/>
  <c r="W3" i="11"/>
  <c r="V34" i="11"/>
  <c r="T30" i="12"/>
  <c r="U27" i="12"/>
  <c r="U23" i="12"/>
  <c r="W5" i="12"/>
  <c r="V6" i="12" a="1"/>
  <c r="V6" i="12" s="1"/>
  <c r="V16" i="12" s="1"/>
  <c r="V20" i="12" s="1"/>
  <c r="U26" i="12"/>
  <c r="V4" i="12"/>
  <c r="Y3" i="12"/>
  <c r="Y34" i="12" s="1"/>
  <c r="X34" i="12"/>
  <c r="U27" i="11"/>
  <c r="Y4" i="11"/>
  <c r="Y26" i="11" s="1"/>
  <c r="X26" i="11"/>
  <c r="T30" i="11"/>
  <c r="W5" i="11"/>
  <c r="V6" i="11" a="1"/>
  <c r="V6" i="11" s="1"/>
  <c r="V16" i="11" s="1"/>
  <c r="V20" i="11" s="1"/>
  <c r="V23" i="11" s="1"/>
  <c r="U27" i="10"/>
  <c r="V6" i="10" a="1"/>
  <c r="V6" i="10" s="1"/>
  <c r="V16" i="10" s="1"/>
  <c r="V20" i="10" s="1"/>
  <c r="V23" i="10" s="1"/>
  <c r="W5" i="10"/>
  <c r="V34" i="10"/>
  <c r="W3" i="10"/>
  <c r="T30" i="10"/>
  <c r="Y4" i="10"/>
  <c r="Y26" i="10" s="1"/>
  <c r="X26" i="10"/>
  <c r="U27" i="9"/>
  <c r="X3" i="9"/>
  <c r="W34" i="9"/>
  <c r="W5" i="9"/>
  <c r="V6" i="9" a="1"/>
  <c r="V6" i="9" s="1"/>
  <c r="V16" i="9" s="1"/>
  <c r="V20" i="9" s="1"/>
  <c r="V23" i="9" s="1"/>
  <c r="V26" i="9"/>
  <c r="W4" i="9"/>
  <c r="T30" i="9"/>
  <c r="U27" i="8"/>
  <c r="Y3" i="8"/>
  <c r="Y34" i="8" s="1"/>
  <c r="X34" i="8"/>
  <c r="U26" i="8"/>
  <c r="V4" i="8"/>
  <c r="T30" i="8"/>
  <c r="W5" i="8"/>
  <c r="V6" i="8" a="1"/>
  <c r="V6" i="8" s="1"/>
  <c r="V16" i="8" s="1"/>
  <c r="V20" i="8" s="1"/>
  <c r="V23" i="8" s="1"/>
  <c r="U26" i="7"/>
  <c r="V4" i="7"/>
  <c r="S30" i="6"/>
  <c r="T27" i="6"/>
  <c r="X4" i="6"/>
  <c r="W26" i="6"/>
  <c r="W3" i="5"/>
  <c r="V34" i="5"/>
  <c r="U27" i="5"/>
  <c r="T30" i="5"/>
  <c r="S30" i="4"/>
  <c r="T27" i="4"/>
  <c r="T31" i="4" s="1"/>
  <c r="S30" i="7"/>
  <c r="U6" i="7" a="1"/>
  <c r="U6" i="7" s="1"/>
  <c r="U16" i="7" s="1"/>
  <c r="U20" i="7" s="1"/>
  <c r="U23" i="7" s="1"/>
  <c r="V5" i="7"/>
  <c r="T27" i="7"/>
  <c r="V5" i="6"/>
  <c r="U6" i="6" a="1"/>
  <c r="U6" i="6" s="1"/>
  <c r="U16" i="6" s="1"/>
  <c r="U20" i="6" s="1"/>
  <c r="U23" i="6" s="1"/>
  <c r="V6" i="5" a="1"/>
  <c r="V6" i="5" s="1"/>
  <c r="V16" i="5" s="1"/>
  <c r="V20" i="5" s="1"/>
  <c r="V23" i="5" s="1"/>
  <c r="W5" i="5"/>
  <c r="U6" i="4" a="1"/>
  <c r="U6" i="4" s="1"/>
  <c r="U16" i="4" s="1"/>
  <c r="U20" i="4" s="1"/>
  <c r="U23" i="4" s="1"/>
  <c r="V5" i="4"/>
  <c r="W6" i="13" l="1" a="1"/>
  <c r="W6" i="13" s="1"/>
  <c r="W16" i="13" s="1"/>
  <c r="W20" i="13" s="1"/>
  <c r="X5" i="13"/>
  <c r="W26" i="13"/>
  <c r="X4" i="13"/>
  <c r="X34" i="13"/>
  <c r="Y3" i="13"/>
  <c r="X23" i="13"/>
  <c r="W34" i="11"/>
  <c r="X3" i="11"/>
  <c r="V27" i="12"/>
  <c r="V23" i="12"/>
  <c r="X5" i="12"/>
  <c r="W6" i="12" a="1"/>
  <c r="W6" i="12" s="1"/>
  <c r="W16" i="12" s="1"/>
  <c r="W20" i="12" s="1"/>
  <c r="U30" i="12"/>
  <c r="V26" i="12"/>
  <c r="W4" i="12"/>
  <c r="B15" i="12"/>
  <c r="X5" i="11"/>
  <c r="W6" i="11" a="1"/>
  <c r="W6" i="11" s="1"/>
  <c r="W16" i="11" s="1"/>
  <c r="W20" i="11" s="1"/>
  <c r="W23" i="11" s="1"/>
  <c r="U30" i="11"/>
  <c r="V27" i="11"/>
  <c r="B15" i="8"/>
  <c r="B17" i="8" s="1"/>
  <c r="W34" i="10"/>
  <c r="X3" i="10"/>
  <c r="W6" i="10" a="1"/>
  <c r="W6" i="10" s="1"/>
  <c r="W16" i="10" s="1"/>
  <c r="W20" i="10" s="1"/>
  <c r="W23" i="10" s="1"/>
  <c r="X5" i="10"/>
  <c r="V27" i="10"/>
  <c r="U30" i="10"/>
  <c r="V27" i="9"/>
  <c r="W26" i="9"/>
  <c r="X4" i="9"/>
  <c r="X5" i="9"/>
  <c r="W6" i="9" a="1"/>
  <c r="W6" i="9" s="1"/>
  <c r="W16" i="9" s="1"/>
  <c r="W20" i="9" s="1"/>
  <c r="W23" i="9" s="1"/>
  <c r="U30" i="9"/>
  <c r="Y3" i="9"/>
  <c r="Y34" i="9" s="1"/>
  <c r="X34" i="9"/>
  <c r="V27" i="8"/>
  <c r="W4" i="8"/>
  <c r="V26" i="8"/>
  <c r="X5" i="8"/>
  <c r="W6" i="8" a="1"/>
  <c r="W6" i="8" s="1"/>
  <c r="W16" i="8" s="1"/>
  <c r="W20" i="8" s="1"/>
  <c r="W23" i="8" s="1"/>
  <c r="U30" i="8"/>
  <c r="W4" i="7"/>
  <c r="V26" i="7"/>
  <c r="T30" i="6"/>
  <c r="Y4" i="6"/>
  <c r="Y26" i="6" s="1"/>
  <c r="X26" i="6"/>
  <c r="U27" i="6"/>
  <c r="V27" i="5"/>
  <c r="U30" i="5"/>
  <c r="X3" i="5"/>
  <c r="W34" i="5"/>
  <c r="T30" i="4"/>
  <c r="U27" i="4"/>
  <c r="U31" i="4" s="1"/>
  <c r="U27" i="7"/>
  <c r="T30" i="7"/>
  <c r="V6" i="7" a="1"/>
  <c r="V6" i="7" s="1"/>
  <c r="V16" i="7" s="1"/>
  <c r="V20" i="7" s="1"/>
  <c r="V23" i="7" s="1"/>
  <c r="W5" i="7"/>
  <c r="V6" i="6" a="1"/>
  <c r="V6" i="6" s="1"/>
  <c r="V16" i="6" s="1"/>
  <c r="V20" i="6" s="1"/>
  <c r="V23" i="6" s="1"/>
  <c r="W5" i="6"/>
  <c r="X5" i="5"/>
  <c r="W6" i="5" a="1"/>
  <c r="W6" i="5" s="1"/>
  <c r="W16" i="5" s="1"/>
  <c r="W20" i="5" s="1"/>
  <c r="W23" i="5" s="1"/>
  <c r="V6" i="4" a="1"/>
  <c r="V6" i="4" s="1"/>
  <c r="V16" i="4" s="1"/>
  <c r="V20" i="4" s="1"/>
  <c r="V23" i="4" s="1"/>
  <c r="W5" i="4"/>
  <c r="Y34" i="13" l="1"/>
  <c r="B15" i="13" s="1"/>
  <c r="Y23" i="13"/>
  <c r="B13" i="13" s="1"/>
  <c r="C14" i="13" s="1"/>
  <c r="X26" i="13"/>
  <c r="Y4" i="13"/>
  <c r="Y26" i="13" s="1"/>
  <c r="Y5" i="13"/>
  <c r="Y6" i="13" s="1" a="1"/>
  <c r="Y6" i="13" s="1"/>
  <c r="Y16" i="13" s="1"/>
  <c r="Y20" i="13" s="1"/>
  <c r="X6" i="13" a="1"/>
  <c r="X6" i="13" s="1"/>
  <c r="X16" i="13" s="1"/>
  <c r="X20" i="13" s="1"/>
  <c r="X34" i="11"/>
  <c r="B15" i="11" s="1"/>
  <c r="B17" i="11" s="1"/>
  <c r="Y3" i="11"/>
  <c r="Y34" i="11" s="1"/>
  <c r="B16" i="12"/>
  <c r="W27" i="12"/>
  <c r="W23" i="12"/>
  <c r="V30" i="12"/>
  <c r="X4" i="12"/>
  <c r="W26" i="12"/>
  <c r="Y5" i="12"/>
  <c r="Y6" i="12" s="1" a="1"/>
  <c r="Y6" i="12" s="1"/>
  <c r="Y16" i="12" s="1"/>
  <c r="Y20" i="12" s="1"/>
  <c r="X6" i="12" a="1"/>
  <c r="X6" i="12" s="1"/>
  <c r="X16" i="12" s="1"/>
  <c r="X20" i="12" s="1"/>
  <c r="V30" i="11"/>
  <c r="X6" i="11" a="1"/>
  <c r="X6" i="11" s="1"/>
  <c r="X16" i="11" s="1"/>
  <c r="X20" i="11" s="1"/>
  <c r="X23" i="11" s="1"/>
  <c r="Y5" i="11"/>
  <c r="Y6" i="11" s="1" a="1"/>
  <c r="Y6" i="11" s="1"/>
  <c r="Y16" i="11" s="1"/>
  <c r="Y20" i="11" s="1"/>
  <c r="Y23" i="11" s="1"/>
  <c r="W27" i="11"/>
  <c r="Y5" i="10"/>
  <c r="Y6" i="10" s="1" a="1"/>
  <c r="Y6" i="10" s="1"/>
  <c r="Y16" i="10" s="1"/>
  <c r="Y20" i="10" s="1"/>
  <c r="Y23" i="10" s="1"/>
  <c r="X6" i="10" a="1"/>
  <c r="X6" i="10" s="1"/>
  <c r="X16" i="10" s="1"/>
  <c r="X20" i="10" s="1"/>
  <c r="X23" i="10" s="1"/>
  <c r="W27" i="10"/>
  <c r="Y3" i="10"/>
  <c r="Y34" i="10" s="1"/>
  <c r="B15" i="10" s="1"/>
  <c r="B17" i="10" s="1"/>
  <c r="X34" i="10"/>
  <c r="V30" i="10"/>
  <c r="W27" i="9"/>
  <c r="Y5" i="9"/>
  <c r="Y6" i="9" s="1" a="1"/>
  <c r="Y6" i="9" s="1"/>
  <c r="Y16" i="9" s="1"/>
  <c r="Y20" i="9" s="1"/>
  <c r="Y23" i="9" s="1"/>
  <c r="X6" i="9" a="1"/>
  <c r="X6" i="9" s="1"/>
  <c r="X16" i="9" s="1"/>
  <c r="X20" i="9" s="1"/>
  <c r="X23" i="9" s="1"/>
  <c r="Y4" i="9"/>
  <c r="Y26" i="9" s="1"/>
  <c r="X26" i="9"/>
  <c r="B15" i="9"/>
  <c r="B17" i="9" s="1"/>
  <c r="V30" i="9"/>
  <c r="W27" i="8"/>
  <c r="B16" i="8"/>
  <c r="Y5" i="8"/>
  <c r="Y6" i="8" s="1" a="1"/>
  <c r="Y6" i="8" s="1"/>
  <c r="Y16" i="8" s="1"/>
  <c r="Y20" i="8" s="1"/>
  <c r="Y23" i="8" s="1"/>
  <c r="X6" i="8" a="1"/>
  <c r="X6" i="8" s="1"/>
  <c r="X16" i="8" s="1"/>
  <c r="X20" i="8" s="1"/>
  <c r="X23" i="8" s="1"/>
  <c r="W26" i="8"/>
  <c r="X4" i="8"/>
  <c r="V30" i="8"/>
  <c r="W26" i="7"/>
  <c r="X4" i="7"/>
  <c r="U30" i="6"/>
  <c r="V27" i="6"/>
  <c r="Y3" i="5"/>
  <c r="Y34" i="5" s="1"/>
  <c r="X34" i="5"/>
  <c r="V30" i="5"/>
  <c r="W27" i="5"/>
  <c r="U30" i="4"/>
  <c r="V27" i="4"/>
  <c r="V31" i="4" s="1"/>
  <c r="V27" i="7"/>
  <c r="X5" i="7"/>
  <c r="W6" i="7" a="1"/>
  <c r="W6" i="7" s="1"/>
  <c r="W16" i="7" s="1"/>
  <c r="W20" i="7" s="1"/>
  <c r="W23" i="7" s="1"/>
  <c r="U30" i="7"/>
  <c r="W6" i="6" a="1"/>
  <c r="W6" i="6" s="1"/>
  <c r="W16" i="6" s="1"/>
  <c r="W20" i="6" s="1"/>
  <c r="W23" i="6" s="1"/>
  <c r="X5" i="6"/>
  <c r="Y5" i="5"/>
  <c r="Y6" i="5" s="1" a="1"/>
  <c r="Y6" i="5" s="1"/>
  <c r="Y16" i="5" s="1"/>
  <c r="Y20" i="5" s="1"/>
  <c r="Y23" i="5" s="1"/>
  <c r="X6" i="5" a="1"/>
  <c r="X6" i="5" s="1"/>
  <c r="X16" i="5" s="1"/>
  <c r="X20" i="5" s="1"/>
  <c r="X23" i="5" s="1"/>
  <c r="W6" i="4" a="1"/>
  <c r="W6" i="4" s="1"/>
  <c r="W16" i="4" s="1"/>
  <c r="W20" i="4" s="1"/>
  <c r="W23" i="4" s="1"/>
  <c r="X5" i="4"/>
  <c r="B17" i="13" l="1"/>
  <c r="B16" i="13"/>
  <c r="B16" i="11"/>
  <c r="Y4" i="12"/>
  <c r="Y26" i="12" s="1"/>
  <c r="X26" i="12"/>
  <c r="W30" i="12"/>
  <c r="X27" i="12"/>
  <c r="X23" i="12"/>
  <c r="Y27" i="12"/>
  <c r="Y23" i="12"/>
  <c r="B13" i="12" s="1"/>
  <c r="C14" i="12" s="1"/>
  <c r="X27" i="11"/>
  <c r="Y27" i="11"/>
  <c r="B13" i="11"/>
  <c r="C14" i="11" s="1"/>
  <c r="W30" i="11"/>
  <c r="B15" i="5"/>
  <c r="B17" i="5" s="1"/>
  <c r="B16" i="10"/>
  <c r="W30" i="10"/>
  <c r="X27" i="10"/>
  <c r="Y27" i="10"/>
  <c r="X27" i="9"/>
  <c r="Y27" i="9"/>
  <c r="B13" i="9"/>
  <c r="C14" i="9" s="1"/>
  <c r="B16" i="9"/>
  <c r="W30" i="9"/>
  <c r="W30" i="8"/>
  <c r="Y4" i="8"/>
  <c r="Y26" i="8" s="1"/>
  <c r="X26" i="8"/>
  <c r="X27" i="8"/>
  <c r="Y27" i="8"/>
  <c r="Y4" i="7"/>
  <c r="Y26" i="7" s="1"/>
  <c r="X26" i="7"/>
  <c r="W27" i="6"/>
  <c r="V30" i="6"/>
  <c r="W30" i="5"/>
  <c r="X27" i="5"/>
  <c r="B13" i="5"/>
  <c r="C14" i="5" s="1"/>
  <c r="Y27" i="5"/>
  <c r="W27" i="4"/>
  <c r="W31" i="4" s="1"/>
  <c r="V30" i="4"/>
  <c r="V30" i="7"/>
  <c r="W27" i="7"/>
  <c r="Y5" i="7"/>
  <c r="Y6" i="7" s="1" a="1"/>
  <c r="Y6" i="7" s="1"/>
  <c r="Y16" i="7" s="1"/>
  <c r="Y20" i="7" s="1"/>
  <c r="Y23" i="7" s="1"/>
  <c r="X6" i="7" a="1"/>
  <c r="X6" i="7" s="1"/>
  <c r="X16" i="7" s="1"/>
  <c r="X20" i="7" s="1"/>
  <c r="X23" i="7" s="1"/>
  <c r="X6" i="6" a="1"/>
  <c r="X6" i="6" s="1"/>
  <c r="X16" i="6" s="1"/>
  <c r="X20" i="6" s="1"/>
  <c r="X23" i="6" s="1"/>
  <c r="Y5" i="6"/>
  <c r="Y6" i="6" s="1" a="1"/>
  <c r="Y6" i="6" s="1"/>
  <c r="Y16" i="6" s="1"/>
  <c r="Y20" i="6" s="1"/>
  <c r="Y23" i="6" s="1"/>
  <c r="Y5" i="4"/>
  <c r="Y6" i="4" s="1" a="1"/>
  <c r="Y6" i="4" s="1"/>
  <c r="Y16" i="4" s="1"/>
  <c r="Y20" i="4" s="1"/>
  <c r="Y23" i="4" s="1"/>
  <c r="X6" i="4" a="1"/>
  <c r="X6" i="4" s="1"/>
  <c r="X16" i="4" s="1"/>
  <c r="X20" i="4" s="1"/>
  <c r="X23" i="4" s="1"/>
  <c r="Y30" i="12" l="1"/>
  <c r="X30" i="12"/>
  <c r="X30" i="11"/>
  <c r="Y30" i="11"/>
  <c r="B13" i="10"/>
  <c r="C14" i="10" s="1"/>
  <c r="B13" i="8"/>
  <c r="C14" i="8" s="1"/>
  <c r="B16" i="5"/>
  <c r="Y30" i="10"/>
  <c r="X30" i="10"/>
  <c r="X30" i="9"/>
  <c r="Y30" i="9"/>
  <c r="Y30" i="8"/>
  <c r="X30" i="8"/>
  <c r="B13" i="6"/>
  <c r="C14" i="6" s="1"/>
  <c r="Y27" i="6"/>
  <c r="X27" i="6"/>
  <c r="W30" i="6"/>
  <c r="Y30" i="5"/>
  <c r="X30" i="5"/>
  <c r="Y27" i="4"/>
  <c r="Y31" i="4" s="1"/>
  <c r="X27" i="4"/>
  <c r="X31" i="4" s="1"/>
  <c r="W30" i="4"/>
  <c r="W30" i="7"/>
  <c r="X27" i="7"/>
  <c r="Y27" i="7"/>
  <c r="B13" i="7"/>
  <c r="C14" i="7" s="1"/>
  <c r="B13" i="4" l="1"/>
  <c r="C14" i="4" s="1"/>
  <c r="Y30" i="6"/>
  <c r="X30" i="6"/>
  <c r="X30" i="4"/>
  <c r="Y30" i="4"/>
  <c r="X30" i="7"/>
  <c r="Y30" i="7"/>
  <c r="E19" i="3" l="1"/>
  <c r="E18" i="3"/>
  <c r="Y14" i="3"/>
  <c r="X14" i="3"/>
  <c r="W14" i="3"/>
  <c r="V14" i="3"/>
  <c r="U14" i="3"/>
  <c r="T14" i="3"/>
  <c r="S14" i="3"/>
  <c r="R14" i="3"/>
  <c r="Q14" i="3"/>
  <c r="P14" i="3"/>
  <c r="O14" i="3"/>
  <c r="N14" i="3"/>
  <c r="M14" i="3"/>
  <c r="L14" i="3"/>
  <c r="K14" i="3"/>
  <c r="J14" i="3"/>
  <c r="I14" i="3"/>
  <c r="H14" i="3"/>
  <c r="G14" i="3"/>
  <c r="F14" i="3"/>
  <c r="F11" i="3"/>
  <c r="G11" i="3" s="1"/>
  <c r="H11" i="3" s="1"/>
  <c r="I11" i="3" s="1"/>
  <c r="J11" i="3" s="1"/>
  <c r="K11" i="3" s="1"/>
  <c r="L11" i="3" s="1"/>
  <c r="Y10" i="3"/>
  <c r="X10" i="3"/>
  <c r="W10" i="3"/>
  <c r="V10" i="3"/>
  <c r="U10" i="3"/>
  <c r="T10" i="3"/>
  <c r="S10" i="3"/>
  <c r="R10" i="3"/>
  <c r="Q10" i="3"/>
  <c r="P10" i="3"/>
  <c r="O10" i="3"/>
  <c r="N10" i="3"/>
  <c r="M10" i="3"/>
  <c r="F5" i="3"/>
  <c r="F6" i="3" s="1" a="1"/>
  <c r="F6" i="3" s="1"/>
  <c r="F4" i="3"/>
  <c r="F26" i="3" s="1"/>
  <c r="G3" i="3"/>
  <c r="N9" i="1"/>
  <c r="N8" i="1"/>
  <c r="K7" i="1"/>
  <c r="I6" i="1"/>
  <c r="I5" i="1"/>
  <c r="I4" i="1"/>
  <c r="I3" i="1"/>
  <c r="H3" i="3" l="1"/>
  <c r="G34" i="3"/>
  <c r="G5" i="3"/>
  <c r="G4" i="3"/>
  <c r="G26" i="3" s="1"/>
  <c r="M11" i="3"/>
  <c r="N11" i="3" s="1"/>
  <c r="O11" i="3" s="1"/>
  <c r="P11" i="3" s="1"/>
  <c r="Q11" i="3" s="1"/>
  <c r="R11" i="3" s="1"/>
  <c r="S11" i="3" s="1"/>
  <c r="T11" i="3" s="1"/>
  <c r="U11" i="3" s="1"/>
  <c r="V11" i="3" s="1"/>
  <c r="W11" i="3" s="1"/>
  <c r="X11" i="3" s="1"/>
  <c r="Y11" i="3" s="1"/>
  <c r="F16" i="3"/>
  <c r="I3" i="3" l="1"/>
  <c r="H34" i="3"/>
  <c r="H5" i="3"/>
  <c r="G6" i="3" a="1"/>
  <c r="G6" i="3" s="1"/>
  <c r="G16" i="3" s="1"/>
  <c r="G20" i="3" s="1"/>
  <c r="G21" i="3" s="1"/>
  <c r="H4" i="3"/>
  <c r="H26" i="3" s="1"/>
  <c r="F20" i="3"/>
  <c r="F21" i="3" s="1"/>
  <c r="G22" i="3" l="1"/>
  <c r="G23" i="3"/>
  <c r="G27" i="3"/>
  <c r="F23" i="3"/>
  <c r="F27" i="3"/>
  <c r="J3" i="3"/>
  <c r="I34" i="3"/>
  <c r="G33" i="3"/>
  <c r="I5" i="3"/>
  <c r="H6" i="3" a="1"/>
  <c r="H6" i="3" s="1"/>
  <c r="H16" i="3" s="1"/>
  <c r="H20" i="3" s="1"/>
  <c r="H21" i="3" s="1"/>
  <c r="I4" i="3"/>
  <c r="I26" i="3" s="1"/>
  <c r="F33" i="3" l="1"/>
  <c r="F31" i="3"/>
  <c r="F30" i="3"/>
  <c r="G31" i="3"/>
  <c r="G30" i="3"/>
  <c r="G24" i="3"/>
  <c r="H22" i="3"/>
  <c r="H27" i="3"/>
  <c r="H23" i="3"/>
  <c r="H33" i="3" s="1"/>
  <c r="K3" i="3"/>
  <c r="J34" i="3"/>
  <c r="J5" i="3"/>
  <c r="I6" i="3" a="1"/>
  <c r="I6" i="3" s="1"/>
  <c r="I16" i="3" s="1"/>
  <c r="I20" i="3" s="1"/>
  <c r="I21" i="3" s="1"/>
  <c r="J4" i="3"/>
  <c r="J26" i="3" s="1"/>
  <c r="I27" i="3" l="1"/>
  <c r="I23" i="3"/>
  <c r="I33" i="3" s="1"/>
  <c r="I22" i="3"/>
  <c r="H24" i="3"/>
  <c r="H30" i="3"/>
  <c r="H31" i="3"/>
  <c r="L3" i="3"/>
  <c r="K34" i="3"/>
  <c r="J6" i="3" a="1"/>
  <c r="J6" i="3" s="1"/>
  <c r="J16" i="3" s="1"/>
  <c r="J20" i="3" s="1"/>
  <c r="J21" i="3" s="1"/>
  <c r="K5" i="3"/>
  <c r="K4" i="3"/>
  <c r="K26" i="3" s="1"/>
  <c r="I24" i="3" l="1"/>
  <c r="J23" i="3"/>
  <c r="J24" i="3" s="1"/>
  <c r="J27" i="3"/>
  <c r="J22" i="3"/>
  <c r="I31" i="3"/>
  <c r="I30" i="3"/>
  <c r="M3" i="3"/>
  <c r="L34" i="3"/>
  <c r="K6" i="3" a="1"/>
  <c r="K6" i="3" s="1"/>
  <c r="K16" i="3" s="1"/>
  <c r="K20" i="3" s="1"/>
  <c r="K21" i="3" s="1"/>
  <c r="L5" i="3"/>
  <c r="L4" i="3"/>
  <c r="L26" i="3" s="1"/>
  <c r="J33" i="3" l="1"/>
  <c r="K23" i="3"/>
  <c r="K24" i="3" s="1"/>
  <c r="K27" i="3"/>
  <c r="K22" i="3"/>
  <c r="J30" i="3"/>
  <c r="J31" i="3"/>
  <c r="N3" i="3"/>
  <c r="M34" i="3"/>
  <c r="L6" i="3" a="1"/>
  <c r="L6" i="3" s="1"/>
  <c r="L16" i="3" s="1"/>
  <c r="L20" i="3" s="1"/>
  <c r="L21" i="3" s="1"/>
  <c r="M5" i="3"/>
  <c r="M4" i="3"/>
  <c r="M26" i="3" s="1"/>
  <c r="K33" i="3" l="1"/>
  <c r="B14" i="3" s="1"/>
  <c r="K30" i="3"/>
  <c r="K31" i="3"/>
  <c r="L23" i="3"/>
  <c r="L24" i="3" s="1"/>
  <c r="L22" i="3"/>
  <c r="L27" i="3"/>
  <c r="O3" i="3"/>
  <c r="N34" i="3"/>
  <c r="N5" i="3"/>
  <c r="M6" i="3" a="1"/>
  <c r="M6" i="3" s="1"/>
  <c r="M16" i="3" s="1"/>
  <c r="M20" i="3" s="1"/>
  <c r="M21" i="3" s="1"/>
  <c r="N4" i="3"/>
  <c r="N26" i="3" s="1"/>
  <c r="L30" i="3" l="1"/>
  <c r="L31" i="3"/>
  <c r="M22" i="3"/>
  <c r="M27" i="3"/>
  <c r="M23" i="3"/>
  <c r="P3" i="3"/>
  <c r="O34" i="3"/>
  <c r="O5" i="3"/>
  <c r="N6" i="3" a="1"/>
  <c r="N6" i="3" s="1"/>
  <c r="N16" i="3" s="1"/>
  <c r="N20" i="3" s="1"/>
  <c r="N21" i="3" s="1"/>
  <c r="O4" i="3"/>
  <c r="O26" i="3" s="1"/>
  <c r="M24" i="3" l="1"/>
  <c r="M30" i="3"/>
  <c r="M31" i="3"/>
  <c r="N22" i="3"/>
  <c r="N23" i="3"/>
  <c r="N24" i="3" s="1"/>
  <c r="N27" i="3"/>
  <c r="Q3" i="3"/>
  <c r="P34" i="3"/>
  <c r="O6" i="3" a="1"/>
  <c r="O6" i="3" s="1"/>
  <c r="O16" i="3" s="1"/>
  <c r="O20" i="3" s="1"/>
  <c r="O21" i="3" s="1"/>
  <c r="P5" i="3"/>
  <c r="P4" i="3"/>
  <c r="P26" i="3" s="1"/>
  <c r="O22" i="3" l="1"/>
  <c r="O23" i="3"/>
  <c r="O24" i="3" s="1"/>
  <c r="O27" i="3"/>
  <c r="N31" i="3"/>
  <c r="N30" i="3"/>
  <c r="R3" i="3"/>
  <c r="Q34" i="3"/>
  <c r="Q5" i="3"/>
  <c r="P6" i="3" a="1"/>
  <c r="P6" i="3" s="1"/>
  <c r="P16" i="3" s="1"/>
  <c r="P20" i="3" s="1"/>
  <c r="P21" i="3" s="1"/>
  <c r="Q4" i="3"/>
  <c r="Q26" i="3" s="1"/>
  <c r="O30" i="3" l="1"/>
  <c r="O31" i="3"/>
  <c r="P22" i="3"/>
  <c r="P27" i="3"/>
  <c r="P23" i="3"/>
  <c r="P24" i="3" s="1"/>
  <c r="S3" i="3"/>
  <c r="R34" i="3"/>
  <c r="Q6" i="3" a="1"/>
  <c r="Q6" i="3" s="1"/>
  <c r="Q16" i="3" s="1"/>
  <c r="Q20" i="3" s="1"/>
  <c r="Q21" i="3" s="1"/>
  <c r="R5" i="3"/>
  <c r="R4" i="3"/>
  <c r="R26" i="3" s="1"/>
  <c r="Q27" i="3" l="1"/>
  <c r="Q23" i="3"/>
  <c r="Q24" i="3" s="1"/>
  <c r="Q22" i="3"/>
  <c r="P30" i="3"/>
  <c r="P31" i="3"/>
  <c r="T3" i="3"/>
  <c r="S34" i="3"/>
  <c r="R6" i="3" a="1"/>
  <c r="R6" i="3" s="1"/>
  <c r="R16" i="3" s="1"/>
  <c r="R20" i="3" s="1"/>
  <c r="R21" i="3" s="1"/>
  <c r="S5" i="3"/>
  <c r="S4" i="3"/>
  <c r="S26" i="3" s="1"/>
  <c r="R23" i="3" l="1"/>
  <c r="R24" i="3" s="1"/>
  <c r="R27" i="3"/>
  <c r="R22" i="3"/>
  <c r="Q30" i="3"/>
  <c r="Q31" i="3"/>
  <c r="U3" i="3"/>
  <c r="T34" i="3"/>
  <c r="S6" i="3" a="1"/>
  <c r="S6" i="3" s="1"/>
  <c r="S16" i="3" s="1"/>
  <c r="S20" i="3" s="1"/>
  <c r="S21" i="3" s="1"/>
  <c r="T5" i="3"/>
  <c r="T4" i="3"/>
  <c r="T26" i="3" s="1"/>
  <c r="S23" i="3" l="1"/>
  <c r="S24" i="3" s="1"/>
  <c r="S27" i="3"/>
  <c r="S22" i="3"/>
  <c r="R30" i="3"/>
  <c r="R31" i="3"/>
  <c r="V3" i="3"/>
  <c r="U34" i="3"/>
  <c r="T6" i="3" a="1"/>
  <c r="T6" i="3" s="1"/>
  <c r="T16" i="3" s="1"/>
  <c r="T20" i="3" s="1"/>
  <c r="T21" i="3" s="1"/>
  <c r="U5" i="3"/>
  <c r="U4" i="3"/>
  <c r="U26" i="3" s="1"/>
  <c r="T23" i="3" l="1"/>
  <c r="T24" i="3" s="1"/>
  <c r="T22" i="3"/>
  <c r="T27" i="3"/>
  <c r="S30" i="3"/>
  <c r="S31" i="3"/>
  <c r="W3" i="3"/>
  <c r="V34" i="3"/>
  <c r="V5" i="3"/>
  <c r="U6" i="3" a="1"/>
  <c r="U6" i="3" s="1"/>
  <c r="U16" i="3" s="1"/>
  <c r="U20" i="3" s="1"/>
  <c r="U21" i="3" s="1"/>
  <c r="V4" i="3"/>
  <c r="V26" i="3" s="1"/>
  <c r="T30" i="3" l="1"/>
  <c r="T31" i="3"/>
  <c r="U27" i="3"/>
  <c r="U23" i="3"/>
  <c r="X3" i="3"/>
  <c r="W34" i="3"/>
  <c r="W5" i="3"/>
  <c r="V6" i="3" a="1"/>
  <c r="V6" i="3" s="1"/>
  <c r="V16" i="3" s="1"/>
  <c r="V20" i="3" s="1"/>
  <c r="V21" i="3" s="1"/>
  <c r="W4" i="3"/>
  <c r="W26" i="3" s="1"/>
  <c r="V23" i="3" l="1"/>
  <c r="V27" i="3"/>
  <c r="U30" i="3"/>
  <c r="U31" i="3"/>
  <c r="Y3" i="3"/>
  <c r="Y34" i="3" s="1"/>
  <c r="X34" i="3"/>
  <c r="W6" i="3" a="1"/>
  <c r="W6" i="3" s="1"/>
  <c r="W16" i="3" s="1"/>
  <c r="W20" i="3" s="1"/>
  <c r="W21" i="3" s="1"/>
  <c r="X5" i="3"/>
  <c r="X4" i="3"/>
  <c r="X26" i="3" s="1"/>
  <c r="W23" i="3" l="1"/>
  <c r="W27" i="3"/>
  <c r="V31" i="3"/>
  <c r="V30" i="3"/>
  <c r="B15" i="3"/>
  <c r="Y5" i="3"/>
  <c r="Y6" i="3" s="1" a="1"/>
  <c r="Y6" i="3" s="1"/>
  <c r="Y16" i="3" s="1"/>
  <c r="Y20" i="3" s="1"/>
  <c r="Y21" i="3" s="1"/>
  <c r="X6" i="3" a="1"/>
  <c r="X6" i="3" s="1"/>
  <c r="X16" i="3" s="1"/>
  <c r="X20" i="3" s="1"/>
  <c r="X21" i="3" s="1"/>
  <c r="Y4" i="3"/>
  <c r="Y26" i="3" s="1"/>
  <c r="Y27" i="3" l="1"/>
  <c r="Y23" i="3"/>
  <c r="X27" i="3"/>
  <c r="X23" i="3"/>
  <c r="W31" i="3"/>
  <c r="W30" i="3"/>
  <c r="B17" i="3"/>
  <c r="B16" i="3"/>
  <c r="B13" i="3" l="1"/>
  <c r="X30" i="3"/>
  <c r="X31" i="3"/>
  <c r="Y31" i="3"/>
  <c r="Y30" i="3"/>
  <c r="C14"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Ijeh</author>
  </authors>
  <commentList>
    <comment ref="B2" authorId="0" shapeId="0" xr:uid="{8711E2F9-110D-487E-A435-F30D070D7336}">
      <text>
        <r>
          <rPr>
            <b/>
            <sz val="9"/>
            <color indexed="81"/>
            <rFont val="Tahoma"/>
            <charset val="1"/>
          </rPr>
          <t>Michael Ijeh:</t>
        </r>
        <r>
          <rPr>
            <sz val="9"/>
            <color indexed="81"/>
            <rFont val="Tahoma"/>
            <charset val="1"/>
          </rPr>
          <t xml:space="preserve">
Add the name of the player you want to evaluate. All of the information for each player can be found on Basketball Reference's website (https://www.basketball-reference.com/) once you search for a specific player.</t>
        </r>
      </text>
    </comment>
    <comment ref="B3" authorId="0" shapeId="0" xr:uid="{B2BEF1BA-1A69-40EC-AADB-52E2519E1379}">
      <text>
        <r>
          <rPr>
            <b/>
            <sz val="9"/>
            <color indexed="81"/>
            <rFont val="Tahoma"/>
            <charset val="1"/>
          </rPr>
          <t>Michael Ijeh:</t>
        </r>
        <r>
          <rPr>
            <sz val="9"/>
            <color indexed="81"/>
            <rFont val="Tahoma"/>
            <charset val="1"/>
          </rPr>
          <t xml:space="preserve">
List the year based on which year the season is starting in. For example, for the 2023-24 season, input 2023.</t>
        </r>
      </text>
    </comment>
    <comment ref="B4" authorId="0" shapeId="0" xr:uid="{47F5E816-EB56-4C81-A4B5-A48958BCACD7}">
      <text>
        <r>
          <rPr>
            <b/>
            <sz val="9"/>
            <color indexed="81"/>
            <rFont val="Tahoma"/>
            <charset val="1"/>
          </rPr>
          <t>Michael Ijeh:</t>
        </r>
        <r>
          <rPr>
            <sz val="9"/>
            <color indexed="81"/>
            <rFont val="Tahoma"/>
            <charset val="1"/>
          </rPr>
          <t xml:space="preserve">
Choose from the dropdown list the primary position for the player.</t>
        </r>
      </text>
    </comment>
    <comment ref="B5" authorId="0" shapeId="0" xr:uid="{C2F0F54F-2E2B-42F7-B2A4-9F3BF8A5DCC2}">
      <text>
        <r>
          <rPr>
            <b/>
            <sz val="9"/>
            <color indexed="81"/>
            <rFont val="Tahoma"/>
            <charset val="1"/>
          </rPr>
          <t>Michael Ijeh:</t>
        </r>
        <r>
          <rPr>
            <sz val="9"/>
            <color indexed="81"/>
            <rFont val="Tahoma"/>
            <charset val="1"/>
          </rPr>
          <t xml:space="preserve">
List the age for the player during the season in question. Basketball Reference has this listed for each player.</t>
        </r>
      </text>
    </comment>
    <comment ref="F5" authorId="0" shapeId="0" xr:uid="{5FB5CCCB-37A1-48CE-819B-ED3FCF843B19}">
      <text>
        <r>
          <rPr>
            <b/>
            <sz val="9"/>
            <color indexed="81"/>
            <rFont val="Tahoma"/>
            <charset val="1"/>
          </rPr>
          <t>Michael Ijeh:</t>
        </r>
        <r>
          <rPr>
            <sz val="9"/>
            <color indexed="81"/>
            <rFont val="Tahoma"/>
            <charset val="1"/>
          </rPr>
          <t xml:space="preserve">
Same as the Starting Age you input</t>
        </r>
      </text>
    </comment>
    <comment ref="B6" authorId="0" shapeId="0" xr:uid="{C264B05A-C8C1-449B-848A-22537A54D3AE}">
      <text>
        <r>
          <rPr>
            <b/>
            <sz val="9"/>
            <color indexed="81"/>
            <rFont val="Tahoma"/>
            <charset val="1"/>
          </rPr>
          <t>Michael Ijeh:</t>
        </r>
        <r>
          <rPr>
            <sz val="9"/>
            <color indexed="81"/>
            <rFont val="Tahoma"/>
            <charset val="1"/>
          </rPr>
          <t xml:space="preserve">
Input the starting salary cap for the season. This information can be found at the website below:
https://www.basketball-reference.com/contracts/</t>
        </r>
      </text>
    </comment>
    <comment ref="E6" authorId="0" shapeId="0" xr:uid="{C37FE13C-3ED8-42A1-B45E-84D97D64619E}">
      <text>
        <r>
          <rPr>
            <b/>
            <sz val="9"/>
            <color indexed="81"/>
            <rFont val="Tahoma"/>
            <charset val="1"/>
          </rPr>
          <t>Michael Ijeh:</t>
        </r>
        <r>
          <rPr>
            <sz val="9"/>
            <color indexed="81"/>
            <rFont val="Tahoma"/>
            <charset val="1"/>
          </rPr>
          <t xml:space="preserve">
This will automatically change based on the initial Age input</t>
        </r>
      </text>
    </comment>
    <comment ref="B7" authorId="0" shapeId="0" xr:uid="{7ADC0328-A8DC-46D8-AD47-FD2BE20E1F51}">
      <text>
        <r>
          <rPr>
            <b/>
            <sz val="9"/>
            <color indexed="81"/>
            <rFont val="Tahoma"/>
            <charset val="1"/>
          </rPr>
          <t>Michael Ijeh:</t>
        </r>
        <r>
          <rPr>
            <sz val="9"/>
            <color indexed="81"/>
            <rFont val="Tahoma"/>
            <charset val="1"/>
          </rPr>
          <t xml:space="preserve">
Most playoff teams spend 20-50% above the designiated salary cap for a season. This equates to a multiplier between 1.2-1.5x.</t>
        </r>
      </text>
    </comment>
    <comment ref="E7" authorId="0" shapeId="0" xr:uid="{E40DEB59-6FC7-4C54-8FB0-1211034CADE0}">
      <text>
        <r>
          <rPr>
            <b/>
            <sz val="9"/>
            <color indexed="81"/>
            <rFont val="Tahoma"/>
            <charset val="1"/>
          </rPr>
          <t>Michael Ijeh:</t>
        </r>
        <r>
          <rPr>
            <sz val="9"/>
            <color indexed="81"/>
            <rFont val="Tahoma"/>
            <charset val="1"/>
          </rPr>
          <t xml:space="preserve">
Minutes per game depends mainly on the rotation status (star, starter, bench player, etc.) and the age of the player. The typical player has the highest minutes per game between the ages of 25-30.</t>
        </r>
      </text>
    </comment>
    <comment ref="E8" authorId="0" shapeId="0" xr:uid="{89EC25A8-EC40-472D-BBEB-5EE11ECFB191}">
      <text>
        <r>
          <rPr>
            <b/>
            <sz val="9"/>
            <color indexed="81"/>
            <rFont val="Tahoma"/>
            <charset val="1"/>
          </rPr>
          <t>Michael Ijeh:</t>
        </r>
        <r>
          <rPr>
            <sz val="9"/>
            <color indexed="81"/>
            <rFont val="Tahoma"/>
            <charset val="1"/>
          </rPr>
          <t xml:space="preserve">
The usage rate is an estimate of how involved a player is on the offensive end of the floor. A further explanation of this metric is at the website below.
For players who are on a team for their offensive prowess (including star players), their minutes per game and usage rate tend to be similar figures. For players that have large contributions on defense while not being star players, the minutes per game tend to be higher than their usage rate.
https://www.nbastuffer.com/analytics101/usage-rate/ </t>
        </r>
      </text>
    </comment>
    <comment ref="B9" authorId="0" shapeId="0" xr:uid="{96AC9324-55EE-4C10-BE91-FF1F272BF4C3}">
      <text>
        <r>
          <rPr>
            <b/>
            <sz val="9"/>
            <color indexed="81"/>
            <rFont val="Tahoma"/>
            <charset val="1"/>
          </rPr>
          <t>Michael Ijeh:</t>
        </r>
        <r>
          <rPr>
            <sz val="9"/>
            <color indexed="81"/>
            <rFont val="Tahoma"/>
            <charset val="1"/>
          </rPr>
          <t xml:space="preserve">
Over long periods of time, the NBA salary cap tends to expand by 3-6% annually. After the first seven years of projection, the medium- and long-term salary cap growth should be within this range.</t>
        </r>
      </text>
    </comment>
    <comment ref="E9" authorId="0" shapeId="0" xr:uid="{874F595B-05DB-4C8C-A4E5-1B5043147F36}">
      <text>
        <r>
          <rPr>
            <b/>
            <sz val="9"/>
            <color indexed="81"/>
            <rFont val="Tahoma"/>
            <family val="2"/>
          </rPr>
          <t>Michael Ijeh:</t>
        </r>
        <r>
          <rPr>
            <sz val="9"/>
            <color indexed="81"/>
            <rFont val="Tahoma"/>
            <family val="2"/>
          </rPr>
          <t xml:space="preserve">
I define a star asset as a player with a high usage rate (at least 25) and is a positive contributor to the defensive end of the floor. The contribution to defense tends to be shown as a positive figure of a player's Defensive Plus/Minus (DPM). Players that meet both characteristics tend to be all-star level frontcourt players. 
There is a "Maybe" option for cases from players who meet the usage rate requirement but aren't defensive assets. I'd argue that this is most backcourt players. The "Maybe" option could also be used for players that fall just short on the usage rate requirement but are clearly defensive assets. Most "two-way players" that aren't the primary scoring option would fit into this category.</t>
        </r>
      </text>
    </comment>
    <comment ref="B10" authorId="0" shapeId="0" xr:uid="{1F2ADEDF-E738-4CA8-9B43-540C4C7B5C76}">
      <text>
        <r>
          <rPr>
            <b/>
            <sz val="9"/>
            <color indexed="81"/>
            <rFont val="Tahoma"/>
            <charset val="1"/>
          </rPr>
          <t>Michael Ijeh:</t>
        </r>
        <r>
          <rPr>
            <sz val="9"/>
            <color indexed="81"/>
            <rFont val="Tahoma"/>
            <charset val="1"/>
          </rPr>
          <t xml:space="preserve">
Over long periods of time, the NBA salary cap tends to expand by 3-6% annually. After the first seven years of projection, the medium- and long-term salary cap growth should be within this range.</t>
        </r>
      </text>
    </comment>
    <comment ref="E10" authorId="0" shapeId="0" xr:uid="{6BBCF189-B692-4EA5-9679-52E7A87A4C3A}">
      <text>
        <r>
          <rPr>
            <b/>
            <sz val="9"/>
            <color indexed="81"/>
            <rFont val="Tahoma"/>
            <family val="2"/>
          </rPr>
          <t>Michael Ijeh:</t>
        </r>
        <r>
          <rPr>
            <sz val="9"/>
            <color indexed="81"/>
            <rFont val="Tahoma"/>
            <family val="2"/>
          </rPr>
          <t xml:space="preserve">
The initial years for salary cap growth has to be estimated by you and are typically a function of the potential media rights contract for the NBA. 
At the time of creating this spreadsheet, the NBA's salary cap was projected to grow by 4.5% for the 2024-25 season and is expected to experience a major jump (max. 10% a season) for the following years. This information came from an article from The Athletic website (https://theathletic.com/4740069/2023/08/03/nba-salary-cap-rise-jaylen-brown/).</t>
        </r>
      </text>
    </comment>
    <comment ref="B11" authorId="0" shapeId="0" xr:uid="{63B61F56-FE06-44E1-87D9-24E2D661A0C4}">
      <text>
        <r>
          <rPr>
            <b/>
            <sz val="9"/>
            <color indexed="81"/>
            <rFont val="Tahoma"/>
            <charset val="1"/>
          </rPr>
          <t>Michael Ijeh:</t>
        </r>
        <r>
          <rPr>
            <sz val="9"/>
            <color indexed="81"/>
            <rFont val="Tahoma"/>
            <charset val="1"/>
          </rPr>
          <t xml:space="preserve">
The discount rate is a way to account for uncertatinty and opportunity cost for an investment. In this context, I see the most uncertainty of performance in players that are not in their prime for the first 3-5 years of and are not consider to be "star assets". The age of the player matters more here, as a player tends to maximize its production while in their prime (24-30 years old). 
Starting with a rough average of the initial growth of th salary cap (which you have to enter), input a) a number that's 2-3% lower for players that are star assets and are in their prime, b) a number that's 2-3% higher for players are aren't star assets and aren't in their prime, or c) somewhere in between. For reference, the example tabs uses 9% as the initial starting point.</t>
        </r>
      </text>
    </comment>
    <comment ref="B13" authorId="0" shapeId="0" xr:uid="{5D37DB6A-B9FD-4230-ADC5-4D279C9EE297}">
      <text>
        <r>
          <rPr>
            <b/>
            <sz val="9"/>
            <color indexed="81"/>
            <rFont val="Tahoma"/>
            <charset val="1"/>
          </rPr>
          <t>Michael Ijeh:</t>
        </r>
        <r>
          <rPr>
            <sz val="9"/>
            <color indexed="81"/>
            <rFont val="Tahoma"/>
            <charset val="1"/>
          </rPr>
          <t xml:space="preserve">
The estimated intrinsic value of a player's career. This is based on how long a player is in the NBA (I typically assume a rotational player makes it to their mid-30s) and the adjustments based on the key factors, then discount the values back to today based on the discount rate. This measure also assumes that a player plays enough games in a season to influence most games in a season (ex: over 60 games).</t>
        </r>
      </text>
    </comment>
    <comment ref="E13" authorId="0" shapeId="0" xr:uid="{9DEC4EBA-EBB9-4DA1-B65F-7C830A66A170}">
      <text>
        <r>
          <rPr>
            <b/>
            <sz val="9"/>
            <color indexed="81"/>
            <rFont val="Tahoma"/>
            <family val="2"/>
          </rPr>
          <t>Michael Ijeh:</t>
        </r>
        <r>
          <rPr>
            <sz val="9"/>
            <color indexed="81"/>
            <rFont val="Tahoma"/>
            <family val="2"/>
          </rPr>
          <t xml:space="preserve">
The adjustments below take your inputs and combine them with the outputs of my linear regression to get a final salary cap percentage estimate.</t>
        </r>
      </text>
    </comment>
    <comment ref="B14" authorId="0" shapeId="0" xr:uid="{A87111C9-A730-4073-922C-460725CE1D23}">
      <text>
        <r>
          <rPr>
            <b/>
            <sz val="9"/>
            <color indexed="81"/>
            <rFont val="Tahoma"/>
            <charset val="1"/>
          </rPr>
          <t>Michael Ijeh:</t>
        </r>
        <r>
          <rPr>
            <sz val="9"/>
            <color indexed="81"/>
            <rFont val="Tahoma"/>
            <charset val="1"/>
          </rPr>
          <t xml:space="preserve">
This calculation looks at the intrinsic value estimate only during the length of a player's current contract.</t>
        </r>
      </text>
    </comment>
    <comment ref="C14" authorId="0" shapeId="0" xr:uid="{947EAC16-3920-4176-963B-1F22F404F0D7}">
      <text>
        <r>
          <rPr>
            <b/>
            <sz val="9"/>
            <color indexed="81"/>
            <rFont val="Tahoma"/>
            <charset val="1"/>
          </rPr>
          <t>Michael Ijeh:</t>
        </r>
        <r>
          <rPr>
            <sz val="9"/>
            <color indexed="81"/>
            <rFont val="Tahoma"/>
            <charset val="1"/>
          </rPr>
          <t xml:space="preserve">
This is percent of the player's intrinsic value that's currently covered by the player's current contract. Given that contracts tend to last 3-5 years, this figure will typically be lower (~40%) for players entering their prime and higher (~70%) for players past their prime.</t>
        </r>
      </text>
    </comment>
    <comment ref="B15" authorId="0" shapeId="0" xr:uid="{EB3D4B33-3D3E-4073-8ACA-46B4A2C96DD9}">
      <text>
        <r>
          <rPr>
            <b/>
            <sz val="9"/>
            <color indexed="81"/>
            <rFont val="Tahoma"/>
            <charset val="1"/>
          </rPr>
          <t>Michael Ijeh:</t>
        </r>
        <r>
          <rPr>
            <sz val="9"/>
            <color indexed="81"/>
            <rFont val="Tahoma"/>
            <charset val="1"/>
          </rPr>
          <t xml:space="preserve">
This is the value of the contracted, adjusted for the opportunity cost.</t>
        </r>
      </text>
    </comment>
    <comment ref="B16" authorId="0" shapeId="0" xr:uid="{C897130C-6746-4356-B84B-FD86D3CBC83A}">
      <text>
        <r>
          <rPr>
            <b/>
            <sz val="9"/>
            <color indexed="81"/>
            <rFont val="Tahoma"/>
            <charset val="1"/>
          </rPr>
          <t>Michael Ijeh:</t>
        </r>
        <r>
          <rPr>
            <sz val="9"/>
            <color indexed="81"/>
            <rFont val="Tahoma"/>
            <charset val="1"/>
          </rPr>
          <t xml:space="preserve">
This is the difference between the player's estimated intrinsic value and the contract's intrinsic value. Ideally, this figure be a positive number for as many players on a team as possible.</t>
        </r>
      </text>
    </comment>
    <comment ref="B17" authorId="0" shapeId="0" xr:uid="{5AB559A6-26AD-4660-B67D-D3359A646478}">
      <text>
        <r>
          <rPr>
            <b/>
            <sz val="9"/>
            <color indexed="81"/>
            <rFont val="Tahoma"/>
            <charset val="1"/>
          </rPr>
          <t>Michael Ijeh:</t>
        </r>
        <r>
          <rPr>
            <sz val="9"/>
            <color indexed="81"/>
            <rFont val="Tahoma"/>
            <charset val="1"/>
          </rPr>
          <t xml:space="preserve">
This shows the Intrinsic Value difference in ratio form. Ideally, this figure should be above 1.0x for as many players as possible. In reality, the goal is to not have terrible contracts, where this ratio is below 0.8x. This is similar to achieving a 80 score to pass a test.</t>
        </r>
      </text>
    </comment>
    <comment ref="E21" authorId="0" shapeId="0" xr:uid="{194357D4-675D-4988-8C30-BF20CB4243FF}">
      <text>
        <r>
          <rPr>
            <b/>
            <sz val="9"/>
            <color indexed="81"/>
            <rFont val="Tahoma"/>
            <family val="2"/>
          </rPr>
          <t>Michael Ijeh:</t>
        </r>
        <r>
          <rPr>
            <sz val="9"/>
            <color indexed="81"/>
            <rFont val="Tahoma"/>
            <family val="2"/>
          </rPr>
          <t xml:space="preserve">
This is the estimated player salary after accounting for the different adjustments and inputs. This is the "raw" salary figure that is not adjusted for the discount rate.</t>
        </r>
      </text>
    </comment>
    <comment ref="E23" authorId="0" shapeId="0" xr:uid="{6B4697E3-0CA6-4165-BC7F-F54FAB622D4D}">
      <text>
        <r>
          <rPr>
            <b/>
            <sz val="9"/>
            <color indexed="81"/>
            <rFont val="Tahoma"/>
            <family val="2"/>
          </rPr>
          <t>Michael Ijeh:</t>
        </r>
        <r>
          <rPr>
            <sz val="9"/>
            <color indexed="81"/>
            <rFont val="Tahoma"/>
            <family val="2"/>
          </rPr>
          <t xml:space="preserve">
This salary estimate accounts for the discount rate and will only increase if the estimated salary grows faster than the discount rate.</t>
        </r>
      </text>
    </comment>
    <comment ref="E28" authorId="0" shapeId="0" xr:uid="{5F4B3E01-2191-4A99-989D-BE93BE0C91E1}">
      <text>
        <r>
          <rPr>
            <b/>
            <sz val="9"/>
            <color indexed="81"/>
            <rFont val="Tahoma"/>
            <family val="2"/>
          </rPr>
          <t>Michael Ijeh:</t>
        </r>
        <r>
          <rPr>
            <sz val="9"/>
            <color indexed="81"/>
            <rFont val="Tahoma"/>
            <family val="2"/>
          </rPr>
          <t xml:space="preserve">
Input the player's actual salary for their current contract here. This information can be found near the bottom of an individual player's page on Basketball Reference's website.</t>
        </r>
      </text>
    </comment>
    <comment ref="E30" authorId="0" shapeId="0" xr:uid="{CE9E7868-0332-42E9-8DF6-FDCDAC2460B9}">
      <text>
        <r>
          <rPr>
            <b/>
            <sz val="9"/>
            <color indexed="81"/>
            <rFont val="Tahoma"/>
            <family val="2"/>
          </rPr>
          <t>Michael Ijeh:</t>
        </r>
        <r>
          <rPr>
            <sz val="9"/>
            <color indexed="81"/>
            <rFont val="Tahoma"/>
            <family val="2"/>
          </rPr>
          <t xml:space="preserve">
The estimated salary minus the actual salary. Ideally, this number would be positive.</t>
        </r>
      </text>
    </comment>
    <comment ref="E31" authorId="0" shapeId="0" xr:uid="{C0B83AF8-C3D2-4127-9AAE-BBA5AF65F934}">
      <text>
        <r>
          <rPr>
            <b/>
            <sz val="9"/>
            <color indexed="81"/>
            <rFont val="Tahoma"/>
            <family val="2"/>
          </rPr>
          <t>Michael Ijeh:</t>
        </r>
        <r>
          <rPr>
            <sz val="9"/>
            <color indexed="81"/>
            <rFont val="Tahoma"/>
            <family val="2"/>
          </rPr>
          <t xml:space="preserve">
Comparing the estimated salary to the actual salary. Ideally, this metric would be above 1.0x. In reality, the goal is to not grossly overpay, which is a ratio below the 0.7-0.8x range.</t>
        </r>
      </text>
    </comment>
    <comment ref="E34" authorId="0" shapeId="0" xr:uid="{312B0419-A079-42A2-ABF3-1C6B616E0D70}">
      <text>
        <r>
          <rPr>
            <b/>
            <sz val="9"/>
            <color indexed="81"/>
            <rFont val="Tahoma"/>
            <family val="2"/>
          </rPr>
          <t>Michael Ijeh:</t>
        </r>
        <r>
          <rPr>
            <sz val="9"/>
            <color indexed="81"/>
            <rFont val="Tahoma"/>
            <family val="2"/>
          </rPr>
          <t xml:space="preserve">
This is the actual salary adjusted for the discount rate.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<sst xmlns="http://schemas.openxmlformats.org/spreadsheetml/2006/main" count="594" uniqueCount="76">
  <si>
    <t>coef</t>
  </si>
  <si>
    <t>lower_ci</t>
  </si>
  <si>
    <t>upper_ci</t>
  </si>
  <si>
    <t>t</t>
  </si>
  <si>
    <t>p</t>
  </si>
  <si>
    <t>Intercept</t>
  </si>
  <si>
    <t>C(Pos)[T.PF]</t>
  </si>
  <si>
    <t>C(Pos)[T.PG]</t>
  </si>
  <si>
    <t>C(Pos)[T.SF]</t>
  </si>
  <si>
    <t>C(Pos)[T.SG]</t>
  </si>
  <si>
    <t>C(star_asset)[T.Yes]</t>
  </si>
  <si>
    <t>C(prime_status)[T.Prime]</t>
  </si>
  <si>
    <t>C(prime_status)[T.Descending]</t>
  </si>
  <si>
    <t>USG</t>
  </si>
  <si>
    <t>MPG</t>
  </si>
  <si>
    <t>Starting Year</t>
  </si>
  <si>
    <t>Primary Position</t>
  </si>
  <si>
    <t>Center</t>
  </si>
  <si>
    <t>Power Forward</t>
  </si>
  <si>
    <t>Point Guard</t>
  </si>
  <si>
    <t>Small Forward</t>
  </si>
  <si>
    <t>Shooting Guard</t>
  </si>
  <si>
    <t>Star Asset</t>
  </si>
  <si>
    <t>Position</t>
  </si>
  <si>
    <t>Yes</t>
  </si>
  <si>
    <t>No</t>
  </si>
  <si>
    <t>Prime Status</t>
  </si>
  <si>
    <t>Prime</t>
  </si>
  <si>
    <t>Descending</t>
  </si>
  <si>
    <t>Ascending</t>
  </si>
  <si>
    <t>Staring Age</t>
  </si>
  <si>
    <t>Position Base Rates</t>
  </si>
  <si>
    <t>Prime Base Rates</t>
  </si>
  <si>
    <t>Starting Salary Cap</t>
  </si>
  <si>
    <t>Expanded Starting Salary Cap</t>
  </si>
  <si>
    <t>Year</t>
  </si>
  <si>
    <t>Starting Point</t>
  </si>
  <si>
    <t>Age</t>
  </si>
  <si>
    <t>Usage Rate</t>
  </si>
  <si>
    <t>Minutes Per Game</t>
  </si>
  <si>
    <t>Star Asset?</t>
  </si>
  <si>
    <t>Percent of Salary Cap Calculation</t>
  </si>
  <si>
    <t>Medium-term Salary Cap Growth</t>
  </si>
  <si>
    <t>Long-term Salary Cap Growth</t>
  </si>
  <si>
    <t>Discount Rate</t>
  </si>
  <si>
    <t>Salary Cap Growth</t>
  </si>
  <si>
    <t>Age Adjustment</t>
  </si>
  <si>
    <t>Expanded Salary Cap ($M)</t>
  </si>
  <si>
    <t>Star Asset Adjustment</t>
  </si>
  <si>
    <t>Total Salary Cap Percentage</t>
  </si>
  <si>
    <t>Maybe</t>
  </si>
  <si>
    <t>Expanded Salary Cap Multiplier</t>
  </si>
  <si>
    <t>Estimated Salary ($M)</t>
  </si>
  <si>
    <t>Present Value of Est. Salary</t>
  </si>
  <si>
    <t>Player</t>
  </si>
  <si>
    <t>Anthony Edwards</t>
  </si>
  <si>
    <t>Jaylen Brown</t>
  </si>
  <si>
    <t>Mikal Bridges</t>
  </si>
  <si>
    <t>Cam Johnson</t>
  </si>
  <si>
    <t>Est. Salary ($M)</t>
  </si>
  <si>
    <t>Actual Salary ($M)</t>
  </si>
  <si>
    <t>Difference ($M)</t>
  </si>
  <si>
    <t>Austin Reaves</t>
  </si>
  <si>
    <t>Annual Value Ratio</t>
  </si>
  <si>
    <t>Difference</t>
  </si>
  <si>
    <t>PV of Actual Salary</t>
  </si>
  <si>
    <t>Contract Intrinsic Value Ratio</t>
  </si>
  <si>
    <t>Draymond Green</t>
  </si>
  <si>
    <t>Lebron James</t>
  </si>
  <si>
    <t>Damian Lillard</t>
  </si>
  <si>
    <t>Position Adjustment</t>
  </si>
  <si>
    <t>Current Contract Intrinsic Value</t>
  </si>
  <si>
    <t>Luka Doncic</t>
  </si>
  <si>
    <t>Intrinsic Value Difference</t>
  </si>
  <si>
    <t>Nikola Jokic</t>
  </si>
  <si>
    <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</si>
</sst>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
    <numFmt numFmtId="165" formatCode="&quot;$&quot;#,##0.00"/>
    <numFmt numFmtId="166" formatCode="0.0%"/>
    <numFmt numFmtId="167" formatCode="&quot;$&quot;#,##0.000"/>
    <numFmt numFmtId="168" formatCode="0.00\x"/>
  </numFmts>
  <fonts count="14" x14ac:knownFonts="1">
    <font>
      <sz val="11"/>
      <color theme="1"/>
      <name val="Calibri"/>
      <family val="2"/>
      <scheme val="minor"/>
    </font>
    <font>
      <b/>
      <sz val="11"/>
      <color theme="1"/>
      <name val="Calibri"/>
      <family val="2"/>
      <scheme val="minor"/>
    </font>
    <font>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i/>
      <sz val="11"/>
      <color theme="1"/>
      <name val="Calibri"/>
      <family val="2"/>
      <scheme val="minor"/>
    </font>
    <font>
      <b/>
      <i/>
      <sz val="11"/>
      <color rgb="FF3F3F3F"/>
      <name val="Calibri"/>
      <family val="2"/>
      <scheme val="minor"/>
    </font>
    <font>
      <sz val="9"/>
      <color indexed="81"/>
      <name val="Tahoma"/>
      <charset val="1"/>
    </font>
    <font>
      <b/>
      <sz val="9"/>
      <color indexed="81"/>
      <name val="Tahoma"/>
      <charset val="1"/>
    </font>
    <font>
      <b/>
      <i/>
      <sz val="11"/>
      <color theme="1"/>
      <name val="Calibri"/>
      <family val="2"/>
      <scheme val="minor"/>
    </font>
    <font>
      <b/>
      <i/>
      <sz val="11"/>
      <color rgb="FFFA7D00"/>
      <name val="Calibri"/>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rgb="FFFFCC99"/>
      </patternFill>
    </fill>
    <fill>
      <patternFill patternType="solid">
        <fgColor rgb="FFF2F2F2"/>
      </patternFill>
    </fill>
    <fill>
      <patternFill patternType="solid">
        <fgColor theme="1"/>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auto="1"/>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style="thin">
        <color rgb="FF3F3F3F"/>
      </bottom>
      <diagonal/>
    </border>
    <border>
      <left style="medium">
        <color indexed="64"/>
      </left>
      <right style="medium">
        <color indexed="64"/>
      </right>
      <top style="thin">
        <color rgb="FF3F3F3F"/>
      </top>
      <bottom style="thin">
        <color rgb="FF3F3F3F"/>
      </bottom>
      <diagonal/>
    </border>
    <border>
      <left style="medium">
        <color indexed="64"/>
      </left>
      <right style="medium">
        <color indexed="64"/>
      </right>
      <top/>
      <bottom style="medium">
        <color indexed="64"/>
      </bottom>
      <diagonal/>
    </border>
  </borders>
  <cellStyleXfs count="5">
    <xf numFmtId="0" fontId="0" fillId="0" borderId="0"/>
    <xf numFmtId="9" fontId="2" fillId="0" borderId="0" applyFont="0" applyFill="0" applyBorder="0" applyAlignment="0" applyProtection="0"/>
    <xf numFmtId="0" fontId="3" fillId="2" borderId="2" applyNumberFormat="0" applyAlignment="0" applyProtection="0"/>
    <xf numFmtId="0" fontId="4" fillId="3" borderId="3" applyNumberFormat="0" applyAlignment="0" applyProtection="0"/>
    <xf numFmtId="0" fontId="5" fillId="3" borderId="2" applyNumberFormat="0" applyAlignment="0" applyProtection="0"/>
  </cellStyleXfs>
  <cellXfs count="36">
    <xf numFmtId="0" fontId="0" fillId="0" borderId="0" xfId="0"/>
    <xf numFmtId="0" fontId="1" fillId="0" borderId="1" xfId="0" applyFont="1" applyBorder="1" applyAlignment="1">
      <alignment horizontal="center" vertical="top"/>
    </xf>
    <xf numFmtId="0" fontId="1" fillId="0" borderId="4" xfId="0" applyFont="1" applyBorder="1" applyAlignment="1">
      <alignment horizontal="center" vertical="top"/>
    </xf>
    <xf numFmtId="0" fontId="1" fillId="0" borderId="0" xfId="0" applyFont="1" applyAlignment="1">
      <alignment horizontal="center" vertical="top"/>
    </xf>
    <xf numFmtId="0" fontId="3" fillId="2" borderId="2" xfId="2" applyAlignment="1">
      <alignment horizontal="center"/>
    </xf>
    <xf numFmtId="164" fontId="3" fillId="2" borderId="2" xfId="2" applyNumberFormat="1" applyAlignment="1">
      <alignment horizontal="center"/>
    </xf>
    <xf numFmtId="164" fontId="4" fillId="3" borderId="3" xfId="3" applyNumberFormat="1" applyAlignment="1">
      <alignment horizontal="center"/>
    </xf>
    <xf numFmtId="0" fontId="4" fillId="3" borderId="3" xfId="3" applyAlignment="1">
      <alignment horizontal="center" vertical="center"/>
    </xf>
    <xf numFmtId="0" fontId="0" fillId="0" borderId="0" xfId="0" applyAlignment="1">
      <alignment horizontal="center" vertical="center"/>
    </xf>
    <xf numFmtId="0" fontId="1" fillId="0" borderId="0" xfId="0" applyFont="1"/>
    <xf numFmtId="166" fontId="3" fillId="2" borderId="2" xfId="1" applyNumberFormat="1" applyFont="1" applyFill="1" applyBorder="1" applyAlignment="1">
      <alignment horizontal="center"/>
    </xf>
    <xf numFmtId="0" fontId="3" fillId="2" borderId="2" xfId="2" applyAlignment="1">
      <alignment horizontal="center" vertical="center"/>
    </xf>
    <xf numFmtId="166" fontId="3" fillId="2" borderId="2" xfId="1" applyNumberFormat="1" applyFont="1" applyFill="1" applyBorder="1" applyAlignment="1">
      <alignment horizontal="center" vertical="center"/>
    </xf>
    <xf numFmtId="166" fontId="4" fillId="3" borderId="3" xfId="3" applyNumberFormat="1" applyAlignment="1">
      <alignment horizontal="center" vertical="center"/>
    </xf>
    <xf numFmtId="167" fontId="0" fillId="0" borderId="0" xfId="0" applyNumberFormat="1" applyAlignment="1">
      <alignment horizontal="center" vertical="center"/>
    </xf>
    <xf numFmtId="165" fontId="0" fillId="0" borderId="0" xfId="0" applyNumberFormat="1" applyAlignment="1">
      <alignment horizontal="center" vertical="center"/>
    </xf>
    <xf numFmtId="10" fontId="0" fillId="0" borderId="0" xfId="1" applyNumberFormat="1" applyFont="1" applyAlignment="1">
      <alignment horizontal="center" vertical="center"/>
    </xf>
    <xf numFmtId="10" fontId="0" fillId="0" borderId="0" xfId="0" applyNumberFormat="1" applyAlignment="1">
      <alignment horizontal="center" vertical="center"/>
    </xf>
    <xf numFmtId="168" fontId="3" fillId="2" borderId="2" xfId="2" applyNumberFormat="1" applyAlignment="1">
      <alignment horizontal="center"/>
    </xf>
    <xf numFmtId="0" fontId="6" fillId="0" borderId="0" xfId="0" applyFont="1"/>
    <xf numFmtId="165" fontId="7" fillId="3" borderId="3" xfId="3" applyNumberFormat="1" applyFont="1" applyAlignment="1">
      <alignment horizontal="center" vertical="center"/>
    </xf>
    <xf numFmtId="0" fontId="1" fillId="0" borderId="6" xfId="0" applyFont="1" applyBorder="1"/>
    <xf numFmtId="167" fontId="3" fillId="2" borderId="2" xfId="2" applyNumberFormat="1" applyAlignment="1">
      <alignment horizontal="center" vertical="center"/>
    </xf>
    <xf numFmtId="167" fontId="4" fillId="3" borderId="3" xfId="3" applyNumberFormat="1" applyAlignment="1">
      <alignment horizontal="center" vertical="center"/>
    </xf>
    <xf numFmtId="164" fontId="5" fillId="3" borderId="5" xfId="4" applyNumberFormat="1" applyBorder="1" applyAlignment="1">
      <alignment horizontal="center" vertical="center"/>
    </xf>
    <xf numFmtId="164" fontId="4" fillId="3" borderId="7" xfId="3" applyNumberFormat="1" applyBorder="1" applyAlignment="1">
      <alignment horizontal="center"/>
    </xf>
    <xf numFmtId="164" fontId="4" fillId="3" borderId="8" xfId="3" applyNumberFormat="1" applyBorder="1" applyAlignment="1">
      <alignment horizontal="center" vertical="center"/>
    </xf>
    <xf numFmtId="166" fontId="0" fillId="0" borderId="0" xfId="1" applyNumberFormat="1" applyFont="1" applyAlignment="1">
      <alignment horizontal="center"/>
    </xf>
    <xf numFmtId="10" fontId="6" fillId="0" borderId="0" xfId="1" applyNumberFormat="1" applyFont="1" applyAlignment="1">
      <alignment horizontal="center" vertical="center"/>
    </xf>
    <xf numFmtId="0" fontId="10" fillId="0" borderId="0" xfId="0" applyFont="1"/>
    <xf numFmtId="165" fontId="11" fillId="3" borderId="2" xfId="4" applyNumberFormat="1" applyFont="1" applyAlignment="1">
      <alignment horizontal="center" vertical="center"/>
    </xf>
    <xf numFmtId="0" fontId="1" fillId="0" borderId="0" xfId="0" applyFont="1" applyAlignment="1">
      <alignment horizontal="center" vertical="center"/>
    </xf>
    <xf numFmtId="167" fontId="5" fillId="3" borderId="2" xfId="4" applyNumberFormat="1" applyAlignment="1">
      <alignment horizontal="center" vertical="center"/>
    </xf>
    <xf numFmtId="168" fontId="1" fillId="0" borderId="0" xfId="0" applyNumberFormat="1" applyFont="1" applyAlignment="1">
      <alignment horizontal="center" vertical="center"/>
    </xf>
    <xf numFmtId="168" fontId="1" fillId="0" borderId="9" xfId="0" applyNumberFormat="1" applyFont="1" applyBorder="1" applyAlignment="1">
      <alignment horizontal="center" vertical="center"/>
    </xf>
    <xf numFmtId="0" fontId="0" fillId="4" borderId="0" xfId="0" applyFill="1"/>
  </cellXfs>
  <cellStyles count="5">
    <cellStyle name="Calculation" xfId="4" builtinId="22"/>
    <cellStyle name="Input" xfId="2" builtinId="20"/>
    <cellStyle name="Normal" xfId="0" builtinId="0"/>
    <cellStyle name="Output" xfId="3" builtinId="21"/>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
  <sheetViews>
    <sheetView workbookViewId="0">
      <selection activeCell="I4" sqref="I4"/>
    </sheetView>
  </sheetViews>
  <sheetFormatPr defaultRowHeight="14.4" x14ac:dyDescent="0.3"/>
  <cols>
    <col min="1" max="1" width="27.33203125" bestFit="1" customWidth="1"/>
    <col min="2" max="2" width="12.6640625" bestFit="1" customWidth="1"/>
    <col min="3" max="3" width="13.5546875" bestFit="1" customWidth="1"/>
    <col min="4" max="5" width="12.6640625" bestFit="1" customWidth="1"/>
    <col min="6" max="6" width="13.5546875" bestFit="1" customWidth="1"/>
    <col min="8" max="8" width="13.5546875" bestFit="1" customWidth="1"/>
    <col min="10" max="10" width="9.44140625" customWidth="1"/>
    <col min="12" max="12" width="11.5546875" bestFit="1" customWidth="1"/>
  </cols>
  <sheetData>
    <row r="1" spans="1:14" x14ac:dyDescent="0.3">
      <c r="B1" s="1" t="s">
        <v>0</v>
      </c>
      <c r="C1" s="1" t="s">
        <v>1</v>
      </c>
      <c r="D1" s="1" t="s">
        <v>2</v>
      </c>
      <c r="E1" s="1" t="s">
        <v>3</v>
      </c>
      <c r="F1" s="1" t="s">
        <v>4</v>
      </c>
      <c r="H1" s="2" t="s">
        <v>23</v>
      </c>
    </row>
    <row r="2" spans="1:14" x14ac:dyDescent="0.3">
      <c r="A2" s="1" t="s">
        <v>5</v>
      </c>
      <c r="B2">
        <v>-3.5991198085010473E-2</v>
      </c>
      <c r="C2">
        <v>-4.3552638614602589E-2</v>
      </c>
      <c r="D2">
        <v>-2.842975755541835E-2</v>
      </c>
      <c r="E2">
        <v>-9.3334876863695087</v>
      </c>
      <c r="F2">
        <v>2.1403724009604439E-20</v>
      </c>
      <c r="H2" t="s">
        <v>17</v>
      </c>
      <c r="I2">
        <v>0</v>
      </c>
    </row>
    <row r="3" spans="1:14" x14ac:dyDescent="0.3">
      <c r="A3" s="1" t="s">
        <v>6</v>
      </c>
      <c r="B3">
        <v>-8.3282492095377633E-3</v>
      </c>
      <c r="C3">
        <v>-1.4093665795879361E-2</v>
      </c>
      <c r="D3">
        <v>-2.5628326231961632E-3</v>
      </c>
      <c r="E3">
        <v>-2.832534543665818</v>
      </c>
      <c r="F3">
        <v>4.6539552831244236E-3</v>
      </c>
      <c r="H3" t="s">
        <v>18</v>
      </c>
      <c r="I3">
        <f>B3</f>
        <v>-8.3282492095377633E-3</v>
      </c>
    </row>
    <row r="4" spans="1:14" x14ac:dyDescent="0.3">
      <c r="A4" s="1" t="s">
        <v>7</v>
      </c>
      <c r="B4">
        <v>-2.6938056830327611E-2</v>
      </c>
      <c r="C4">
        <v>-3.2875855255372829E-2</v>
      </c>
      <c r="D4">
        <v>-2.1000258405282399E-2</v>
      </c>
      <c r="E4">
        <v>-8.8959638710537341</v>
      </c>
      <c r="F4">
        <v>1.0666007775347481E-18</v>
      </c>
      <c r="H4" t="s">
        <v>19</v>
      </c>
      <c r="I4">
        <f>B4</f>
        <v>-2.6938056830327611E-2</v>
      </c>
    </row>
    <row r="5" spans="1:14" x14ac:dyDescent="0.3">
      <c r="A5" s="1" t="s">
        <v>8</v>
      </c>
      <c r="B5">
        <v>-2.2564626438864709E-2</v>
      </c>
      <c r="C5">
        <v>-2.8556662310549791E-2</v>
      </c>
      <c r="D5">
        <v>-1.6572590567179631E-2</v>
      </c>
      <c r="E5">
        <v>-7.3842423085393714</v>
      </c>
      <c r="F5">
        <v>2.0591871895614969E-13</v>
      </c>
      <c r="H5" t="s">
        <v>20</v>
      </c>
      <c r="I5">
        <f>B5</f>
        <v>-2.2564626438864709E-2</v>
      </c>
    </row>
    <row r="6" spans="1:14" x14ac:dyDescent="0.3">
      <c r="A6" s="1" t="s">
        <v>9</v>
      </c>
      <c r="B6">
        <v>-2.6170147583081661E-2</v>
      </c>
      <c r="C6">
        <v>-3.1892150911048793E-2</v>
      </c>
      <c r="D6">
        <v>-2.0448144255114539E-2</v>
      </c>
      <c r="E6">
        <v>-8.9683027690376846</v>
      </c>
      <c r="F6">
        <v>5.6557236866467435E-19</v>
      </c>
      <c r="H6" t="s">
        <v>21</v>
      </c>
      <c r="I6">
        <f>B6</f>
        <v>-2.6170147583081661E-2</v>
      </c>
      <c r="J6" s="9" t="s">
        <v>22</v>
      </c>
    </row>
    <row r="7" spans="1:14" x14ac:dyDescent="0.3">
      <c r="A7" s="1" t="s">
        <v>10</v>
      </c>
      <c r="B7">
        <v>4.9880723950953311E-2</v>
      </c>
      <c r="C7">
        <v>4.0532669418699173E-2</v>
      </c>
      <c r="D7">
        <v>5.9228778483207463E-2</v>
      </c>
      <c r="E7">
        <v>10.463180242218581</v>
      </c>
      <c r="F7">
        <v>4.0347074441280069E-25</v>
      </c>
      <c r="J7" t="s">
        <v>24</v>
      </c>
      <c r="K7">
        <f>B7</f>
        <v>4.9880723950953311E-2</v>
      </c>
      <c r="L7" s="9" t="s">
        <v>26</v>
      </c>
    </row>
    <row r="8" spans="1:14" x14ac:dyDescent="0.3">
      <c r="A8" s="1" t="s">
        <v>11</v>
      </c>
      <c r="B8">
        <v>3.6771009569001513E-2</v>
      </c>
      <c r="C8">
        <v>3.2553853163700741E-2</v>
      </c>
      <c r="D8">
        <v>4.0988165974302278E-2</v>
      </c>
      <c r="E8">
        <v>17.097713728858999</v>
      </c>
      <c r="F8">
        <v>3.6512475899679758E-62</v>
      </c>
      <c r="J8" t="s">
        <v>50</v>
      </c>
      <c r="K8">
        <f>K7/2</f>
        <v>2.4940361975476655E-2</v>
      </c>
      <c r="L8" t="s">
        <v>27</v>
      </c>
      <c r="M8">
        <v>23</v>
      </c>
      <c r="N8">
        <f>B8</f>
        <v>3.6771009569001513E-2</v>
      </c>
    </row>
    <row r="9" spans="1:14" x14ac:dyDescent="0.3">
      <c r="A9" s="1" t="s">
        <v>12</v>
      </c>
      <c r="B9">
        <v>3.9904679039323307E-2</v>
      </c>
      <c r="C9">
        <v>3.4878003550227098E-2</v>
      </c>
      <c r="D9">
        <v>4.4931354528419523E-2</v>
      </c>
      <c r="E9">
        <v>15.56665028569873</v>
      </c>
      <c r="F9">
        <v>2.7421372903382701E-52</v>
      </c>
      <c r="J9" t="s">
        <v>25</v>
      </c>
      <c r="K9">
        <v>0</v>
      </c>
      <c r="L9" t="s">
        <v>28</v>
      </c>
      <c r="M9">
        <v>30</v>
      </c>
      <c r="N9">
        <f>B9</f>
        <v>3.9904679039323307E-2</v>
      </c>
    </row>
    <row r="10" spans="1:14" x14ac:dyDescent="0.3">
      <c r="A10" s="1" t="s">
        <v>13</v>
      </c>
      <c r="B10">
        <v>1.913508696491553E-3</v>
      </c>
      <c r="C10">
        <v>1.585719430256311E-3</v>
      </c>
      <c r="D10">
        <v>2.2412979627267952E-3</v>
      </c>
      <c r="E10">
        <v>11.44690050731958</v>
      </c>
      <c r="F10">
        <v>1.252015568780523E-29</v>
      </c>
      <c r="L10" t="s">
        <v>29</v>
      </c>
      <c r="N10">
        <v>0</v>
      </c>
    </row>
    <row r="11" spans="1:14" x14ac:dyDescent="0.3">
      <c r="A11" s="1" t="s">
        <v>14</v>
      </c>
      <c r="B11">
        <v>2.6415126603278011E-3</v>
      </c>
      <c r="C11">
        <v>2.4861853099583759E-3</v>
      </c>
      <c r="D11">
        <v>2.796840010697227E-3</v>
      </c>
      <c r="E11">
        <v>33.347014503595048</v>
      </c>
      <c r="F11">
        <v>5.3015245919050267E-203</v>
      </c>
    </row>
    <row r="13" spans="1:14" x14ac:dyDescent="0.3">
      <c r="A13" s="3" t="s">
        <v>31</v>
      </c>
      <c r="B13" t="s">
        <v>17</v>
      </c>
      <c r="C13" t="s">
        <v>18</v>
      </c>
      <c r="D13" t="s">
        <v>19</v>
      </c>
      <c r="E13" t="s">
        <v>20</v>
      </c>
      <c r="F13" t="s">
        <v>21</v>
      </c>
    </row>
    <row r="14" spans="1:14" x14ac:dyDescent="0.3">
      <c r="A14" s="3" t="s">
        <v>13</v>
      </c>
      <c r="B14">
        <v>16</v>
      </c>
      <c r="C14">
        <v>18</v>
      </c>
      <c r="D14">
        <v>20.9</v>
      </c>
      <c r="E14">
        <v>17.600000000000001</v>
      </c>
      <c r="F14">
        <v>19.3</v>
      </c>
    </row>
    <row r="15" spans="1:14" x14ac:dyDescent="0.3">
      <c r="A15" s="3" t="s">
        <v>14</v>
      </c>
      <c r="B15">
        <v>17.600000000000001</v>
      </c>
      <c r="C15">
        <v>20</v>
      </c>
      <c r="D15">
        <v>22.4</v>
      </c>
      <c r="E15">
        <v>23.5</v>
      </c>
      <c r="F15">
        <v>21</v>
      </c>
    </row>
    <row r="17" spans="1:4" x14ac:dyDescent="0.3">
      <c r="A17" s="3" t="s">
        <v>32</v>
      </c>
      <c r="B17" t="s">
        <v>29</v>
      </c>
      <c r="C17" t="s">
        <v>27</v>
      </c>
      <c r="D17" t="s">
        <v>28</v>
      </c>
    </row>
    <row r="18" spans="1:4" x14ac:dyDescent="0.3">
      <c r="A18" s="3" t="s">
        <v>13</v>
      </c>
      <c r="B18">
        <v>18.7</v>
      </c>
      <c r="C18">
        <v>18.8</v>
      </c>
      <c r="D18">
        <v>16.3</v>
      </c>
    </row>
    <row r="19" spans="1:4" x14ac:dyDescent="0.3">
      <c r="A19" s="3" t="s">
        <v>14</v>
      </c>
      <c r="B19">
        <v>18</v>
      </c>
      <c r="C19">
        <v>23.4</v>
      </c>
      <c r="D19">
        <v>18.7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E6879-5975-4C16-AD9C-2EEEF70F4E08}">
  <dimension ref="A2:Y37"/>
  <sheetViews>
    <sheetView showGridLines="0" tabSelected="1" workbookViewId="0">
      <selection activeCell="D3" sqref="D3"/>
    </sheetView>
  </sheetViews>
  <sheetFormatPr defaultRowHeight="14.4" x14ac:dyDescent="0.3"/>
  <cols>
    <col min="1" max="1" width="43" customWidth="1"/>
    <col min="2" max="2" width="17.21875" customWidth="1"/>
    <col min="5" max="5" width="29.109375" bestFit="1" customWidth="1"/>
    <col min="6" max="25" width="11" customWidth="1"/>
  </cols>
  <sheetData>
    <row r="2" spans="1:25" x14ac:dyDescent="0.3">
      <c r="A2" t="s">
        <v>54</v>
      </c>
      <c r="B2" s="4"/>
    </row>
    <row r="3" spans="1:25" x14ac:dyDescent="0.3">
      <c r="A3" t="s">
        <v>15</v>
      </c>
      <c r="B3" s="4">
        <v>2023</v>
      </c>
      <c r="E3" t="s">
        <v>35</v>
      </c>
      <c r="F3">
        <v>1</v>
      </c>
      <c r="G3">
        <f>F3+1</f>
        <v>2</v>
      </c>
      <c r="H3">
        <f t="shared" ref="H3:Y5" si="0">G3+1</f>
        <v>3</v>
      </c>
      <c r="I3">
        <f t="shared" si="0"/>
        <v>4</v>
      </c>
      <c r="J3">
        <f t="shared" si="0"/>
        <v>5</v>
      </c>
      <c r="K3">
        <f t="shared" si="0"/>
        <v>6</v>
      </c>
      <c r="L3">
        <f t="shared" si="0"/>
        <v>7</v>
      </c>
      <c r="M3">
        <f t="shared" si="0"/>
        <v>8</v>
      </c>
      <c r="N3">
        <f t="shared" si="0"/>
        <v>9</v>
      </c>
      <c r="O3">
        <f t="shared" si="0"/>
        <v>10</v>
      </c>
      <c r="P3">
        <f t="shared" si="0"/>
        <v>11</v>
      </c>
      <c r="Q3">
        <f t="shared" si="0"/>
        <v>12</v>
      </c>
      <c r="R3">
        <f t="shared" si="0"/>
        <v>13</v>
      </c>
      <c r="S3">
        <f t="shared" si="0"/>
        <v>14</v>
      </c>
      <c r="T3">
        <f t="shared" si="0"/>
        <v>15</v>
      </c>
      <c r="U3">
        <f t="shared" si="0"/>
        <v>16</v>
      </c>
      <c r="V3">
        <f t="shared" si="0"/>
        <v>17</v>
      </c>
      <c r="W3">
        <f t="shared" si="0"/>
        <v>18</v>
      </c>
      <c r="X3">
        <f t="shared" si="0"/>
        <v>19</v>
      </c>
      <c r="Y3">
        <f t="shared" si="0"/>
        <v>20</v>
      </c>
    </row>
    <row r="4" spans="1:25" x14ac:dyDescent="0.3">
      <c r="A4" t="s">
        <v>16</v>
      </c>
      <c r="B4" s="4"/>
      <c r="F4" s="7">
        <f>B3</f>
        <v>2023</v>
      </c>
      <c r="G4" s="8">
        <f>F4+1</f>
        <v>2024</v>
      </c>
      <c r="H4" s="8">
        <f t="shared" si="0"/>
        <v>2025</v>
      </c>
      <c r="I4" s="8">
        <f t="shared" si="0"/>
        <v>2026</v>
      </c>
      <c r="J4" s="8">
        <f t="shared" si="0"/>
        <v>2027</v>
      </c>
      <c r="K4" s="8">
        <f t="shared" si="0"/>
        <v>2028</v>
      </c>
      <c r="L4" s="8">
        <f t="shared" si="0"/>
        <v>2029</v>
      </c>
      <c r="M4" s="8">
        <f t="shared" si="0"/>
        <v>2030</v>
      </c>
      <c r="N4" s="8">
        <f t="shared" si="0"/>
        <v>2031</v>
      </c>
      <c r="O4" s="8">
        <f t="shared" si="0"/>
        <v>2032</v>
      </c>
      <c r="P4" s="8">
        <f t="shared" si="0"/>
        <v>2033</v>
      </c>
      <c r="Q4" s="8">
        <f t="shared" si="0"/>
        <v>2034</v>
      </c>
      <c r="R4" s="8">
        <f t="shared" si="0"/>
        <v>2035</v>
      </c>
      <c r="S4" s="8">
        <f t="shared" si="0"/>
        <v>2036</v>
      </c>
      <c r="T4" s="8">
        <f t="shared" si="0"/>
        <v>2037</v>
      </c>
      <c r="U4" s="8">
        <f t="shared" si="0"/>
        <v>2038</v>
      </c>
      <c r="V4" s="8">
        <f t="shared" si="0"/>
        <v>2039</v>
      </c>
      <c r="W4" s="8">
        <f t="shared" si="0"/>
        <v>2040</v>
      </c>
      <c r="X4" s="8">
        <f t="shared" si="0"/>
        <v>2041</v>
      </c>
      <c r="Y4" s="8">
        <f t="shared" si="0"/>
        <v>2042</v>
      </c>
    </row>
    <row r="5" spans="1:25" x14ac:dyDescent="0.3">
      <c r="A5" t="s">
        <v>30</v>
      </c>
      <c r="B5" s="4"/>
      <c r="E5" t="s">
        <v>37</v>
      </c>
      <c r="F5" s="7">
        <f>B5</f>
        <v>0</v>
      </c>
      <c r="G5" s="8">
        <f>F5+1</f>
        <v>1</v>
      </c>
      <c r="H5" s="8">
        <f t="shared" si="0"/>
        <v>2</v>
      </c>
      <c r="I5" s="8">
        <f t="shared" si="0"/>
        <v>3</v>
      </c>
      <c r="J5" s="8">
        <f t="shared" si="0"/>
        <v>4</v>
      </c>
      <c r="K5" s="8">
        <f t="shared" si="0"/>
        <v>5</v>
      </c>
      <c r="L5" s="8">
        <f t="shared" si="0"/>
        <v>6</v>
      </c>
      <c r="M5" s="8">
        <f t="shared" si="0"/>
        <v>7</v>
      </c>
      <c r="N5" s="8">
        <f t="shared" si="0"/>
        <v>8</v>
      </c>
      <c r="O5" s="8">
        <f t="shared" si="0"/>
        <v>9</v>
      </c>
      <c r="P5" s="8">
        <f t="shared" si="0"/>
        <v>10</v>
      </c>
      <c r="Q5" s="8">
        <f t="shared" si="0"/>
        <v>11</v>
      </c>
      <c r="R5" s="8">
        <f t="shared" si="0"/>
        <v>12</v>
      </c>
      <c r="S5" s="8">
        <f t="shared" si="0"/>
        <v>13</v>
      </c>
      <c r="T5" s="8">
        <f t="shared" si="0"/>
        <v>14</v>
      </c>
      <c r="U5" s="8">
        <f t="shared" si="0"/>
        <v>15</v>
      </c>
      <c r="V5" s="8">
        <f t="shared" si="0"/>
        <v>16</v>
      </c>
      <c r="W5" s="8">
        <f t="shared" si="0"/>
        <v>17</v>
      </c>
      <c r="X5" s="8">
        <f t="shared" si="0"/>
        <v>18</v>
      </c>
      <c r="Y5" s="8">
        <f t="shared" si="0"/>
        <v>19</v>
      </c>
    </row>
    <row r="6" spans="1:25" x14ac:dyDescent="0.3">
      <c r="A6" t="s">
        <v>33</v>
      </c>
      <c r="B6" s="5"/>
      <c r="E6" t="s">
        <v>26</v>
      </c>
      <c r="F6" s="7" t="str" cm="1">
        <f t="array" ref="F6">_xlfn.IFS(F5&gt;'Reference Sheet'!$M$9,'Reference Sheet'!$L$9,F5&gt;'Reference Sheet'!$M$8,'Reference Sheet'!$L$8,F5&lt;='Reference Sheet'!$M$8,'Reference Sheet'!$L$10)</f>
        <v>Ascending</v>
      </c>
      <c r="G6" s="7" t="str" cm="1">
        <f t="array" ref="G6">_xlfn.IFS(G5&gt;'Reference Sheet'!$M$9,'Reference Sheet'!$L$9,G5&gt;'Reference Sheet'!$M$8,'Reference Sheet'!$L$8,G5&lt;='Reference Sheet'!$M$8,'Reference Sheet'!$L$10)</f>
        <v>Ascending</v>
      </c>
      <c r="H6" s="7" t="str" cm="1">
        <f t="array" ref="H6">_xlfn.IFS(H5&gt;'Reference Sheet'!$M$9,'Reference Sheet'!$L$9,H5&gt;'Reference Sheet'!$M$8,'Reference Sheet'!$L$8,H5&lt;='Reference Sheet'!$M$8,'Reference Sheet'!$L$10)</f>
        <v>Ascending</v>
      </c>
      <c r="I6" s="7" t="str" cm="1">
        <f t="array" ref="I6">_xlfn.IFS(I5&gt;'Reference Sheet'!$M$9,'Reference Sheet'!$L$9,I5&gt;'Reference Sheet'!$M$8,'Reference Sheet'!$L$8,I5&lt;='Reference Sheet'!$M$8,'Reference Sheet'!$L$10)</f>
        <v>Ascending</v>
      </c>
      <c r="J6" s="7" t="str" cm="1">
        <f t="array" ref="J6">_xlfn.IFS(J5&gt;'Reference Sheet'!$M$9,'Reference Sheet'!$L$9,J5&gt;'Reference Sheet'!$M$8,'Reference Sheet'!$L$8,J5&lt;='Reference Sheet'!$M$8,'Reference Sheet'!$L$10)</f>
        <v>Ascending</v>
      </c>
      <c r="K6" s="7" t="str" cm="1">
        <f t="array" ref="K6">_xlfn.IFS(K5&gt;'Reference Sheet'!$M$9,'Reference Sheet'!$L$9,K5&gt;'Reference Sheet'!$M$8,'Reference Sheet'!$L$8,K5&lt;='Reference Sheet'!$M$8,'Reference Sheet'!$L$10)</f>
        <v>Ascending</v>
      </c>
      <c r="L6" s="7" t="str" cm="1">
        <f t="array" ref="L6">_xlfn.IFS(L5&gt;'Reference Sheet'!$M$9,'Reference Sheet'!$L$9,L5&gt;'Reference Sheet'!$M$8,'Reference Sheet'!$L$8,L5&lt;='Reference Sheet'!$M$8,'Reference Sheet'!$L$10)</f>
        <v>Ascending</v>
      </c>
      <c r="M6" s="7" t="str" cm="1">
        <f t="array" ref="M6">_xlfn.IFS(M5&gt;'Reference Sheet'!$M$9,'Reference Sheet'!$L$9,M5&gt;'Reference Sheet'!$M$8,'Reference Sheet'!$L$8,M5&lt;='Reference Sheet'!$M$8,'Reference Sheet'!$L$10)</f>
        <v>Ascending</v>
      </c>
      <c r="N6" s="7" t="str" cm="1">
        <f t="array" ref="N6">_xlfn.IFS(N5&gt;'Reference Sheet'!$M$9,'Reference Sheet'!$L$9,N5&gt;'Reference Sheet'!$M$8,'Reference Sheet'!$L$8,N5&lt;='Reference Sheet'!$M$8,'Reference Sheet'!$L$10)</f>
        <v>Ascending</v>
      </c>
      <c r="O6" s="7" t="str" cm="1">
        <f t="array" ref="O6">_xlfn.IFS(O5&gt;'Reference Sheet'!$M$9,'Reference Sheet'!$L$9,O5&gt;'Reference Sheet'!$M$8,'Reference Sheet'!$L$8,O5&lt;='Reference Sheet'!$M$8,'Reference Sheet'!$L$10)</f>
        <v>Ascending</v>
      </c>
      <c r="P6" s="7" t="str" cm="1">
        <f t="array" ref="P6">_xlfn.IFS(P5&gt;'Reference Sheet'!$M$9,'Reference Sheet'!$L$9,P5&gt;'Reference Sheet'!$M$8,'Reference Sheet'!$L$8,P5&lt;='Reference Sheet'!$M$8,'Reference Sheet'!$L$10)</f>
        <v>Ascending</v>
      </c>
      <c r="Q6" s="7" t="str" cm="1">
        <f t="array" ref="Q6">_xlfn.IFS(Q5&gt;'Reference Sheet'!$M$9,'Reference Sheet'!$L$9,Q5&gt;'Reference Sheet'!$M$8,'Reference Sheet'!$L$8,Q5&lt;='Reference Sheet'!$M$8,'Reference Sheet'!$L$10)</f>
        <v>Ascending</v>
      </c>
      <c r="R6" s="7" t="str" cm="1">
        <f t="array" ref="R6">_xlfn.IFS(R5&gt;'Reference Sheet'!$M$9,'Reference Sheet'!$L$9,R5&gt;'Reference Sheet'!$M$8,'Reference Sheet'!$L$8,R5&lt;='Reference Sheet'!$M$8,'Reference Sheet'!$L$10)</f>
        <v>Ascending</v>
      </c>
      <c r="S6" s="7" t="str" cm="1">
        <f t="array" ref="S6">_xlfn.IFS(S5&gt;'Reference Sheet'!$M$9,'Reference Sheet'!$L$9,S5&gt;'Reference Sheet'!$M$8,'Reference Sheet'!$L$8,S5&lt;='Reference Sheet'!$M$8,'Reference Sheet'!$L$10)</f>
        <v>Ascending</v>
      </c>
      <c r="T6" s="7" t="str" cm="1">
        <f t="array" ref="T6">_xlfn.IFS(T5&gt;'Reference Sheet'!$M$9,'Reference Sheet'!$L$9,T5&gt;'Reference Sheet'!$M$8,'Reference Sheet'!$L$8,T5&lt;='Reference Sheet'!$M$8,'Reference Sheet'!$L$10)</f>
        <v>Ascending</v>
      </c>
      <c r="U6" s="7" t="str" cm="1">
        <f t="array" ref="U6">_xlfn.IFS(U5&gt;'Reference Sheet'!$M$9,'Reference Sheet'!$L$9,U5&gt;'Reference Sheet'!$M$8,'Reference Sheet'!$L$8,U5&lt;='Reference Sheet'!$M$8,'Reference Sheet'!$L$10)</f>
        <v>Ascending</v>
      </c>
      <c r="V6" s="7" t="str" cm="1">
        <f t="array" ref="V6">_xlfn.IFS(V5&gt;'Reference Sheet'!$M$9,'Reference Sheet'!$L$9,V5&gt;'Reference Sheet'!$M$8,'Reference Sheet'!$L$8,V5&lt;='Reference Sheet'!$M$8,'Reference Sheet'!$L$10)</f>
        <v>Ascending</v>
      </c>
      <c r="W6" s="7" t="str" cm="1">
        <f t="array" ref="W6">_xlfn.IFS(W5&gt;'Reference Sheet'!$M$9,'Reference Sheet'!$L$9,W5&gt;'Reference Sheet'!$M$8,'Reference Sheet'!$L$8,W5&lt;='Reference Sheet'!$M$8,'Reference Sheet'!$L$10)</f>
        <v>Ascending</v>
      </c>
      <c r="X6" s="7" t="str" cm="1">
        <f t="array" ref="X6">_xlfn.IFS(X5&gt;'Reference Sheet'!$M$9,'Reference Sheet'!$L$9,X5&gt;'Reference Sheet'!$M$8,'Reference Sheet'!$L$8,X5&lt;='Reference Sheet'!$M$8,'Reference Sheet'!$L$10)</f>
        <v>Ascending</v>
      </c>
      <c r="Y6" s="7" t="str" cm="1">
        <f t="array" ref="Y6">_xlfn.IFS(Y5&gt;'Reference Sheet'!$M$9,'Reference Sheet'!$L$9,Y5&gt;'Reference Sheet'!$M$8,'Reference Sheet'!$L$8,Y5&lt;='Reference Sheet'!$M$8,'Reference Sheet'!$L$10)</f>
        <v>Ascending</v>
      </c>
    </row>
    <row r="7" spans="1:25" x14ac:dyDescent="0.3">
      <c r="A7" t="s">
        <v>51</v>
      </c>
      <c r="B7" s="18"/>
      <c r="E7" t="s">
        <v>39</v>
      </c>
      <c r="F7" s="11"/>
      <c r="G7" s="11"/>
      <c r="H7" s="11"/>
      <c r="I7" s="11"/>
      <c r="J7" s="11"/>
      <c r="K7" s="11"/>
      <c r="L7" s="11"/>
      <c r="M7" s="11"/>
      <c r="N7" s="11"/>
      <c r="O7" s="11"/>
      <c r="P7" s="11"/>
      <c r="Q7" s="11"/>
      <c r="R7" s="11"/>
      <c r="S7" s="11"/>
      <c r="T7" s="11"/>
      <c r="U7" s="11"/>
      <c r="V7" s="11"/>
      <c r="W7" s="11"/>
      <c r="X7" s="11"/>
      <c r="Y7" s="11"/>
    </row>
    <row r="8" spans="1:25" x14ac:dyDescent="0.3">
      <c r="A8" t="s">
        <v>34</v>
      </c>
      <c r="B8" s="6">
        <f>B6*B7</f>
        <v>0</v>
      </c>
      <c r="E8" t="s">
        <v>38</v>
      </c>
      <c r="F8" s="11"/>
      <c r="G8" s="11"/>
      <c r="H8" s="11"/>
      <c r="I8" s="11"/>
      <c r="J8" s="11"/>
      <c r="K8" s="11"/>
      <c r="L8" s="11"/>
      <c r="M8" s="11"/>
      <c r="N8" s="11"/>
      <c r="O8" s="11"/>
      <c r="P8" s="11"/>
      <c r="Q8" s="11"/>
      <c r="R8" s="11"/>
      <c r="S8" s="11"/>
      <c r="T8" s="11"/>
      <c r="U8" s="11"/>
      <c r="V8" s="11"/>
      <c r="W8" s="11"/>
      <c r="X8" s="11"/>
      <c r="Y8" s="11"/>
    </row>
    <row r="9" spans="1:25" x14ac:dyDescent="0.3">
      <c r="A9" t="s">
        <v>42</v>
      </c>
      <c r="B9" s="10"/>
      <c r="E9" t="s">
        <v>40</v>
      </c>
      <c r="F9" s="11"/>
      <c r="G9" s="11"/>
      <c r="H9" s="11"/>
      <c r="I9" s="11"/>
      <c r="J9" s="11"/>
      <c r="K9" s="11"/>
      <c r="L9" s="11"/>
      <c r="M9" s="11"/>
      <c r="N9" s="11"/>
      <c r="O9" s="11"/>
      <c r="P9" s="11"/>
      <c r="Q9" s="11"/>
      <c r="R9" s="11"/>
      <c r="S9" s="11"/>
      <c r="T9" s="11"/>
      <c r="U9" s="11"/>
      <c r="V9" s="11"/>
      <c r="W9" s="11"/>
      <c r="X9" s="11"/>
      <c r="Y9" s="11"/>
    </row>
    <row r="10" spans="1:25" x14ac:dyDescent="0.3">
      <c r="A10" t="s">
        <v>43</v>
      </c>
      <c r="B10" s="10"/>
      <c r="E10" t="s">
        <v>45</v>
      </c>
      <c r="F10" s="8"/>
      <c r="G10" s="12">
        <v>0.04</v>
      </c>
      <c r="H10" s="12">
        <v>0.1</v>
      </c>
      <c r="I10" s="12">
        <v>0.1</v>
      </c>
      <c r="J10" s="12">
        <v>0.1</v>
      </c>
      <c r="K10" s="12">
        <v>0.1</v>
      </c>
      <c r="L10" s="12">
        <v>0.1</v>
      </c>
      <c r="M10" s="13">
        <f>$B$9</f>
        <v>0</v>
      </c>
      <c r="N10" s="13">
        <f t="shared" ref="N10:Q10" si="1">$B$9</f>
        <v>0</v>
      </c>
      <c r="O10" s="13">
        <f t="shared" si="1"/>
        <v>0</v>
      </c>
      <c r="P10" s="13">
        <f t="shared" si="1"/>
        <v>0</v>
      </c>
      <c r="Q10" s="13">
        <f t="shared" si="1"/>
        <v>0</v>
      </c>
      <c r="R10" s="13">
        <f>$B$10</f>
        <v>0</v>
      </c>
      <c r="S10" s="13">
        <f t="shared" ref="S10:Y10" si="2">$B$10</f>
        <v>0</v>
      </c>
      <c r="T10" s="13">
        <f t="shared" si="2"/>
        <v>0</v>
      </c>
      <c r="U10" s="13">
        <f t="shared" si="2"/>
        <v>0</v>
      </c>
      <c r="V10" s="13">
        <f t="shared" si="2"/>
        <v>0</v>
      </c>
      <c r="W10" s="13">
        <f t="shared" si="2"/>
        <v>0</v>
      </c>
      <c r="X10" s="13">
        <f t="shared" si="2"/>
        <v>0</v>
      </c>
      <c r="Y10" s="13">
        <f t="shared" si="2"/>
        <v>0</v>
      </c>
    </row>
    <row r="11" spans="1:25" x14ac:dyDescent="0.3">
      <c r="A11" t="s">
        <v>44</v>
      </c>
      <c r="B11" s="10"/>
      <c r="E11" t="s">
        <v>47</v>
      </c>
      <c r="F11" s="14">
        <f>$B$8/1000000</f>
        <v>0</v>
      </c>
      <c r="G11" s="15">
        <f>F11*(1+G10)</f>
        <v>0</v>
      </c>
      <c r="H11" s="15">
        <f t="shared" ref="H11:Y11" si="3">G11*(1+H10)</f>
        <v>0</v>
      </c>
      <c r="I11" s="15">
        <f t="shared" si="3"/>
        <v>0</v>
      </c>
      <c r="J11" s="15">
        <f t="shared" si="3"/>
        <v>0</v>
      </c>
      <c r="K11" s="15">
        <f t="shared" si="3"/>
        <v>0</v>
      </c>
      <c r="L11" s="15">
        <f t="shared" si="3"/>
        <v>0</v>
      </c>
      <c r="M11" s="15">
        <f t="shared" si="3"/>
        <v>0</v>
      </c>
      <c r="N11" s="15">
        <f t="shared" si="3"/>
        <v>0</v>
      </c>
      <c r="O11" s="15">
        <f t="shared" si="3"/>
        <v>0</v>
      </c>
      <c r="P11" s="15">
        <f t="shared" si="3"/>
        <v>0</v>
      </c>
      <c r="Q11" s="15">
        <f t="shared" si="3"/>
        <v>0</v>
      </c>
      <c r="R11" s="15">
        <f t="shared" si="3"/>
        <v>0</v>
      </c>
      <c r="S11" s="15">
        <f t="shared" si="3"/>
        <v>0</v>
      </c>
      <c r="T11" s="15">
        <f t="shared" si="3"/>
        <v>0</v>
      </c>
      <c r="U11" s="15">
        <f t="shared" si="3"/>
        <v>0</v>
      </c>
      <c r="V11" s="15">
        <f t="shared" si="3"/>
        <v>0</v>
      </c>
      <c r="W11" s="15">
        <f t="shared" si="3"/>
        <v>0</v>
      </c>
      <c r="X11" s="15">
        <f t="shared" si="3"/>
        <v>0</v>
      </c>
      <c r="Y11" s="15">
        <f t="shared" si="3"/>
        <v>0</v>
      </c>
    </row>
    <row r="12" spans="1:25" ht="15" thickBot="1" x14ac:dyDescent="0.35">
      <c r="F12" s="8"/>
      <c r="G12" s="8"/>
      <c r="H12" s="8"/>
      <c r="I12" s="8"/>
      <c r="J12" s="8"/>
      <c r="K12" s="8"/>
      <c r="L12" s="8"/>
      <c r="M12" s="8"/>
      <c r="N12" s="8"/>
      <c r="O12" s="8"/>
      <c r="P12" s="8"/>
      <c r="Q12" s="8"/>
      <c r="R12" s="8"/>
      <c r="S12" s="8"/>
      <c r="T12" s="8"/>
      <c r="U12" s="8"/>
      <c r="V12" s="8"/>
      <c r="W12" s="8"/>
      <c r="X12" s="8"/>
      <c r="Y12" s="8"/>
    </row>
    <row r="13" spans="1:25" ht="15" thickBot="1" x14ac:dyDescent="0.35">
      <c r="A13" s="21" t="str">
        <f>$B$2&amp;"'s Est. Intrinsic Value"</f>
        <v>'s Est. Intrinsic Value</v>
      </c>
      <c r="B13" s="24">
        <f>IFERROR(SUM($F$23:$Y$23)*1000000,0)</f>
        <v>0</v>
      </c>
      <c r="E13" s="9" t="s">
        <v>41</v>
      </c>
      <c r="F13" s="8"/>
      <c r="G13" s="8"/>
      <c r="H13" s="8"/>
      <c r="I13" s="8"/>
      <c r="J13" s="8"/>
      <c r="K13" s="8"/>
      <c r="L13" s="8"/>
      <c r="M13" s="8"/>
      <c r="N13" s="8"/>
      <c r="O13" s="8"/>
      <c r="P13" s="8"/>
      <c r="Q13" s="8"/>
      <c r="R13" s="8"/>
      <c r="S13" s="8"/>
      <c r="T13" s="8"/>
      <c r="U13" s="8"/>
      <c r="V13" s="8"/>
      <c r="W13" s="8"/>
      <c r="X13" s="8"/>
      <c r="Y13" s="8"/>
    </row>
    <row r="14" spans="1:25" ht="15" thickBot="1" x14ac:dyDescent="0.35">
      <c r="A14" s="21" t="str">
        <f>$B$2&amp;"'s Est. Contract Intrinsic Value"</f>
        <v>'s Est. Contract Intrinsic Value</v>
      </c>
      <c r="B14" s="24">
        <f>IFERROR(SUM(F33:Y33)*1000000,0)</f>
        <v>0</v>
      </c>
      <c r="C14" s="27">
        <f>IFERROR(MAX(B14/B13,0),0)</f>
        <v>0</v>
      </c>
      <c r="E14" t="s">
        <v>36</v>
      </c>
      <c r="F14" s="16">
        <f>'Reference Sheet'!$B$2</f>
        <v>-3.5991198085010473E-2</v>
      </c>
      <c r="G14" s="16">
        <f>'Reference Sheet'!$B$2</f>
        <v>-3.5991198085010473E-2</v>
      </c>
      <c r="H14" s="16">
        <f>'Reference Sheet'!$B$2</f>
        <v>-3.5991198085010473E-2</v>
      </c>
      <c r="I14" s="16">
        <f>'Reference Sheet'!$B$2</f>
        <v>-3.5991198085010473E-2</v>
      </c>
      <c r="J14" s="16">
        <f>'Reference Sheet'!$B$2</f>
        <v>-3.5991198085010473E-2</v>
      </c>
      <c r="K14" s="16">
        <f>'Reference Sheet'!$B$2</f>
        <v>-3.5991198085010473E-2</v>
      </c>
      <c r="L14" s="16">
        <f>'Reference Sheet'!$B$2</f>
        <v>-3.5991198085010473E-2</v>
      </c>
      <c r="M14" s="16">
        <f>'Reference Sheet'!$B$2</f>
        <v>-3.5991198085010473E-2</v>
      </c>
      <c r="N14" s="16">
        <f>'Reference Sheet'!$B$2</f>
        <v>-3.5991198085010473E-2</v>
      </c>
      <c r="O14" s="16">
        <f>'Reference Sheet'!$B$2</f>
        <v>-3.5991198085010473E-2</v>
      </c>
      <c r="P14" s="16">
        <f>'Reference Sheet'!$B$2</f>
        <v>-3.5991198085010473E-2</v>
      </c>
      <c r="Q14" s="16">
        <f>'Reference Sheet'!$B$2</f>
        <v>-3.5991198085010473E-2</v>
      </c>
      <c r="R14" s="16">
        <f>'Reference Sheet'!$B$2</f>
        <v>-3.5991198085010473E-2</v>
      </c>
      <c r="S14" s="16">
        <f>'Reference Sheet'!$B$2</f>
        <v>-3.5991198085010473E-2</v>
      </c>
      <c r="T14" s="16">
        <f>'Reference Sheet'!$B$2</f>
        <v>-3.5991198085010473E-2</v>
      </c>
      <c r="U14" s="16">
        <f>'Reference Sheet'!$B$2</f>
        <v>-3.5991198085010473E-2</v>
      </c>
      <c r="V14" s="16">
        <f>'Reference Sheet'!$B$2</f>
        <v>-3.5991198085010473E-2</v>
      </c>
      <c r="W14" s="16">
        <f>'Reference Sheet'!$B$2</f>
        <v>-3.5991198085010473E-2</v>
      </c>
      <c r="X14" s="16">
        <f>'Reference Sheet'!$B$2</f>
        <v>-3.5991198085010473E-2</v>
      </c>
      <c r="Y14" s="16">
        <f>'Reference Sheet'!$B$2</f>
        <v>-3.5991198085010473E-2</v>
      </c>
    </row>
    <row r="15" spans="1:25" x14ac:dyDescent="0.3">
      <c r="A15" t="s">
        <v>71</v>
      </c>
      <c r="B15" s="25">
        <f>IFERROR(SUM(F34:Y34)*1000000,"")</f>
        <v>0</v>
      </c>
      <c r="E15" t="s">
        <v>70</v>
      </c>
      <c r="F15" s="16">
        <f>IFERROR(VLOOKUP($B$4,'Reference Sheet'!$H$2:$I$6,2,FALSE),0)</f>
        <v>0</v>
      </c>
      <c r="G15" s="16">
        <f>IFERROR(VLOOKUP($B$4,'Reference Sheet'!$H$2:$I$6,2,FALSE),0)</f>
        <v>0</v>
      </c>
      <c r="H15" s="16">
        <f>IFERROR(VLOOKUP($B$4,'Reference Sheet'!$H$2:$I$6,2,FALSE),0)</f>
        <v>0</v>
      </c>
      <c r="I15" s="16">
        <f>IFERROR(VLOOKUP($B$4,'Reference Sheet'!$H$2:$I$6,2,FALSE),0)</f>
        <v>0</v>
      </c>
      <c r="J15" s="16">
        <f>IFERROR(VLOOKUP($B$4,'Reference Sheet'!$H$2:$I$6,2,FALSE),0)</f>
        <v>0</v>
      </c>
      <c r="K15" s="16">
        <f>IFERROR(VLOOKUP($B$4,'Reference Sheet'!$H$2:$I$6,2,FALSE),0)</f>
        <v>0</v>
      </c>
      <c r="L15" s="16">
        <f>IFERROR(VLOOKUP($B$4,'Reference Sheet'!$H$2:$I$6,2,FALSE),0)</f>
        <v>0</v>
      </c>
      <c r="M15" s="16">
        <f>IFERROR(VLOOKUP($B$4,'Reference Sheet'!$H$2:$I$6,2,FALSE),0)</f>
        <v>0</v>
      </c>
      <c r="N15" s="16">
        <f>IFERROR(VLOOKUP($B$4,'Reference Sheet'!$H$2:$I$6,2,FALSE),0)</f>
        <v>0</v>
      </c>
      <c r="O15" s="16">
        <f>IFERROR(VLOOKUP($B$4,'Reference Sheet'!$H$2:$I$6,2,FALSE),0)</f>
        <v>0</v>
      </c>
      <c r="P15" s="16">
        <f>IFERROR(VLOOKUP($B$4,'Reference Sheet'!$H$2:$I$6,2,FALSE),0)</f>
        <v>0</v>
      </c>
      <c r="Q15" s="16">
        <f>IFERROR(VLOOKUP($B$4,'Reference Sheet'!$H$2:$I$6,2,FALSE),0)</f>
        <v>0</v>
      </c>
      <c r="R15" s="16">
        <f>IFERROR(VLOOKUP($B$4,'Reference Sheet'!$H$2:$I$6,2,FALSE),0)</f>
        <v>0</v>
      </c>
      <c r="S15" s="16">
        <f>IFERROR(VLOOKUP($B$4,'Reference Sheet'!$H$2:$I$6,2,FALSE),0)</f>
        <v>0</v>
      </c>
      <c r="T15" s="16">
        <f>IFERROR(VLOOKUP($B$4,'Reference Sheet'!$H$2:$I$6,2,FALSE),0)</f>
        <v>0</v>
      </c>
      <c r="U15" s="16">
        <f>IFERROR(VLOOKUP($B$4,'Reference Sheet'!$H$2:$I$6,2,FALSE),0)</f>
        <v>0</v>
      </c>
      <c r="V15" s="16">
        <f>IFERROR(VLOOKUP($B$4,'Reference Sheet'!$H$2:$I$6,2,FALSE),0)</f>
        <v>0</v>
      </c>
      <c r="W15" s="16">
        <f>IFERROR(VLOOKUP($B$4,'Reference Sheet'!$H$2:$I$6,2,FALSE),0)</f>
        <v>0</v>
      </c>
      <c r="X15" s="16">
        <f>IFERROR(VLOOKUP($B$4,'Reference Sheet'!$H$2:$I$6,2,FALSE),0)</f>
        <v>0</v>
      </c>
      <c r="Y15" s="16">
        <f>IFERROR(VLOOKUP($B$4,'Reference Sheet'!$H$2:$I$6,2,FALSE),0)</f>
        <v>0</v>
      </c>
    </row>
    <row r="16" spans="1:25" ht="15" thickBot="1" x14ac:dyDescent="0.35">
      <c r="A16" t="s">
        <v>73</v>
      </c>
      <c r="B16" s="26">
        <f>IFERROR(B14-B15,"")</f>
        <v>0</v>
      </c>
      <c r="E16" t="s">
        <v>46</v>
      </c>
      <c r="F16" s="16">
        <f>VLOOKUP(F$6,'Reference Sheet'!$L$8:$N$10,3,FALSE)</f>
        <v>0</v>
      </c>
      <c r="G16" s="16">
        <f>VLOOKUP(G$6,'Reference Sheet'!$L$8:$N$10,3,FALSE)</f>
        <v>0</v>
      </c>
      <c r="H16" s="16">
        <f>VLOOKUP(H$6,'Reference Sheet'!$L$8:$N$10,3,FALSE)</f>
        <v>0</v>
      </c>
      <c r="I16" s="16">
        <f>VLOOKUP(I$6,'Reference Sheet'!$L$8:$N$10,3,FALSE)</f>
        <v>0</v>
      </c>
      <c r="J16" s="16">
        <f>VLOOKUP(J$6,'Reference Sheet'!$L$8:$N$10,3,FALSE)</f>
        <v>0</v>
      </c>
      <c r="K16" s="16">
        <f>VLOOKUP(K$6,'Reference Sheet'!$L$8:$N$10,3,FALSE)</f>
        <v>0</v>
      </c>
      <c r="L16" s="16">
        <f>VLOOKUP(L$6,'Reference Sheet'!$L$8:$N$10,3,FALSE)</f>
        <v>0</v>
      </c>
      <c r="M16" s="16">
        <f>VLOOKUP(M$6,'Reference Sheet'!$L$8:$N$10,3,FALSE)</f>
        <v>0</v>
      </c>
      <c r="N16" s="16">
        <f>VLOOKUP(N$6,'Reference Sheet'!$L$8:$N$10,3,FALSE)</f>
        <v>0</v>
      </c>
      <c r="O16" s="16">
        <f>VLOOKUP(O$6,'Reference Sheet'!$L$8:$N$10,3,FALSE)</f>
        <v>0</v>
      </c>
      <c r="P16" s="16">
        <f>VLOOKUP(P$6,'Reference Sheet'!$L$8:$N$10,3,FALSE)</f>
        <v>0</v>
      </c>
      <c r="Q16" s="16">
        <f>VLOOKUP(Q$6,'Reference Sheet'!$L$8:$N$10,3,FALSE)</f>
        <v>0</v>
      </c>
      <c r="R16" s="16">
        <f>VLOOKUP(R$6,'Reference Sheet'!$L$8:$N$10,3,FALSE)</f>
        <v>0</v>
      </c>
      <c r="S16" s="16">
        <f>VLOOKUP(S$6,'Reference Sheet'!$L$8:$N$10,3,FALSE)</f>
        <v>0</v>
      </c>
      <c r="T16" s="16">
        <f>VLOOKUP(T$6,'Reference Sheet'!$L$8:$N$10,3,FALSE)</f>
        <v>0</v>
      </c>
      <c r="U16" s="16">
        <f>VLOOKUP(U$6,'Reference Sheet'!$L$8:$N$10,3,FALSE)</f>
        <v>0</v>
      </c>
      <c r="V16" s="16">
        <f>VLOOKUP(V$6,'Reference Sheet'!$L$8:$N$10,3,FALSE)</f>
        <v>0</v>
      </c>
      <c r="W16" s="16">
        <f>VLOOKUP(W$6,'Reference Sheet'!$L$8:$N$10,3,FALSE)</f>
        <v>0</v>
      </c>
      <c r="X16" s="16">
        <f>VLOOKUP(X$6,'Reference Sheet'!$L$8:$N$10,3,FALSE)</f>
        <v>0</v>
      </c>
      <c r="Y16" s="16">
        <f>VLOOKUP(Y$6,'Reference Sheet'!$L$8:$N$10,3,FALSE)</f>
        <v>0</v>
      </c>
    </row>
    <row r="17" spans="1:25" ht="15" thickBot="1" x14ac:dyDescent="0.35">
      <c r="A17" s="21" t="s">
        <v>66</v>
      </c>
      <c r="B17" s="34" t="str">
        <f>IFERROR(B14/B15,"")</f>
        <v/>
      </c>
      <c r="E17" t="s">
        <v>48</v>
      </c>
      <c r="F17" s="16">
        <f>IFERROR(VLOOKUP(F$9,'Reference Sheet'!$J$7:$K$9,2,FALSE),0)</f>
        <v>0</v>
      </c>
      <c r="G17" s="16">
        <f>IFERROR(VLOOKUP(G$9,'Reference Sheet'!$J$7:$K$9,2,FALSE),0)</f>
        <v>0</v>
      </c>
      <c r="H17" s="16">
        <f>IFERROR(VLOOKUP(H$9,'Reference Sheet'!$J$7:$K$9,2,FALSE),0)</f>
        <v>0</v>
      </c>
      <c r="I17" s="16">
        <f>IFERROR(VLOOKUP(I$9,'Reference Sheet'!$J$7:$K$9,2,FALSE),0)</f>
        <v>0</v>
      </c>
      <c r="J17" s="16">
        <f>IFERROR(VLOOKUP(J$9,'Reference Sheet'!$J$7:$K$9,2,FALSE),0)</f>
        <v>0</v>
      </c>
      <c r="K17" s="16">
        <f>IFERROR(VLOOKUP(K$9,'Reference Sheet'!$J$7:$K$9,2,FALSE),0)</f>
        <v>0</v>
      </c>
      <c r="L17" s="16">
        <f>IFERROR(VLOOKUP(L$9,'Reference Sheet'!$J$7:$K$9,2,FALSE),0)</f>
        <v>0</v>
      </c>
      <c r="M17" s="16">
        <f>IFERROR(VLOOKUP(M$9,'Reference Sheet'!$J$7:$K$9,2,FALSE),0)</f>
        <v>0</v>
      </c>
      <c r="N17" s="16">
        <f>IFERROR(VLOOKUP(N$9,'Reference Sheet'!$J$7:$K$9,2,FALSE),0)</f>
        <v>0</v>
      </c>
      <c r="O17" s="16">
        <f>IFERROR(VLOOKUP(O$9,'Reference Sheet'!$J$7:$K$9,2,FALSE),0)</f>
        <v>0</v>
      </c>
      <c r="P17" s="16">
        <f>IFERROR(VLOOKUP(P$9,'Reference Sheet'!$J$7:$K$9,2,FALSE),0)</f>
        <v>0</v>
      </c>
      <c r="Q17" s="16">
        <f>IFERROR(VLOOKUP(Q$9,'Reference Sheet'!$J$7:$K$9,2,FALSE),0)</f>
        <v>0</v>
      </c>
      <c r="R17" s="16">
        <f>IFERROR(VLOOKUP(R$9,'Reference Sheet'!$J$7:$K$9,2,FALSE),0)</f>
        <v>0</v>
      </c>
      <c r="S17" s="16">
        <f>IFERROR(VLOOKUP(S$9,'Reference Sheet'!$J$7:$K$9,2,FALSE),0)</f>
        <v>0</v>
      </c>
      <c r="T17" s="16">
        <f>IFERROR(VLOOKUP(T$9,'Reference Sheet'!$J$7:$K$9,2,FALSE),0)</f>
        <v>0</v>
      </c>
      <c r="U17" s="16">
        <f>IFERROR(VLOOKUP(U$9,'Reference Sheet'!$J$7:$K$9,2,FALSE),0)</f>
        <v>0</v>
      </c>
      <c r="V17" s="16">
        <f>IFERROR(VLOOKUP(V$9,'Reference Sheet'!$J$7:$K$9,2,FALSE),0)</f>
        <v>0</v>
      </c>
      <c r="W17" s="16">
        <f>IFERROR(VLOOKUP(W$9,'Reference Sheet'!$J$7:$K$9,2,FALSE),0)</f>
        <v>0</v>
      </c>
      <c r="X17" s="16">
        <f>IFERROR(VLOOKUP(X$9,'Reference Sheet'!$J$7:$K$9,2,FALSE),0)</f>
        <v>0</v>
      </c>
      <c r="Y17" s="16">
        <f>IFERROR(VLOOKUP(Y$9,'Reference Sheet'!$J$7:$K$9,2,FALSE),0)</f>
        <v>0</v>
      </c>
    </row>
    <row r="18" spans="1:25" x14ac:dyDescent="0.3">
      <c r="E18" t="str">
        <f>E7&amp;" Input"</f>
        <v>Minutes Per Game Input</v>
      </c>
      <c r="F18" s="16">
        <f>IF(ISBLANK(F7),0,F7*'Reference Sheet'!$B$11)</f>
        <v>0</v>
      </c>
      <c r="G18" s="16">
        <f>IF(ISBLANK(G7),0,G7*'Reference Sheet'!$B$11)</f>
        <v>0</v>
      </c>
      <c r="H18" s="16">
        <f>IF(ISBLANK(H7),0,H7*'Reference Sheet'!$B$11)</f>
        <v>0</v>
      </c>
      <c r="I18" s="16">
        <f>IF(ISBLANK(I7),0,I7*'Reference Sheet'!$B$11)</f>
        <v>0</v>
      </c>
      <c r="J18" s="16">
        <f>IF(ISBLANK(J7),0,J7*'Reference Sheet'!$B$11)</f>
        <v>0</v>
      </c>
      <c r="K18" s="16">
        <f>IF(ISBLANK(K7),0,K7*'Reference Sheet'!$B$11)</f>
        <v>0</v>
      </c>
      <c r="L18" s="16">
        <f>IF(ISBLANK(L7),0,L7*'Reference Sheet'!$B$11)</f>
        <v>0</v>
      </c>
      <c r="M18" s="16">
        <f>IF(ISBLANK(M7),0,M7*'Reference Sheet'!$B$11)</f>
        <v>0</v>
      </c>
      <c r="N18" s="16">
        <f>IF(ISBLANK(N7),0,N7*'Reference Sheet'!$B$11)</f>
        <v>0</v>
      </c>
      <c r="O18" s="16">
        <f>IF(ISBLANK(O7),0,O7*'Reference Sheet'!$B$11)</f>
        <v>0</v>
      </c>
      <c r="P18" s="16">
        <f>IF(ISBLANK(P7),0,P7*'Reference Sheet'!$B$11)</f>
        <v>0</v>
      </c>
      <c r="Q18" s="16">
        <f>IF(ISBLANK(Q7),0,Q7*'Reference Sheet'!$B$11)</f>
        <v>0</v>
      </c>
      <c r="R18" s="16">
        <f>IF(ISBLANK(R7),0,R7*'Reference Sheet'!$B$11)</f>
        <v>0</v>
      </c>
      <c r="S18" s="16">
        <f>IF(ISBLANK(S7),0,S7*'Reference Sheet'!$B$11)</f>
        <v>0</v>
      </c>
      <c r="T18" s="16">
        <f>IF(ISBLANK(T7),0,T7*'Reference Sheet'!$B$11)</f>
        <v>0</v>
      </c>
      <c r="U18" s="16">
        <f>IF(ISBLANK(U7),0,U7*'Reference Sheet'!$B$11)</f>
        <v>0</v>
      </c>
      <c r="V18" s="16">
        <f>IF(ISBLANK(V7),0,V7*'Reference Sheet'!$B$11)</f>
        <v>0</v>
      </c>
      <c r="W18" s="16">
        <f>IF(ISBLANK(W7),0,W7*'Reference Sheet'!$B$11)</f>
        <v>0</v>
      </c>
      <c r="X18" s="16">
        <f>IF(ISBLANK(X7),0,X7*'Reference Sheet'!$B$11)</f>
        <v>0</v>
      </c>
      <c r="Y18" s="16">
        <f>IF(ISBLANK(Y7),0,Y7*'Reference Sheet'!$B$11)</f>
        <v>0</v>
      </c>
    </row>
    <row r="19" spans="1:25" x14ac:dyDescent="0.3">
      <c r="E19" t="str">
        <f>E8&amp;" Input"</f>
        <v>Usage Rate Input</v>
      </c>
      <c r="F19" s="16">
        <f>IF(ISBLANK(F8),0,F8*'Reference Sheet'!$B$10)</f>
        <v>0</v>
      </c>
      <c r="G19" s="16">
        <f>IF(ISBLANK(G8),0,G8*'Reference Sheet'!$B$10)</f>
        <v>0</v>
      </c>
      <c r="H19" s="16">
        <f>IF(ISBLANK(H8),0,H8*'Reference Sheet'!$B$10)</f>
        <v>0</v>
      </c>
      <c r="I19" s="16">
        <f>IF(ISBLANK(I8),0,I8*'Reference Sheet'!$B$10)</f>
        <v>0</v>
      </c>
      <c r="J19" s="16">
        <f>IF(ISBLANK(J8),0,J8*'Reference Sheet'!$B$10)</f>
        <v>0</v>
      </c>
      <c r="K19" s="16">
        <f>IF(ISBLANK(K8),0,K8*'Reference Sheet'!$B$10)</f>
        <v>0</v>
      </c>
      <c r="L19" s="16">
        <f>IF(ISBLANK(L8),0,L8*'Reference Sheet'!$B$10)</f>
        <v>0</v>
      </c>
      <c r="M19" s="16">
        <f>IF(ISBLANK(M8),0,M8*'Reference Sheet'!$B$10)</f>
        <v>0</v>
      </c>
      <c r="N19" s="16">
        <f>IF(ISBLANK(N8),0,N8*'Reference Sheet'!$B$10)</f>
        <v>0</v>
      </c>
      <c r="O19" s="16">
        <f>IF(ISBLANK(O8),0,O8*'Reference Sheet'!$B$10)</f>
        <v>0</v>
      </c>
      <c r="P19" s="16">
        <f>IF(ISBLANK(P8),0,P8*'Reference Sheet'!$B$10)</f>
        <v>0</v>
      </c>
      <c r="Q19" s="16">
        <f>IF(ISBLANK(Q8),0,Q8*'Reference Sheet'!$B$10)</f>
        <v>0</v>
      </c>
      <c r="R19" s="16">
        <f>IF(ISBLANK(R8),0,R8*'Reference Sheet'!$B$10)</f>
        <v>0</v>
      </c>
      <c r="S19" s="16">
        <f>IF(ISBLANK(S8),0,S8*'Reference Sheet'!$B$10)</f>
        <v>0</v>
      </c>
      <c r="T19" s="16">
        <f>IF(ISBLANK(T8),0,T8*'Reference Sheet'!$B$10)</f>
        <v>0</v>
      </c>
      <c r="U19" s="16">
        <f>IF(ISBLANK(U8),0,U8*'Reference Sheet'!$B$10)</f>
        <v>0</v>
      </c>
      <c r="V19" s="16">
        <f>IF(ISBLANK(V8),0,V8*'Reference Sheet'!$B$10)</f>
        <v>0</v>
      </c>
      <c r="W19" s="16">
        <f>IF(ISBLANK(W8),0,W8*'Reference Sheet'!$B$10)</f>
        <v>0</v>
      </c>
      <c r="X19" s="16">
        <f>IF(ISBLANK(X8),0,X8*'Reference Sheet'!$B$10)</f>
        <v>0</v>
      </c>
      <c r="Y19" s="16">
        <f>IF(ISBLANK(Y8),0,Y8*'Reference Sheet'!$B$10)</f>
        <v>0</v>
      </c>
    </row>
    <row r="20" spans="1:25" x14ac:dyDescent="0.3">
      <c r="E20" t="s">
        <v>49</v>
      </c>
      <c r="F20" s="17">
        <f>MAX(0,SUM(F14:F19))</f>
        <v>0</v>
      </c>
      <c r="G20" s="17">
        <f t="shared" ref="G20:Y20" si="4">MAX(0,SUM(G14:G19))</f>
        <v>0</v>
      </c>
      <c r="H20" s="17">
        <f t="shared" si="4"/>
        <v>0</v>
      </c>
      <c r="I20" s="17">
        <f t="shared" si="4"/>
        <v>0</v>
      </c>
      <c r="J20" s="17">
        <f t="shared" si="4"/>
        <v>0</v>
      </c>
      <c r="K20" s="17">
        <f t="shared" si="4"/>
        <v>0</v>
      </c>
      <c r="L20" s="17">
        <f t="shared" si="4"/>
        <v>0</v>
      </c>
      <c r="M20" s="17">
        <f t="shared" si="4"/>
        <v>0</v>
      </c>
      <c r="N20" s="17">
        <f t="shared" si="4"/>
        <v>0</v>
      </c>
      <c r="O20" s="17">
        <f t="shared" si="4"/>
        <v>0</v>
      </c>
      <c r="P20" s="17">
        <f t="shared" si="4"/>
        <v>0</v>
      </c>
      <c r="Q20" s="17">
        <f t="shared" si="4"/>
        <v>0</v>
      </c>
      <c r="R20" s="17">
        <f t="shared" si="4"/>
        <v>0</v>
      </c>
      <c r="S20" s="17">
        <f t="shared" si="4"/>
        <v>0</v>
      </c>
      <c r="T20" s="17">
        <f t="shared" si="4"/>
        <v>0</v>
      </c>
      <c r="U20" s="17">
        <f t="shared" si="4"/>
        <v>0</v>
      </c>
      <c r="V20" s="17">
        <f t="shared" si="4"/>
        <v>0</v>
      </c>
      <c r="W20" s="17">
        <f t="shared" si="4"/>
        <v>0</v>
      </c>
      <c r="X20" s="17">
        <f t="shared" si="4"/>
        <v>0</v>
      </c>
      <c r="Y20" s="17">
        <f t="shared" si="4"/>
        <v>0</v>
      </c>
    </row>
    <row r="21" spans="1:25" x14ac:dyDescent="0.3">
      <c r="E21" s="29" t="s">
        <v>52</v>
      </c>
      <c r="F21" s="32">
        <f>F20*F11</f>
        <v>0</v>
      </c>
      <c r="G21" s="32">
        <f t="shared" ref="G21:Y21" si="5">G20*G11</f>
        <v>0</v>
      </c>
      <c r="H21" s="32">
        <f t="shared" si="5"/>
        <v>0</v>
      </c>
      <c r="I21" s="32">
        <f t="shared" si="5"/>
        <v>0</v>
      </c>
      <c r="J21" s="32">
        <f t="shared" si="5"/>
        <v>0</v>
      </c>
      <c r="K21" s="32">
        <f t="shared" si="5"/>
        <v>0</v>
      </c>
      <c r="L21" s="32">
        <f t="shared" si="5"/>
        <v>0</v>
      </c>
      <c r="M21" s="32">
        <f t="shared" si="5"/>
        <v>0</v>
      </c>
      <c r="N21" s="32">
        <f t="shared" si="5"/>
        <v>0</v>
      </c>
      <c r="O21" s="32">
        <f t="shared" si="5"/>
        <v>0</v>
      </c>
      <c r="P21" s="32">
        <f t="shared" si="5"/>
        <v>0</v>
      </c>
      <c r="Q21" s="32">
        <f t="shared" si="5"/>
        <v>0</v>
      </c>
      <c r="R21" s="32">
        <f t="shared" si="5"/>
        <v>0</v>
      </c>
      <c r="S21" s="32">
        <f t="shared" si="5"/>
        <v>0</v>
      </c>
      <c r="T21" s="32">
        <f t="shared" si="5"/>
        <v>0</v>
      </c>
      <c r="U21" s="32">
        <f t="shared" si="5"/>
        <v>0</v>
      </c>
      <c r="V21" s="32">
        <f t="shared" si="5"/>
        <v>0</v>
      </c>
      <c r="W21" s="32">
        <f t="shared" si="5"/>
        <v>0</v>
      </c>
      <c r="X21" s="32">
        <f t="shared" si="5"/>
        <v>0</v>
      </c>
      <c r="Y21" s="32">
        <f t="shared" si="5"/>
        <v>0</v>
      </c>
    </row>
    <row r="22" spans="1:25" x14ac:dyDescent="0.3">
      <c r="E22" s="19" t="s">
        <v>75</v>
      </c>
      <c r="F22" s="8"/>
      <c r="G22" s="28" t="str">
        <f>IF(G$7="","",G21/F21-1)</f>
        <v/>
      </c>
      <c r="H22" s="28" t="str">
        <f t="shared" ref="H22:Y22" si="6">IF(H$7="","",H21/G21-1)</f>
        <v/>
      </c>
      <c r="I22" s="28" t="str">
        <f t="shared" si="6"/>
        <v/>
      </c>
      <c r="J22" s="28" t="str">
        <f t="shared" si="6"/>
        <v/>
      </c>
      <c r="K22" s="28" t="str">
        <f t="shared" si="6"/>
        <v/>
      </c>
      <c r="L22" s="28" t="str">
        <f t="shared" si="6"/>
        <v/>
      </c>
      <c r="M22" s="28" t="str">
        <f t="shared" si="6"/>
        <v/>
      </c>
      <c r="N22" s="28" t="str">
        <f t="shared" si="6"/>
        <v/>
      </c>
      <c r="O22" s="28" t="str">
        <f t="shared" si="6"/>
        <v/>
      </c>
      <c r="P22" s="28" t="str">
        <f t="shared" si="6"/>
        <v/>
      </c>
      <c r="Q22" s="28" t="str">
        <f t="shared" si="6"/>
        <v/>
      </c>
      <c r="R22" s="28" t="str">
        <f t="shared" si="6"/>
        <v/>
      </c>
      <c r="S22" s="28" t="str">
        <f t="shared" si="6"/>
        <v/>
      </c>
      <c r="T22" s="28" t="str">
        <f t="shared" si="6"/>
        <v/>
      </c>
      <c r="U22" s="28" t="str">
        <f t="shared" si="6"/>
        <v/>
      </c>
      <c r="V22" s="28" t="str">
        <f t="shared" si="6"/>
        <v/>
      </c>
      <c r="W22" s="28" t="str">
        <f t="shared" si="6"/>
        <v/>
      </c>
      <c r="X22" s="28" t="str">
        <f t="shared" si="6"/>
        <v/>
      </c>
      <c r="Y22" s="28" t="str">
        <f t="shared" si="6"/>
        <v/>
      </c>
    </row>
    <row r="23" spans="1:25" x14ac:dyDescent="0.3">
      <c r="E23" s="29" t="s">
        <v>53</v>
      </c>
      <c r="F23" s="20">
        <f>F21/((1+$B$11)^F3)</f>
        <v>0</v>
      </c>
      <c r="G23" s="20">
        <f t="shared" ref="G23:Y23" si="7">G21/((1+$B$11)^G3)</f>
        <v>0</v>
      </c>
      <c r="H23" s="20">
        <f t="shared" si="7"/>
        <v>0</v>
      </c>
      <c r="I23" s="20">
        <f t="shared" si="7"/>
        <v>0</v>
      </c>
      <c r="J23" s="20">
        <f t="shared" si="7"/>
        <v>0</v>
      </c>
      <c r="K23" s="20">
        <f t="shared" si="7"/>
        <v>0</v>
      </c>
      <c r="L23" s="20">
        <f t="shared" si="7"/>
        <v>0</v>
      </c>
      <c r="M23" s="20">
        <f t="shared" si="7"/>
        <v>0</v>
      </c>
      <c r="N23" s="20">
        <f t="shared" si="7"/>
        <v>0</v>
      </c>
      <c r="O23" s="20">
        <f t="shared" si="7"/>
        <v>0</v>
      </c>
      <c r="P23" s="20">
        <f t="shared" si="7"/>
        <v>0</v>
      </c>
      <c r="Q23" s="20">
        <f t="shared" si="7"/>
        <v>0</v>
      </c>
      <c r="R23" s="20">
        <f t="shared" si="7"/>
        <v>0</v>
      </c>
      <c r="S23" s="20">
        <f t="shared" si="7"/>
        <v>0</v>
      </c>
      <c r="T23" s="20">
        <f t="shared" si="7"/>
        <v>0</v>
      </c>
      <c r="U23" s="20">
        <f t="shared" si="7"/>
        <v>0</v>
      </c>
      <c r="V23" s="20">
        <f t="shared" si="7"/>
        <v>0</v>
      </c>
      <c r="W23" s="20">
        <f t="shared" si="7"/>
        <v>0</v>
      </c>
      <c r="X23" s="20">
        <f t="shared" si="7"/>
        <v>0</v>
      </c>
      <c r="Y23" s="20">
        <f t="shared" si="7"/>
        <v>0</v>
      </c>
    </row>
    <row r="24" spans="1:25" x14ac:dyDescent="0.3">
      <c r="E24" s="19" t="s">
        <v>75</v>
      </c>
      <c r="F24" s="8"/>
      <c r="G24" s="28" t="str">
        <f>IF(G$7="","",G23/F23-1)</f>
        <v/>
      </c>
      <c r="H24" s="28" t="str">
        <f t="shared" ref="H24:Y24" si="8">IF(H$7="","",H23/G23-1)</f>
        <v/>
      </c>
      <c r="I24" s="28" t="str">
        <f t="shared" si="8"/>
        <v/>
      </c>
      <c r="J24" s="28" t="str">
        <f t="shared" si="8"/>
        <v/>
      </c>
      <c r="K24" s="28" t="str">
        <f t="shared" si="8"/>
        <v/>
      </c>
      <c r="L24" s="28" t="str">
        <f t="shared" si="8"/>
        <v/>
      </c>
      <c r="M24" s="28" t="str">
        <f t="shared" si="8"/>
        <v/>
      </c>
      <c r="N24" s="28" t="str">
        <f t="shared" si="8"/>
        <v/>
      </c>
      <c r="O24" s="28" t="str">
        <f t="shared" si="8"/>
        <v/>
      </c>
      <c r="P24" s="28" t="str">
        <f t="shared" si="8"/>
        <v/>
      </c>
      <c r="Q24" s="28" t="str">
        <f t="shared" si="8"/>
        <v/>
      </c>
      <c r="R24" s="28" t="str">
        <f t="shared" si="8"/>
        <v/>
      </c>
      <c r="S24" s="28" t="str">
        <f t="shared" si="8"/>
        <v/>
      </c>
      <c r="T24" s="28" t="str">
        <f t="shared" si="8"/>
        <v/>
      </c>
      <c r="U24" s="28" t="str">
        <f t="shared" si="8"/>
        <v/>
      </c>
      <c r="V24" s="28" t="str">
        <f t="shared" si="8"/>
        <v/>
      </c>
      <c r="W24" s="28" t="str">
        <f t="shared" si="8"/>
        <v/>
      </c>
      <c r="X24" s="28" t="str">
        <f t="shared" si="8"/>
        <v/>
      </c>
      <c r="Y24" s="28" t="str">
        <f t="shared" si="8"/>
        <v/>
      </c>
    </row>
    <row r="25" spans="1:25" x14ac:dyDescent="0.3">
      <c r="F25" s="8"/>
      <c r="G25" s="8"/>
      <c r="H25" s="8"/>
      <c r="I25" s="8"/>
      <c r="J25" s="8"/>
      <c r="K25" s="8"/>
      <c r="L25" s="8"/>
      <c r="M25" s="8"/>
      <c r="N25" s="8"/>
      <c r="O25" s="8"/>
      <c r="P25" s="8"/>
      <c r="Q25" s="8"/>
      <c r="R25" s="8"/>
      <c r="S25" s="8"/>
      <c r="T25" s="8"/>
      <c r="U25" s="8"/>
      <c r="V25" s="8"/>
      <c r="W25" s="8"/>
      <c r="X25" s="8"/>
      <c r="Y25" s="8"/>
    </row>
    <row r="26" spans="1:25" x14ac:dyDescent="0.3">
      <c r="E26" s="9" t="s">
        <v>35</v>
      </c>
      <c r="F26" s="31">
        <f>F4</f>
        <v>2023</v>
      </c>
      <c r="G26" s="31">
        <f t="shared" ref="G26:Y26" si="9">G4</f>
        <v>2024</v>
      </c>
      <c r="H26" s="31">
        <f t="shared" si="9"/>
        <v>2025</v>
      </c>
      <c r="I26" s="31">
        <f t="shared" si="9"/>
        <v>2026</v>
      </c>
      <c r="J26" s="31">
        <f t="shared" si="9"/>
        <v>2027</v>
      </c>
      <c r="K26" s="31">
        <f t="shared" si="9"/>
        <v>2028</v>
      </c>
      <c r="L26" s="31">
        <f t="shared" si="9"/>
        <v>2029</v>
      </c>
      <c r="M26" s="31">
        <f t="shared" si="9"/>
        <v>2030</v>
      </c>
      <c r="N26" s="31">
        <f t="shared" si="9"/>
        <v>2031</v>
      </c>
      <c r="O26" s="31">
        <f t="shared" si="9"/>
        <v>2032</v>
      </c>
      <c r="P26" s="31">
        <f t="shared" si="9"/>
        <v>2033</v>
      </c>
      <c r="Q26" s="31">
        <f t="shared" si="9"/>
        <v>2034</v>
      </c>
      <c r="R26" s="31">
        <f t="shared" si="9"/>
        <v>2035</v>
      </c>
      <c r="S26" s="31">
        <f t="shared" si="9"/>
        <v>2036</v>
      </c>
      <c r="T26" s="31">
        <f t="shared" si="9"/>
        <v>2037</v>
      </c>
      <c r="U26" s="31">
        <f t="shared" si="9"/>
        <v>2038</v>
      </c>
      <c r="V26" s="31">
        <f t="shared" si="9"/>
        <v>2039</v>
      </c>
      <c r="W26" s="31">
        <f t="shared" si="9"/>
        <v>2040</v>
      </c>
      <c r="X26" s="31">
        <f t="shared" si="9"/>
        <v>2041</v>
      </c>
      <c r="Y26" s="31">
        <f t="shared" si="9"/>
        <v>2042</v>
      </c>
    </row>
    <row r="27" spans="1:25" x14ac:dyDescent="0.3">
      <c r="E27" t="s">
        <v>59</v>
      </c>
      <c r="F27" s="14">
        <f>F21</f>
        <v>0</v>
      </c>
      <c r="G27" s="14">
        <f t="shared" ref="G27:Y27" si="10">G21</f>
        <v>0</v>
      </c>
      <c r="H27" s="14">
        <f t="shared" si="10"/>
        <v>0</v>
      </c>
      <c r="I27" s="14">
        <f t="shared" si="10"/>
        <v>0</v>
      </c>
      <c r="J27" s="14">
        <f t="shared" si="10"/>
        <v>0</v>
      </c>
      <c r="K27" s="14">
        <f t="shared" si="10"/>
        <v>0</v>
      </c>
      <c r="L27" s="14">
        <f t="shared" si="10"/>
        <v>0</v>
      </c>
      <c r="M27" s="14">
        <f t="shared" si="10"/>
        <v>0</v>
      </c>
      <c r="N27" s="14">
        <f t="shared" si="10"/>
        <v>0</v>
      </c>
      <c r="O27" s="14">
        <f t="shared" si="10"/>
        <v>0</v>
      </c>
      <c r="P27" s="14">
        <f t="shared" si="10"/>
        <v>0</v>
      </c>
      <c r="Q27" s="14">
        <f t="shared" si="10"/>
        <v>0</v>
      </c>
      <c r="R27" s="14">
        <f t="shared" si="10"/>
        <v>0</v>
      </c>
      <c r="S27" s="14">
        <f t="shared" si="10"/>
        <v>0</v>
      </c>
      <c r="T27" s="14">
        <f t="shared" si="10"/>
        <v>0</v>
      </c>
      <c r="U27" s="14">
        <f t="shared" si="10"/>
        <v>0</v>
      </c>
      <c r="V27" s="14">
        <f t="shared" si="10"/>
        <v>0</v>
      </c>
      <c r="W27" s="14">
        <f t="shared" si="10"/>
        <v>0</v>
      </c>
      <c r="X27" s="14">
        <f t="shared" si="10"/>
        <v>0</v>
      </c>
      <c r="Y27" s="14">
        <f t="shared" si="10"/>
        <v>0</v>
      </c>
    </row>
    <row r="28" spans="1:25" x14ac:dyDescent="0.3">
      <c r="E28" t="s">
        <v>60</v>
      </c>
      <c r="F28" s="22"/>
      <c r="G28" s="22"/>
      <c r="H28" s="22"/>
      <c r="I28" s="22"/>
      <c r="J28" s="22"/>
      <c r="K28" s="22"/>
      <c r="L28" s="22"/>
      <c r="M28" s="22"/>
      <c r="N28" s="22"/>
      <c r="O28" s="22"/>
      <c r="P28" s="22"/>
      <c r="Q28" s="22"/>
      <c r="R28" s="22"/>
      <c r="S28" s="22"/>
      <c r="T28" s="22"/>
      <c r="U28" s="22"/>
      <c r="V28" s="22"/>
      <c r="W28" s="22"/>
      <c r="X28" s="22"/>
      <c r="Y28" s="22"/>
    </row>
    <row r="29" spans="1:25" x14ac:dyDescent="0.3">
      <c r="E29" s="19" t="s">
        <v>75</v>
      </c>
      <c r="F29" s="8"/>
      <c r="G29" s="28" t="str">
        <f>IF(G$28="","",G28/F28-1)</f>
        <v/>
      </c>
      <c r="H29" s="28" t="str">
        <f t="shared" ref="H29:Y29" si="11">IF(H$28="","",H28/G28-1)</f>
        <v/>
      </c>
      <c r="I29" s="28" t="str">
        <f t="shared" si="11"/>
        <v/>
      </c>
      <c r="J29" s="28" t="str">
        <f t="shared" si="11"/>
        <v/>
      </c>
      <c r="K29" s="28" t="str">
        <f t="shared" si="11"/>
        <v/>
      </c>
      <c r="L29" s="28" t="str">
        <f t="shared" si="11"/>
        <v/>
      </c>
      <c r="M29" s="28" t="str">
        <f t="shared" si="11"/>
        <v/>
      </c>
      <c r="N29" s="28" t="str">
        <f t="shared" si="11"/>
        <v/>
      </c>
      <c r="O29" s="28" t="str">
        <f t="shared" si="11"/>
        <v/>
      </c>
      <c r="P29" s="28" t="str">
        <f t="shared" si="11"/>
        <v/>
      </c>
      <c r="Q29" s="28" t="str">
        <f t="shared" si="11"/>
        <v/>
      </c>
      <c r="R29" s="28" t="str">
        <f t="shared" si="11"/>
        <v/>
      </c>
      <c r="S29" s="28" t="str">
        <f t="shared" si="11"/>
        <v/>
      </c>
      <c r="T29" s="28" t="str">
        <f t="shared" si="11"/>
        <v/>
      </c>
      <c r="U29" s="28" t="str">
        <f t="shared" si="11"/>
        <v/>
      </c>
      <c r="V29" s="28" t="str">
        <f t="shared" si="11"/>
        <v/>
      </c>
      <c r="W29" s="28" t="str">
        <f t="shared" si="11"/>
        <v/>
      </c>
      <c r="X29" s="28" t="str">
        <f t="shared" si="11"/>
        <v/>
      </c>
      <c r="Y29" s="28" t="str">
        <f t="shared" si="11"/>
        <v/>
      </c>
    </row>
    <row r="30" spans="1:25" x14ac:dyDescent="0.3">
      <c r="E30" s="9" t="s">
        <v>61</v>
      </c>
      <c r="F30" s="23">
        <f>IFERROR(F27-F28,"")</f>
        <v>0</v>
      </c>
      <c r="G30" s="23">
        <f t="shared" ref="G30:Y30" si="12">IFERROR(G27-G28,"")</f>
        <v>0</v>
      </c>
      <c r="H30" s="23">
        <f t="shared" si="12"/>
        <v>0</v>
      </c>
      <c r="I30" s="23">
        <f t="shared" si="12"/>
        <v>0</v>
      </c>
      <c r="J30" s="23">
        <f t="shared" si="12"/>
        <v>0</v>
      </c>
      <c r="K30" s="23">
        <f t="shared" si="12"/>
        <v>0</v>
      </c>
      <c r="L30" s="23">
        <f t="shared" si="12"/>
        <v>0</v>
      </c>
      <c r="M30" s="23">
        <f t="shared" si="12"/>
        <v>0</v>
      </c>
      <c r="N30" s="23">
        <f t="shared" si="12"/>
        <v>0</v>
      </c>
      <c r="O30" s="23">
        <f t="shared" si="12"/>
        <v>0</v>
      </c>
      <c r="P30" s="23">
        <f t="shared" si="12"/>
        <v>0</v>
      </c>
      <c r="Q30" s="23">
        <f t="shared" si="12"/>
        <v>0</v>
      </c>
      <c r="R30" s="23">
        <f t="shared" si="12"/>
        <v>0</v>
      </c>
      <c r="S30" s="23">
        <f t="shared" si="12"/>
        <v>0</v>
      </c>
      <c r="T30" s="23">
        <f t="shared" si="12"/>
        <v>0</v>
      </c>
      <c r="U30" s="23">
        <f t="shared" si="12"/>
        <v>0</v>
      </c>
      <c r="V30" s="23">
        <f t="shared" si="12"/>
        <v>0</v>
      </c>
      <c r="W30" s="23">
        <f t="shared" si="12"/>
        <v>0</v>
      </c>
      <c r="X30" s="23">
        <f t="shared" si="12"/>
        <v>0</v>
      </c>
      <c r="Y30" s="23">
        <f t="shared" si="12"/>
        <v>0</v>
      </c>
    </row>
    <row r="31" spans="1:25" x14ac:dyDescent="0.3">
      <c r="E31" s="9" t="s">
        <v>63</v>
      </c>
      <c r="F31" s="33" t="str">
        <f>IFERROR(F27/F28,"")</f>
        <v/>
      </c>
      <c r="G31" s="33" t="str">
        <f t="shared" ref="G31:Y31" si="13">IFERROR(G27/G28,"")</f>
        <v/>
      </c>
      <c r="H31" s="33" t="str">
        <f t="shared" si="13"/>
        <v/>
      </c>
      <c r="I31" s="33" t="str">
        <f t="shared" si="13"/>
        <v/>
      </c>
      <c r="J31" s="33" t="str">
        <f t="shared" si="13"/>
        <v/>
      </c>
      <c r="K31" s="33" t="str">
        <f t="shared" si="13"/>
        <v/>
      </c>
      <c r="L31" s="33" t="str">
        <f t="shared" si="13"/>
        <v/>
      </c>
      <c r="M31" s="33" t="str">
        <f t="shared" si="13"/>
        <v/>
      </c>
      <c r="N31" s="33" t="str">
        <f t="shared" si="13"/>
        <v/>
      </c>
      <c r="O31" s="33" t="str">
        <f t="shared" si="13"/>
        <v/>
      </c>
      <c r="P31" s="33" t="str">
        <f t="shared" si="13"/>
        <v/>
      </c>
      <c r="Q31" s="33" t="str">
        <f t="shared" si="13"/>
        <v/>
      </c>
      <c r="R31" s="33" t="str">
        <f t="shared" si="13"/>
        <v/>
      </c>
      <c r="S31" s="33" t="str">
        <f t="shared" si="13"/>
        <v/>
      </c>
      <c r="T31" s="33" t="str">
        <f t="shared" si="13"/>
        <v/>
      </c>
      <c r="U31" s="33" t="str">
        <f t="shared" si="13"/>
        <v/>
      </c>
      <c r="V31" s="33" t="str">
        <f t="shared" si="13"/>
        <v/>
      </c>
      <c r="W31" s="33" t="str">
        <f t="shared" si="13"/>
        <v/>
      </c>
      <c r="X31" s="33" t="str">
        <f t="shared" si="13"/>
        <v/>
      </c>
      <c r="Y31" s="33" t="str">
        <f t="shared" si="13"/>
        <v/>
      </c>
    </row>
    <row r="32" spans="1:25" x14ac:dyDescent="0.3">
      <c r="F32" s="8"/>
      <c r="G32" s="8"/>
      <c r="H32" s="8"/>
      <c r="I32" s="8"/>
      <c r="J32" s="8"/>
      <c r="K32" s="8"/>
      <c r="L32" s="8"/>
      <c r="M32" s="8"/>
      <c r="N32" s="8"/>
      <c r="O32" s="8"/>
      <c r="P32" s="8"/>
      <c r="Q32" s="8"/>
      <c r="R32" s="8"/>
      <c r="S32" s="8"/>
      <c r="T32" s="8"/>
      <c r="U32" s="8"/>
      <c r="V32" s="8"/>
      <c r="W32" s="8"/>
      <c r="X32" s="8"/>
      <c r="Y32" s="8"/>
    </row>
    <row r="33" spans="5:25" x14ac:dyDescent="0.3">
      <c r="E33" s="19" t="s">
        <v>53</v>
      </c>
      <c r="F33" s="20">
        <f>IF(ISBLANK(F28),0,F23)</f>
        <v>0</v>
      </c>
      <c r="G33" s="20">
        <f t="shared" ref="G33:Y33" si="14">IF(ISBLANK(G28),0,G23)</f>
        <v>0</v>
      </c>
      <c r="H33" s="20">
        <f t="shared" si="14"/>
        <v>0</v>
      </c>
      <c r="I33" s="20">
        <f t="shared" si="14"/>
        <v>0</v>
      </c>
      <c r="J33" s="20">
        <f t="shared" si="14"/>
        <v>0</v>
      </c>
      <c r="K33" s="20">
        <f t="shared" si="14"/>
        <v>0</v>
      </c>
      <c r="L33" s="20">
        <f t="shared" si="14"/>
        <v>0</v>
      </c>
      <c r="M33" s="20">
        <f t="shared" si="14"/>
        <v>0</v>
      </c>
      <c r="N33" s="20">
        <f t="shared" si="14"/>
        <v>0</v>
      </c>
      <c r="O33" s="20">
        <f t="shared" si="14"/>
        <v>0</v>
      </c>
      <c r="P33" s="20">
        <f t="shared" si="14"/>
        <v>0</v>
      </c>
      <c r="Q33" s="20">
        <f t="shared" si="14"/>
        <v>0</v>
      </c>
      <c r="R33" s="20">
        <f t="shared" si="14"/>
        <v>0</v>
      </c>
      <c r="S33" s="20">
        <f t="shared" si="14"/>
        <v>0</v>
      </c>
      <c r="T33" s="20">
        <f t="shared" si="14"/>
        <v>0</v>
      </c>
      <c r="U33" s="20">
        <f t="shared" si="14"/>
        <v>0</v>
      </c>
      <c r="V33" s="20">
        <f t="shared" si="14"/>
        <v>0</v>
      </c>
      <c r="W33" s="20">
        <f t="shared" si="14"/>
        <v>0</v>
      </c>
      <c r="X33" s="20">
        <f t="shared" si="14"/>
        <v>0</v>
      </c>
      <c r="Y33" s="20">
        <f t="shared" si="14"/>
        <v>0</v>
      </c>
    </row>
    <row r="34" spans="5:25" x14ac:dyDescent="0.3">
      <c r="E34" s="19" t="s">
        <v>65</v>
      </c>
      <c r="F34" s="20">
        <f>IFERROR(F28/((1+$B$11)^F3),"")</f>
        <v>0</v>
      </c>
      <c r="G34" s="20">
        <f t="shared" ref="G34:Y34" si="15">IFERROR(G28/((1+$B$11)^G3),"")</f>
        <v>0</v>
      </c>
      <c r="H34" s="20">
        <f t="shared" si="15"/>
        <v>0</v>
      </c>
      <c r="I34" s="20">
        <f t="shared" si="15"/>
        <v>0</v>
      </c>
      <c r="J34" s="20">
        <f t="shared" si="15"/>
        <v>0</v>
      </c>
      <c r="K34" s="20">
        <f t="shared" si="15"/>
        <v>0</v>
      </c>
      <c r="L34" s="20">
        <f t="shared" si="15"/>
        <v>0</v>
      </c>
      <c r="M34" s="20">
        <f t="shared" si="15"/>
        <v>0</v>
      </c>
      <c r="N34" s="20">
        <f t="shared" si="15"/>
        <v>0</v>
      </c>
      <c r="O34" s="20">
        <f t="shared" si="15"/>
        <v>0</v>
      </c>
      <c r="P34" s="20">
        <f t="shared" si="15"/>
        <v>0</v>
      </c>
      <c r="Q34" s="20">
        <f t="shared" si="15"/>
        <v>0</v>
      </c>
      <c r="R34" s="20">
        <f t="shared" si="15"/>
        <v>0</v>
      </c>
      <c r="S34" s="20">
        <f t="shared" si="15"/>
        <v>0</v>
      </c>
      <c r="T34" s="20">
        <f t="shared" si="15"/>
        <v>0</v>
      </c>
      <c r="U34" s="20">
        <f t="shared" si="15"/>
        <v>0</v>
      </c>
      <c r="V34" s="20">
        <f t="shared" si="15"/>
        <v>0</v>
      </c>
      <c r="W34" s="20">
        <f t="shared" si="15"/>
        <v>0</v>
      </c>
      <c r="X34" s="20">
        <f t="shared" si="15"/>
        <v>0</v>
      </c>
      <c r="Y34" s="20">
        <f t="shared" si="15"/>
        <v>0</v>
      </c>
    </row>
    <row r="35" spans="5:25" x14ac:dyDescent="0.3">
      <c r="F35" s="8"/>
      <c r="G35" s="8"/>
      <c r="H35" s="8"/>
      <c r="I35" s="8"/>
      <c r="J35" s="8"/>
      <c r="K35" s="8"/>
      <c r="L35" s="8"/>
      <c r="M35" s="8"/>
      <c r="N35" s="8"/>
      <c r="O35" s="8"/>
      <c r="P35" s="8"/>
      <c r="Q35" s="8"/>
      <c r="R35" s="8"/>
      <c r="S35" s="8"/>
      <c r="T35" s="8"/>
      <c r="U35" s="8"/>
      <c r="V35" s="8"/>
      <c r="W35" s="8"/>
      <c r="X35" s="8"/>
      <c r="Y35" s="8"/>
    </row>
    <row r="36" spans="5:25" x14ac:dyDescent="0.3">
      <c r="F36" s="8"/>
      <c r="G36" s="8"/>
      <c r="H36" s="8"/>
      <c r="I36" s="8"/>
      <c r="J36" s="8"/>
      <c r="K36" s="8"/>
      <c r="L36" s="8"/>
      <c r="M36" s="8"/>
      <c r="N36" s="8"/>
      <c r="O36" s="8"/>
      <c r="P36" s="8"/>
      <c r="Q36" s="8"/>
      <c r="R36" s="8"/>
      <c r="S36" s="8"/>
      <c r="T36" s="8"/>
      <c r="U36" s="8"/>
      <c r="V36" s="8"/>
      <c r="W36" s="8"/>
      <c r="X36" s="8"/>
      <c r="Y36" s="8"/>
    </row>
    <row r="37" spans="5:25" x14ac:dyDescent="0.3">
      <c r="F37" s="8"/>
      <c r="G37" s="8"/>
      <c r="H37" s="8"/>
      <c r="I37" s="8"/>
      <c r="J37" s="8"/>
      <c r="K37" s="8"/>
      <c r="L37" s="8"/>
      <c r="M37" s="8"/>
      <c r="N37" s="8"/>
      <c r="O37" s="8"/>
      <c r="P37" s="8"/>
      <c r="Q37" s="8"/>
      <c r="R37" s="8"/>
      <c r="S37" s="8"/>
      <c r="T37" s="8"/>
      <c r="U37" s="8"/>
      <c r="V37" s="8"/>
      <c r="W37" s="8"/>
      <c r="X37" s="8"/>
      <c r="Y37" s="8"/>
    </row>
  </sheetData>
  <sheetProtection selectLockedCells="1"/>
  <conditionalFormatting sqref="B17">
    <cfRule type="colorScale" priority="1">
      <colorScale>
        <cfvo type="num" val="0.5"/>
        <cfvo type="num" val="0.8"/>
        <cfvo type="num" val="1.1000000000000001"/>
        <color rgb="FFF8696B"/>
        <color rgb="FFFFEB84"/>
        <color rgb="FF63BE7B"/>
      </colorScale>
    </cfRule>
  </conditionalFormatting>
  <conditionalFormatting sqref="F31:Y31">
    <cfRule type="colorScale" priority="3">
      <colorScale>
        <cfvo type="num" val="0.5"/>
        <cfvo type="num" val="0.8"/>
        <cfvo type="num" val="1.1000000000000001"/>
        <color rgb="FFF8696B"/>
        <color rgb="FFFFEB84"/>
        <color rgb="FF63BE7B"/>
      </colorScale>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98E48D36-08D2-4CF4-9FA9-71E1222B4B3A}">
          <x14:formula1>
            <xm:f>'Reference Sheet'!$J$7:$J$8</xm:f>
          </x14:formula1>
          <xm:sqref>F9:Y9</xm:sqref>
        </x14:dataValidation>
        <x14:dataValidation type="list" allowBlank="1" showInputMessage="1" showErrorMessage="1" xr:uid="{6979249E-55FD-44E6-A50A-63FD00A03D1F}">
          <x14:formula1>
            <xm:f>'Reference Sheet'!$H$2:$H$6</xm:f>
          </x14:formula1>
          <xm:sqref>B4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29AF9-3A60-46FE-BC5C-DE584C4D879A}">
  <sheetPr>
    <tabColor theme="5"/>
  </sheetPr>
  <dimension ref="A1"/>
  <sheetViews>
    <sheetView workbookViewId="0">
      <selection activeCell="D5" sqref="D5"/>
    </sheetView>
  </sheetViews>
  <sheetFormatPr defaultRowHeight="14.4" x14ac:dyDescent="0.3"/>
  <cols>
    <col min="1" max="16384" width="8.88671875" style="35"/>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96405-7708-4DB0-B8B7-709001097863}">
  <dimension ref="A2:Y37"/>
  <sheetViews>
    <sheetView showGridLines="0" workbookViewId="0">
      <selection activeCell="F28" sqref="F28:K28"/>
    </sheetView>
  </sheetViews>
  <sheetFormatPr defaultRowHeight="14.4" x14ac:dyDescent="0.3"/>
  <cols>
    <col min="1" max="1" width="39.21875" customWidth="1"/>
    <col min="2" max="2" width="17.21875" customWidth="1"/>
    <col min="5" max="5" width="29.109375" bestFit="1" customWidth="1"/>
    <col min="6" max="25" width="11" customWidth="1"/>
  </cols>
  <sheetData>
    <row r="2" spans="1:25" x14ac:dyDescent="0.3">
      <c r="A2" t="s">
        <v>54</v>
      </c>
      <c r="B2" s="4" t="s">
        <v>55</v>
      </c>
    </row>
    <row r="3" spans="1:25" x14ac:dyDescent="0.3">
      <c r="A3" t="s">
        <v>15</v>
      </c>
      <c r="B3" s="4">
        <v>2023</v>
      </c>
      <c r="E3" t="s">
        <v>35</v>
      </c>
      <c r="F3">
        <v>1</v>
      </c>
      <c r="G3">
        <f>F3+1</f>
        <v>2</v>
      </c>
      <c r="H3">
        <f t="shared" ref="H3:W5" si="0">G3+1</f>
        <v>3</v>
      </c>
      <c r="I3">
        <f t="shared" si="0"/>
        <v>4</v>
      </c>
      <c r="J3">
        <f t="shared" si="0"/>
        <v>5</v>
      </c>
      <c r="K3">
        <f t="shared" si="0"/>
        <v>6</v>
      </c>
      <c r="L3">
        <f t="shared" si="0"/>
        <v>7</v>
      </c>
      <c r="M3">
        <f t="shared" si="0"/>
        <v>8</v>
      </c>
      <c r="N3">
        <f t="shared" si="0"/>
        <v>9</v>
      </c>
      <c r="O3">
        <f t="shared" si="0"/>
        <v>10</v>
      </c>
      <c r="P3">
        <f t="shared" si="0"/>
        <v>11</v>
      </c>
      <c r="Q3">
        <f t="shared" si="0"/>
        <v>12</v>
      </c>
      <c r="R3">
        <f t="shared" si="0"/>
        <v>13</v>
      </c>
      <c r="S3">
        <f t="shared" si="0"/>
        <v>14</v>
      </c>
      <c r="T3">
        <f t="shared" si="0"/>
        <v>15</v>
      </c>
      <c r="U3">
        <f t="shared" si="0"/>
        <v>16</v>
      </c>
      <c r="V3">
        <f t="shared" si="0"/>
        <v>17</v>
      </c>
      <c r="W3">
        <f t="shared" si="0"/>
        <v>18</v>
      </c>
      <c r="X3">
        <f t="shared" ref="X3:Y5" si="1">W3+1</f>
        <v>19</v>
      </c>
      <c r="Y3">
        <f t="shared" si="1"/>
        <v>20</v>
      </c>
    </row>
    <row r="4" spans="1:25" x14ac:dyDescent="0.3">
      <c r="A4" t="s">
        <v>16</v>
      </c>
      <c r="B4" s="4" t="s">
        <v>21</v>
      </c>
      <c r="F4" s="7">
        <f>B3</f>
        <v>2023</v>
      </c>
      <c r="G4" s="8">
        <f>F4+1</f>
        <v>2024</v>
      </c>
      <c r="H4" s="8">
        <f t="shared" si="0"/>
        <v>2025</v>
      </c>
      <c r="I4" s="8">
        <f t="shared" si="0"/>
        <v>2026</v>
      </c>
      <c r="J4" s="8">
        <f t="shared" si="0"/>
        <v>2027</v>
      </c>
      <c r="K4" s="8">
        <f t="shared" si="0"/>
        <v>2028</v>
      </c>
      <c r="L4" s="8">
        <f t="shared" si="0"/>
        <v>2029</v>
      </c>
      <c r="M4" s="8">
        <f t="shared" si="0"/>
        <v>2030</v>
      </c>
      <c r="N4" s="8">
        <f t="shared" si="0"/>
        <v>2031</v>
      </c>
      <c r="O4" s="8">
        <f t="shared" si="0"/>
        <v>2032</v>
      </c>
      <c r="P4" s="8">
        <f t="shared" si="0"/>
        <v>2033</v>
      </c>
      <c r="Q4" s="8">
        <f t="shared" si="0"/>
        <v>2034</v>
      </c>
      <c r="R4" s="8">
        <f t="shared" si="0"/>
        <v>2035</v>
      </c>
      <c r="S4" s="8">
        <f t="shared" si="0"/>
        <v>2036</v>
      </c>
      <c r="T4" s="8">
        <f t="shared" si="0"/>
        <v>2037</v>
      </c>
      <c r="U4" s="8">
        <f t="shared" si="0"/>
        <v>2038</v>
      </c>
      <c r="V4" s="8">
        <f t="shared" si="0"/>
        <v>2039</v>
      </c>
      <c r="W4" s="8">
        <f t="shared" si="0"/>
        <v>2040</v>
      </c>
      <c r="X4" s="8">
        <f t="shared" si="1"/>
        <v>2041</v>
      </c>
      <c r="Y4" s="8">
        <f t="shared" si="1"/>
        <v>2042</v>
      </c>
    </row>
    <row r="5" spans="1:25" x14ac:dyDescent="0.3">
      <c r="A5" t="s">
        <v>30</v>
      </c>
      <c r="B5" s="4">
        <v>22</v>
      </c>
      <c r="E5" t="s">
        <v>37</v>
      </c>
      <c r="F5" s="7">
        <f>B5</f>
        <v>22</v>
      </c>
      <c r="G5" s="8">
        <f>F5+1</f>
        <v>23</v>
      </c>
      <c r="H5" s="8">
        <f t="shared" si="0"/>
        <v>24</v>
      </c>
      <c r="I5" s="8">
        <f t="shared" si="0"/>
        <v>25</v>
      </c>
      <c r="J5" s="8">
        <f t="shared" si="0"/>
        <v>26</v>
      </c>
      <c r="K5" s="8">
        <f t="shared" si="0"/>
        <v>27</v>
      </c>
      <c r="L5" s="8">
        <f t="shared" si="0"/>
        <v>28</v>
      </c>
      <c r="M5" s="8">
        <f t="shared" si="0"/>
        <v>29</v>
      </c>
      <c r="N5" s="8">
        <f t="shared" si="0"/>
        <v>30</v>
      </c>
      <c r="O5" s="8">
        <f t="shared" si="0"/>
        <v>31</v>
      </c>
      <c r="P5" s="8">
        <f t="shared" si="0"/>
        <v>32</v>
      </c>
      <c r="Q5" s="8">
        <f t="shared" si="0"/>
        <v>33</v>
      </c>
      <c r="R5" s="8">
        <f t="shared" si="0"/>
        <v>34</v>
      </c>
      <c r="S5" s="8">
        <f t="shared" si="0"/>
        <v>35</v>
      </c>
      <c r="T5" s="8">
        <f t="shared" si="0"/>
        <v>36</v>
      </c>
      <c r="U5" s="8">
        <f t="shared" si="0"/>
        <v>37</v>
      </c>
      <c r="V5" s="8">
        <f t="shared" si="0"/>
        <v>38</v>
      </c>
      <c r="W5" s="8">
        <f t="shared" si="0"/>
        <v>39</v>
      </c>
      <c r="X5" s="8">
        <f t="shared" si="1"/>
        <v>40</v>
      </c>
      <c r="Y5" s="8">
        <f t="shared" si="1"/>
        <v>41</v>
      </c>
    </row>
    <row r="6" spans="1:25" x14ac:dyDescent="0.3">
      <c r="A6" t="s">
        <v>33</v>
      </c>
      <c r="B6" s="5">
        <v>136021000</v>
      </c>
      <c r="E6" t="s">
        <v>26</v>
      </c>
      <c r="F6" s="7" t="str" cm="1">
        <f t="array" ref="F6">_xlfn.IFS(F5&gt;'Reference Sheet'!$M$9,'Reference Sheet'!$L$9,F5&gt;'Reference Sheet'!$M$8,'Reference Sheet'!$L$8,F5&lt;='Reference Sheet'!$M$8,'Reference Sheet'!$L$10)</f>
        <v>Ascending</v>
      </c>
      <c r="G6" s="7" t="str" cm="1">
        <f t="array" ref="G6">_xlfn.IFS(G5&gt;'Reference Sheet'!$M$9,'Reference Sheet'!$L$9,G5&gt;'Reference Sheet'!$M$8,'Reference Sheet'!$L$8,G5&lt;='Reference Sheet'!$M$8,'Reference Sheet'!$L$10)</f>
        <v>Ascending</v>
      </c>
      <c r="H6" s="7" t="str" cm="1">
        <f t="array" ref="H6">_xlfn.IFS(H5&gt;'Reference Sheet'!$M$9,'Reference Sheet'!$L$9,H5&gt;'Reference Sheet'!$M$8,'Reference Sheet'!$L$8,H5&lt;='Reference Sheet'!$M$8,'Reference Sheet'!$L$10)</f>
        <v>Prime</v>
      </c>
      <c r="I6" s="7" t="str" cm="1">
        <f t="array" ref="I6">_xlfn.IFS(I5&gt;'Reference Sheet'!$M$9,'Reference Sheet'!$L$9,I5&gt;'Reference Sheet'!$M$8,'Reference Sheet'!$L$8,I5&lt;='Reference Sheet'!$M$8,'Reference Sheet'!$L$10)</f>
        <v>Prime</v>
      </c>
      <c r="J6" s="7" t="str" cm="1">
        <f t="array" ref="J6">_xlfn.IFS(J5&gt;'Reference Sheet'!$M$9,'Reference Sheet'!$L$9,J5&gt;'Reference Sheet'!$M$8,'Reference Sheet'!$L$8,J5&lt;='Reference Sheet'!$M$8,'Reference Sheet'!$L$10)</f>
        <v>Prime</v>
      </c>
      <c r="K6" s="7" t="str" cm="1">
        <f t="array" ref="K6">_xlfn.IFS(K5&gt;'Reference Sheet'!$M$9,'Reference Sheet'!$L$9,K5&gt;'Reference Sheet'!$M$8,'Reference Sheet'!$L$8,K5&lt;='Reference Sheet'!$M$8,'Reference Sheet'!$L$10)</f>
        <v>Prime</v>
      </c>
      <c r="L6" s="7" t="str" cm="1">
        <f t="array" ref="L6">_xlfn.IFS(L5&gt;'Reference Sheet'!$M$9,'Reference Sheet'!$L$9,L5&gt;'Reference Sheet'!$M$8,'Reference Sheet'!$L$8,L5&lt;='Reference Sheet'!$M$8,'Reference Sheet'!$L$10)</f>
        <v>Prime</v>
      </c>
      <c r="M6" s="7" t="str" cm="1">
        <f t="array" ref="M6">_xlfn.IFS(M5&gt;'Reference Sheet'!$M$9,'Reference Sheet'!$L$9,M5&gt;'Reference Sheet'!$M$8,'Reference Sheet'!$L$8,M5&lt;='Reference Sheet'!$M$8,'Reference Sheet'!$L$10)</f>
        <v>Prime</v>
      </c>
      <c r="N6" s="7" t="str" cm="1">
        <f t="array" ref="N6">_xlfn.IFS(N5&gt;'Reference Sheet'!$M$9,'Reference Sheet'!$L$9,N5&gt;'Reference Sheet'!$M$8,'Reference Sheet'!$L$8,N5&lt;='Reference Sheet'!$M$8,'Reference Sheet'!$L$10)</f>
        <v>Prime</v>
      </c>
      <c r="O6" s="7" t="str" cm="1">
        <f t="array" ref="O6">_xlfn.IFS(O5&gt;'Reference Sheet'!$M$9,'Reference Sheet'!$L$9,O5&gt;'Reference Sheet'!$M$8,'Reference Sheet'!$L$8,O5&lt;='Reference Sheet'!$M$8,'Reference Sheet'!$L$10)</f>
        <v>Descending</v>
      </c>
      <c r="P6" s="7" t="str" cm="1">
        <f t="array" ref="P6">_xlfn.IFS(P5&gt;'Reference Sheet'!$M$9,'Reference Sheet'!$L$9,P5&gt;'Reference Sheet'!$M$8,'Reference Sheet'!$L$8,P5&lt;='Reference Sheet'!$M$8,'Reference Sheet'!$L$10)</f>
        <v>Descending</v>
      </c>
      <c r="Q6" s="7" t="str" cm="1">
        <f t="array" ref="Q6">_xlfn.IFS(Q5&gt;'Reference Sheet'!$M$9,'Reference Sheet'!$L$9,Q5&gt;'Reference Sheet'!$M$8,'Reference Sheet'!$L$8,Q5&lt;='Reference Sheet'!$M$8,'Reference Sheet'!$L$10)</f>
        <v>Descending</v>
      </c>
      <c r="R6" s="7" t="str" cm="1">
        <f t="array" ref="R6">_xlfn.IFS(R5&gt;'Reference Sheet'!$M$9,'Reference Sheet'!$L$9,R5&gt;'Reference Sheet'!$M$8,'Reference Sheet'!$L$8,R5&lt;='Reference Sheet'!$M$8,'Reference Sheet'!$L$10)</f>
        <v>Descending</v>
      </c>
      <c r="S6" s="7" t="str" cm="1">
        <f t="array" ref="S6">_xlfn.IFS(S5&gt;'Reference Sheet'!$M$9,'Reference Sheet'!$L$9,S5&gt;'Reference Sheet'!$M$8,'Reference Sheet'!$L$8,S5&lt;='Reference Sheet'!$M$8,'Reference Sheet'!$L$10)</f>
        <v>Descending</v>
      </c>
      <c r="T6" s="7" t="str" cm="1">
        <f t="array" ref="T6">_xlfn.IFS(T5&gt;'Reference Sheet'!$M$9,'Reference Sheet'!$L$9,T5&gt;'Reference Sheet'!$M$8,'Reference Sheet'!$L$8,T5&lt;='Reference Sheet'!$M$8,'Reference Sheet'!$L$10)</f>
        <v>Descending</v>
      </c>
      <c r="U6" s="7" t="str" cm="1">
        <f t="array" ref="U6">_xlfn.IFS(U5&gt;'Reference Sheet'!$M$9,'Reference Sheet'!$L$9,U5&gt;'Reference Sheet'!$M$8,'Reference Sheet'!$L$8,U5&lt;='Reference Sheet'!$M$8,'Reference Sheet'!$L$10)</f>
        <v>Descending</v>
      </c>
      <c r="V6" s="7" t="str" cm="1">
        <f t="array" ref="V6">_xlfn.IFS(V5&gt;'Reference Sheet'!$M$9,'Reference Sheet'!$L$9,V5&gt;'Reference Sheet'!$M$8,'Reference Sheet'!$L$8,V5&lt;='Reference Sheet'!$M$8,'Reference Sheet'!$L$10)</f>
        <v>Descending</v>
      </c>
      <c r="W6" s="7" t="str" cm="1">
        <f t="array" ref="W6">_xlfn.IFS(W5&gt;'Reference Sheet'!$M$9,'Reference Sheet'!$L$9,W5&gt;'Reference Sheet'!$M$8,'Reference Sheet'!$L$8,W5&lt;='Reference Sheet'!$M$8,'Reference Sheet'!$L$10)</f>
        <v>Descending</v>
      </c>
      <c r="X6" s="7" t="str" cm="1">
        <f t="array" ref="X6">_xlfn.IFS(X5&gt;'Reference Sheet'!$M$9,'Reference Sheet'!$L$9,X5&gt;'Reference Sheet'!$M$8,'Reference Sheet'!$L$8,X5&lt;='Reference Sheet'!$M$8,'Reference Sheet'!$L$10)</f>
        <v>Descending</v>
      </c>
      <c r="Y6" s="7" t="str" cm="1">
        <f t="array" ref="Y6">_xlfn.IFS(Y5&gt;'Reference Sheet'!$M$9,'Reference Sheet'!$L$9,Y5&gt;'Reference Sheet'!$M$8,'Reference Sheet'!$L$8,Y5&lt;='Reference Sheet'!$M$8,'Reference Sheet'!$L$10)</f>
        <v>Descending</v>
      </c>
    </row>
    <row r="7" spans="1:25" x14ac:dyDescent="0.3">
      <c r="A7" t="s">
        <v>51</v>
      </c>
      <c r="B7" s="18">
        <v>1.4</v>
      </c>
      <c r="E7" t="s">
        <v>39</v>
      </c>
      <c r="F7" s="11">
        <v>32</v>
      </c>
      <c r="G7" s="11">
        <v>33</v>
      </c>
      <c r="H7" s="11">
        <v>33</v>
      </c>
      <c r="I7" s="11">
        <v>32</v>
      </c>
      <c r="J7" s="11">
        <v>32</v>
      </c>
      <c r="K7" s="11">
        <v>31</v>
      </c>
      <c r="L7" s="11">
        <v>31</v>
      </c>
      <c r="M7" s="11">
        <v>31</v>
      </c>
      <c r="N7" s="11">
        <v>30</v>
      </c>
      <c r="O7" s="11">
        <v>30</v>
      </c>
      <c r="P7" s="11">
        <v>30</v>
      </c>
      <c r="Q7" s="11">
        <v>28</v>
      </c>
      <c r="R7" s="11">
        <v>28</v>
      </c>
      <c r="S7" s="11">
        <v>28</v>
      </c>
      <c r="T7" s="11">
        <v>26</v>
      </c>
      <c r="U7" s="11"/>
      <c r="V7" s="11"/>
      <c r="W7" s="11"/>
      <c r="X7" s="11"/>
      <c r="Y7" s="11"/>
    </row>
    <row r="8" spans="1:25" x14ac:dyDescent="0.3">
      <c r="A8" t="s">
        <v>34</v>
      </c>
      <c r="B8" s="6">
        <v>190429400</v>
      </c>
      <c r="E8" t="s">
        <v>38</v>
      </c>
      <c r="F8" s="11">
        <v>30</v>
      </c>
      <c r="G8" s="11">
        <v>30</v>
      </c>
      <c r="H8" s="11">
        <v>30</v>
      </c>
      <c r="I8" s="11">
        <v>30</v>
      </c>
      <c r="J8" s="11">
        <v>29</v>
      </c>
      <c r="K8" s="11">
        <v>29</v>
      </c>
      <c r="L8" s="11">
        <v>29</v>
      </c>
      <c r="M8" s="11">
        <v>28</v>
      </c>
      <c r="N8" s="11">
        <v>28</v>
      </c>
      <c r="O8" s="11">
        <v>26</v>
      </c>
      <c r="P8" s="11">
        <v>25</v>
      </c>
      <c r="Q8" s="11">
        <v>23</v>
      </c>
      <c r="R8" s="11">
        <v>22</v>
      </c>
      <c r="S8" s="11">
        <v>21</v>
      </c>
      <c r="T8" s="11">
        <v>20</v>
      </c>
      <c r="U8" s="11"/>
      <c r="V8" s="11"/>
      <c r="W8" s="11"/>
      <c r="X8" s="11"/>
      <c r="Y8" s="11"/>
    </row>
    <row r="9" spans="1:25" x14ac:dyDescent="0.3">
      <c r="A9" t="s">
        <v>42</v>
      </c>
      <c r="B9" s="10">
        <v>0.06</v>
      </c>
      <c r="E9" t="s">
        <v>40</v>
      </c>
      <c r="F9" s="11" t="s">
        <v>24</v>
      </c>
      <c r="G9" s="11" t="s">
        <v>24</v>
      </c>
      <c r="H9" s="11" t="s">
        <v>24</v>
      </c>
      <c r="I9" s="11" t="s">
        <v>24</v>
      </c>
      <c r="J9" s="11" t="s">
        <v>24</v>
      </c>
      <c r="K9" s="11" t="s">
        <v>24</v>
      </c>
      <c r="L9" s="11" t="s">
        <v>24</v>
      </c>
      <c r="M9" s="11" t="s">
        <v>24</v>
      </c>
      <c r="N9" s="11" t="s">
        <v>24</v>
      </c>
      <c r="O9" s="11" t="s">
        <v>24</v>
      </c>
      <c r="P9" s="11" t="s">
        <v>24</v>
      </c>
      <c r="Q9" s="11" t="s">
        <v>50</v>
      </c>
      <c r="R9" s="11" t="s">
        <v>50</v>
      </c>
      <c r="S9" s="11" t="s">
        <v>50</v>
      </c>
      <c r="T9" s="11" t="s">
        <v>50</v>
      </c>
      <c r="U9" s="11"/>
      <c r="V9" s="11"/>
      <c r="W9" s="11"/>
      <c r="X9" s="11"/>
      <c r="Y9" s="11"/>
    </row>
    <row r="10" spans="1:25" x14ac:dyDescent="0.3">
      <c r="A10" t="s">
        <v>43</v>
      </c>
      <c r="B10" s="10">
        <v>0.03</v>
      </c>
      <c r="E10" t="s">
        <v>45</v>
      </c>
      <c r="F10" s="8"/>
      <c r="G10" s="12">
        <v>0.04</v>
      </c>
      <c r="H10" s="12">
        <v>0.1</v>
      </c>
      <c r="I10" s="12">
        <v>0.1</v>
      </c>
      <c r="J10" s="12">
        <v>0.1</v>
      </c>
      <c r="K10" s="12">
        <v>0.1</v>
      </c>
      <c r="L10" s="12">
        <v>0.1</v>
      </c>
      <c r="M10" s="13">
        <f>$B$9</f>
        <v>0.06</v>
      </c>
      <c r="N10" s="13">
        <f t="shared" ref="N10:Q10" si="2">$B$9</f>
        <v>0.06</v>
      </c>
      <c r="O10" s="13">
        <f t="shared" si="2"/>
        <v>0.06</v>
      </c>
      <c r="P10" s="13">
        <f t="shared" si="2"/>
        <v>0.06</v>
      </c>
      <c r="Q10" s="13">
        <f t="shared" si="2"/>
        <v>0.06</v>
      </c>
      <c r="R10" s="13">
        <f>$B$10</f>
        <v>0.03</v>
      </c>
      <c r="S10" s="13">
        <f t="shared" ref="S10:Y10" si="3">$B$10</f>
        <v>0.03</v>
      </c>
      <c r="T10" s="13">
        <f t="shared" si="3"/>
        <v>0.03</v>
      </c>
      <c r="U10" s="13">
        <f t="shared" si="3"/>
        <v>0.03</v>
      </c>
      <c r="V10" s="13">
        <f t="shared" si="3"/>
        <v>0.03</v>
      </c>
      <c r="W10" s="13">
        <f t="shared" si="3"/>
        <v>0.03</v>
      </c>
      <c r="X10" s="13">
        <f t="shared" si="3"/>
        <v>0.03</v>
      </c>
      <c r="Y10" s="13">
        <f t="shared" si="3"/>
        <v>0.03</v>
      </c>
    </row>
    <row r="11" spans="1:25" x14ac:dyDescent="0.3">
      <c r="A11" t="s">
        <v>44</v>
      </c>
      <c r="B11" s="10">
        <v>0.1</v>
      </c>
      <c r="E11" t="s">
        <v>47</v>
      </c>
      <c r="F11" s="14">
        <f>$B$8/1000000</f>
        <v>190.42939999999999</v>
      </c>
      <c r="G11" s="15">
        <f>F11*(1+G10)</f>
        <v>198.04657599999999</v>
      </c>
      <c r="H11" s="15">
        <f t="shared" ref="H11:Y11" si="4">G11*(1+H10)</f>
        <v>217.8512336</v>
      </c>
      <c r="I11" s="15">
        <f t="shared" si="4"/>
        <v>239.63635696000003</v>
      </c>
      <c r="J11" s="15">
        <f t="shared" si="4"/>
        <v>263.59999265600004</v>
      </c>
      <c r="K11" s="15">
        <f t="shared" si="4"/>
        <v>289.95999192160008</v>
      </c>
      <c r="L11" s="15">
        <f t="shared" si="4"/>
        <v>318.95599111376009</v>
      </c>
      <c r="M11" s="15">
        <f t="shared" si="4"/>
        <v>338.09335058058571</v>
      </c>
      <c r="N11" s="15">
        <f t="shared" si="4"/>
        <v>358.37895161542087</v>
      </c>
      <c r="O11" s="15">
        <f t="shared" si="4"/>
        <v>379.88168871234615</v>
      </c>
      <c r="P11" s="15">
        <f t="shared" si="4"/>
        <v>402.67459003508691</v>
      </c>
      <c r="Q11" s="15">
        <f t="shared" si="4"/>
        <v>426.83506543719216</v>
      </c>
      <c r="R11" s="15">
        <f t="shared" si="4"/>
        <v>439.64011740030793</v>
      </c>
      <c r="S11" s="15">
        <f t="shared" si="4"/>
        <v>452.82932092231715</v>
      </c>
      <c r="T11" s="15">
        <f t="shared" si="4"/>
        <v>466.41420054998667</v>
      </c>
      <c r="U11" s="15">
        <f t="shared" si="4"/>
        <v>480.4066265664863</v>
      </c>
      <c r="V11" s="15">
        <f t="shared" si="4"/>
        <v>494.81882536348087</v>
      </c>
      <c r="W11" s="15">
        <f t="shared" si="4"/>
        <v>509.66339012438533</v>
      </c>
      <c r="X11" s="15">
        <f t="shared" si="4"/>
        <v>524.9532918281169</v>
      </c>
      <c r="Y11" s="15">
        <f t="shared" si="4"/>
        <v>540.70189058296046</v>
      </c>
    </row>
    <row r="12" spans="1:25" ht="15" thickBot="1" x14ac:dyDescent="0.35">
      <c r="F12" s="8"/>
      <c r="G12" s="8"/>
      <c r="H12" s="8"/>
      <c r="I12" s="8"/>
      <c r="J12" s="8"/>
      <c r="K12" s="8"/>
      <c r="L12" s="8"/>
      <c r="M12" s="8"/>
      <c r="N12" s="8"/>
      <c r="O12" s="8"/>
      <c r="P12" s="8"/>
      <c r="Q12" s="8"/>
      <c r="R12" s="8"/>
      <c r="S12" s="8"/>
      <c r="T12" s="8"/>
      <c r="U12" s="8"/>
      <c r="V12" s="8"/>
      <c r="W12" s="8"/>
      <c r="X12" s="8"/>
      <c r="Y12" s="8"/>
    </row>
    <row r="13" spans="1:25" ht="15" thickBot="1" x14ac:dyDescent="0.35">
      <c r="A13" s="21" t="str">
        <f>B2&amp;"'s Est. Intrinsic Value"</f>
        <v>Anthony Edwards's Est. Intrinsic Value</v>
      </c>
      <c r="B13" s="24">
        <f>SUM($F$23:$Y$23)*1000000</f>
        <v>251001011.28177425</v>
      </c>
      <c r="E13" s="9" t="s">
        <v>41</v>
      </c>
      <c r="F13" s="8"/>
      <c r="G13" s="8"/>
      <c r="H13" s="8"/>
      <c r="I13" s="8"/>
      <c r="J13" s="8"/>
      <c r="K13" s="8"/>
      <c r="L13" s="8"/>
      <c r="M13" s="8"/>
      <c r="N13" s="8"/>
      <c r="O13" s="8"/>
      <c r="P13" s="8"/>
      <c r="Q13" s="8"/>
      <c r="R13" s="8"/>
      <c r="S13" s="8"/>
      <c r="T13" s="8"/>
      <c r="U13" s="8"/>
      <c r="V13" s="8"/>
      <c r="W13" s="8"/>
      <c r="X13" s="8"/>
      <c r="Y13" s="8"/>
    </row>
    <row r="14" spans="1:25" ht="15" thickBot="1" x14ac:dyDescent="0.35">
      <c r="A14" s="21" t="str">
        <f>$B$2&amp;"'s Est. Contract Intrinsic Value"</f>
        <v>Anthony Edwards's Est. Contract Intrinsic Value</v>
      </c>
      <c r="B14" s="24">
        <f>SUM(F33:Y33)*1000000</f>
        <v>152429866.98925409</v>
      </c>
      <c r="C14" s="27">
        <f>IFERROR(MAX(B14/B13,0),0)</f>
        <v>0.60728785996059598</v>
      </c>
      <c r="E14" t="s">
        <v>36</v>
      </c>
      <c r="F14" s="16">
        <f>'Reference Sheet'!$B$2</f>
        <v>-3.5991198085010473E-2</v>
      </c>
      <c r="G14" s="16">
        <f>'Reference Sheet'!$B$2</f>
        <v>-3.5991198085010473E-2</v>
      </c>
      <c r="H14" s="16">
        <f>'Reference Sheet'!$B$2</f>
        <v>-3.5991198085010473E-2</v>
      </c>
      <c r="I14" s="16">
        <f>'Reference Sheet'!$B$2</f>
        <v>-3.5991198085010473E-2</v>
      </c>
      <c r="J14" s="16">
        <f>'Reference Sheet'!$B$2</f>
        <v>-3.5991198085010473E-2</v>
      </c>
      <c r="K14" s="16">
        <f>'Reference Sheet'!$B$2</f>
        <v>-3.5991198085010473E-2</v>
      </c>
      <c r="L14" s="16">
        <f>'Reference Sheet'!$B$2</f>
        <v>-3.5991198085010473E-2</v>
      </c>
      <c r="M14" s="16">
        <f>'Reference Sheet'!$B$2</f>
        <v>-3.5991198085010473E-2</v>
      </c>
      <c r="N14" s="16">
        <f>'Reference Sheet'!$B$2</f>
        <v>-3.5991198085010473E-2</v>
      </c>
      <c r="O14" s="16">
        <f>'Reference Sheet'!$B$2</f>
        <v>-3.5991198085010473E-2</v>
      </c>
      <c r="P14" s="16">
        <f>'Reference Sheet'!$B$2</f>
        <v>-3.5991198085010473E-2</v>
      </c>
      <c r="Q14" s="16">
        <f>'Reference Sheet'!$B$2</f>
        <v>-3.5991198085010473E-2</v>
      </c>
      <c r="R14" s="16">
        <f>'Reference Sheet'!$B$2</f>
        <v>-3.5991198085010473E-2</v>
      </c>
      <c r="S14" s="16">
        <f>'Reference Sheet'!$B$2</f>
        <v>-3.5991198085010473E-2</v>
      </c>
      <c r="T14" s="16">
        <f>'Reference Sheet'!$B$2</f>
        <v>-3.5991198085010473E-2</v>
      </c>
      <c r="U14" s="16">
        <f>'Reference Sheet'!$B$2</f>
        <v>-3.5991198085010473E-2</v>
      </c>
      <c r="V14" s="16">
        <f>'Reference Sheet'!$B$2</f>
        <v>-3.5991198085010473E-2</v>
      </c>
      <c r="W14" s="16">
        <f>'Reference Sheet'!$B$2</f>
        <v>-3.5991198085010473E-2</v>
      </c>
      <c r="X14" s="16">
        <f>'Reference Sheet'!$B$2</f>
        <v>-3.5991198085010473E-2</v>
      </c>
      <c r="Y14" s="16">
        <f>'Reference Sheet'!$B$2</f>
        <v>-3.5991198085010473E-2</v>
      </c>
    </row>
    <row r="15" spans="1:25" x14ac:dyDescent="0.3">
      <c r="A15" t="s">
        <v>71</v>
      </c>
      <c r="B15" s="25">
        <f>IFERROR(SUM(F34:Y34)*1000000,"")</f>
        <v>152359496.99163616</v>
      </c>
      <c r="E15" t="s">
        <v>70</v>
      </c>
      <c r="F15" s="16">
        <f>VLOOKUP($B$4,'Reference Sheet'!$H$2:$I$6,2,FALSE)</f>
        <v>-2.6170147583081661E-2</v>
      </c>
      <c r="G15" s="16">
        <f>VLOOKUP($B$4,'Reference Sheet'!$H$2:$I$6,2,FALSE)</f>
        <v>-2.6170147583081661E-2</v>
      </c>
      <c r="H15" s="16">
        <f>VLOOKUP($B$4,'Reference Sheet'!$H$2:$I$6,2,FALSE)</f>
        <v>-2.6170147583081661E-2</v>
      </c>
      <c r="I15" s="16">
        <f>VLOOKUP($B$4,'Reference Sheet'!$H$2:$I$6,2,FALSE)</f>
        <v>-2.6170147583081661E-2</v>
      </c>
      <c r="J15" s="16">
        <f>VLOOKUP($B$4,'Reference Sheet'!$H$2:$I$6,2,FALSE)</f>
        <v>-2.6170147583081661E-2</v>
      </c>
      <c r="K15" s="16">
        <f>VLOOKUP($B$4,'Reference Sheet'!$H$2:$I$6,2,FALSE)</f>
        <v>-2.6170147583081661E-2</v>
      </c>
      <c r="L15" s="16">
        <f>VLOOKUP($B$4,'Reference Sheet'!$H$2:$I$6,2,FALSE)</f>
        <v>-2.6170147583081661E-2</v>
      </c>
      <c r="M15" s="16">
        <f>VLOOKUP($B$4,'Reference Sheet'!$H$2:$I$6,2,FALSE)</f>
        <v>-2.6170147583081661E-2</v>
      </c>
      <c r="N15" s="16">
        <f>VLOOKUP($B$4,'Reference Sheet'!$H$2:$I$6,2,FALSE)</f>
        <v>-2.6170147583081661E-2</v>
      </c>
      <c r="O15" s="16">
        <f>VLOOKUP($B$4,'Reference Sheet'!$H$2:$I$6,2,FALSE)</f>
        <v>-2.6170147583081661E-2</v>
      </c>
      <c r="P15" s="16">
        <f>VLOOKUP($B$4,'Reference Sheet'!$H$2:$I$6,2,FALSE)</f>
        <v>-2.6170147583081661E-2</v>
      </c>
      <c r="Q15" s="16">
        <f>VLOOKUP($B$4,'Reference Sheet'!$H$2:$I$6,2,FALSE)</f>
        <v>-2.6170147583081661E-2</v>
      </c>
      <c r="R15" s="16">
        <f>VLOOKUP($B$4,'Reference Sheet'!$H$2:$I$6,2,FALSE)</f>
        <v>-2.6170147583081661E-2</v>
      </c>
      <c r="S15" s="16">
        <f>VLOOKUP($B$4,'Reference Sheet'!$H$2:$I$6,2,FALSE)</f>
        <v>-2.6170147583081661E-2</v>
      </c>
      <c r="T15" s="16">
        <f>VLOOKUP($B$4,'Reference Sheet'!$H$2:$I$6,2,FALSE)</f>
        <v>-2.6170147583081661E-2</v>
      </c>
      <c r="U15" s="16">
        <f>VLOOKUP($B$4,'Reference Sheet'!$H$2:$I$6,2,FALSE)</f>
        <v>-2.6170147583081661E-2</v>
      </c>
      <c r="V15" s="16">
        <f>VLOOKUP($B$4,'Reference Sheet'!$H$2:$I$6,2,FALSE)</f>
        <v>-2.6170147583081661E-2</v>
      </c>
      <c r="W15" s="16">
        <f>VLOOKUP($B$4,'Reference Sheet'!$H$2:$I$6,2,FALSE)</f>
        <v>-2.6170147583081661E-2</v>
      </c>
      <c r="X15" s="16">
        <f>VLOOKUP($B$4,'Reference Sheet'!$H$2:$I$6,2,FALSE)</f>
        <v>-2.6170147583081661E-2</v>
      </c>
      <c r="Y15" s="16">
        <f>VLOOKUP($B$4,'Reference Sheet'!$H$2:$I$6,2,FALSE)</f>
        <v>-2.6170147583081661E-2</v>
      </c>
    </row>
    <row r="16" spans="1:25" ht="15" thickBot="1" x14ac:dyDescent="0.35">
      <c r="A16" t="s">
        <v>64</v>
      </c>
      <c r="B16" s="26">
        <f>IFERROR(B14-B15,"")</f>
        <v>70369.997617930174</v>
      </c>
      <c r="E16" t="s">
        <v>46</v>
      </c>
      <c r="F16" s="16">
        <f>VLOOKUP(F$6,'Reference Sheet'!$L$8:$N$10,3,FALSE)</f>
        <v>0</v>
      </c>
      <c r="G16" s="16">
        <f>VLOOKUP(G$6,'Reference Sheet'!$L$8:$N$10,3,FALSE)</f>
        <v>0</v>
      </c>
      <c r="H16" s="16">
        <f>VLOOKUP(H$6,'Reference Sheet'!$L$8:$N$10,3,FALSE)</f>
        <v>3.6771009569001513E-2</v>
      </c>
      <c r="I16" s="16">
        <f>VLOOKUP(I$6,'Reference Sheet'!$L$8:$N$10,3,FALSE)</f>
        <v>3.6771009569001513E-2</v>
      </c>
      <c r="J16" s="16">
        <f>VLOOKUP(J$6,'Reference Sheet'!$L$8:$N$10,3,FALSE)</f>
        <v>3.6771009569001513E-2</v>
      </c>
      <c r="K16" s="16">
        <f>VLOOKUP(K$6,'Reference Sheet'!$L$8:$N$10,3,FALSE)</f>
        <v>3.6771009569001513E-2</v>
      </c>
      <c r="L16" s="16">
        <f>VLOOKUP(L$6,'Reference Sheet'!$L$8:$N$10,3,FALSE)</f>
        <v>3.6771009569001513E-2</v>
      </c>
      <c r="M16" s="16">
        <f>VLOOKUP(M$6,'Reference Sheet'!$L$8:$N$10,3,FALSE)</f>
        <v>3.6771009569001513E-2</v>
      </c>
      <c r="N16" s="16">
        <f>VLOOKUP(N$6,'Reference Sheet'!$L$8:$N$10,3,FALSE)</f>
        <v>3.6771009569001513E-2</v>
      </c>
      <c r="O16" s="16">
        <f>VLOOKUP(O$6,'Reference Sheet'!$L$8:$N$10,3,FALSE)</f>
        <v>3.9904679039323307E-2</v>
      </c>
      <c r="P16" s="16">
        <f>VLOOKUP(P$6,'Reference Sheet'!$L$8:$N$10,3,FALSE)</f>
        <v>3.9904679039323307E-2</v>
      </c>
      <c r="Q16" s="16">
        <f>VLOOKUP(Q$6,'Reference Sheet'!$L$8:$N$10,3,FALSE)</f>
        <v>3.9904679039323307E-2</v>
      </c>
      <c r="R16" s="16">
        <f>VLOOKUP(R$6,'Reference Sheet'!$L$8:$N$10,3,FALSE)</f>
        <v>3.9904679039323307E-2</v>
      </c>
      <c r="S16" s="16">
        <f>VLOOKUP(S$6,'Reference Sheet'!$L$8:$N$10,3,FALSE)</f>
        <v>3.9904679039323307E-2</v>
      </c>
      <c r="T16" s="16">
        <f>VLOOKUP(T$6,'Reference Sheet'!$L$8:$N$10,3,FALSE)</f>
        <v>3.9904679039323307E-2</v>
      </c>
      <c r="U16" s="16">
        <f>VLOOKUP(U$6,'Reference Sheet'!$L$8:$N$10,3,FALSE)</f>
        <v>3.9904679039323307E-2</v>
      </c>
      <c r="V16" s="16">
        <f>VLOOKUP(V$6,'Reference Sheet'!$L$8:$N$10,3,FALSE)</f>
        <v>3.9904679039323307E-2</v>
      </c>
      <c r="W16" s="16">
        <f>VLOOKUP(W$6,'Reference Sheet'!$L$8:$N$10,3,FALSE)</f>
        <v>3.9904679039323307E-2</v>
      </c>
      <c r="X16" s="16">
        <f>VLOOKUP(X$6,'Reference Sheet'!$L$8:$N$10,3,FALSE)</f>
        <v>3.9904679039323307E-2</v>
      </c>
      <c r="Y16" s="16">
        <f>VLOOKUP(Y$6,'Reference Sheet'!$L$8:$N$10,3,FALSE)</f>
        <v>3.9904679039323307E-2</v>
      </c>
    </row>
    <row r="17" spans="1:25" ht="15" thickBot="1" x14ac:dyDescent="0.35">
      <c r="A17" s="21" t="s">
        <v>66</v>
      </c>
      <c r="B17" s="34">
        <f>IFERROR(B14/B15,"")</f>
        <v>1.0004618681408604</v>
      </c>
      <c r="E17" t="s">
        <v>48</v>
      </c>
      <c r="F17" s="16">
        <f>IFERROR(VLOOKUP(F$9,'Reference Sheet'!$J$7:$K$9,2,FALSE),0)</f>
        <v>4.9880723950953311E-2</v>
      </c>
      <c r="G17" s="16">
        <f>IFERROR(VLOOKUP(G$9,'Reference Sheet'!$J$7:$K$9,2,FALSE),0)</f>
        <v>4.9880723950953311E-2</v>
      </c>
      <c r="H17" s="16">
        <f>IFERROR(VLOOKUP(H$9,'Reference Sheet'!$J$7:$K$9,2,FALSE),0)</f>
        <v>4.9880723950953311E-2</v>
      </c>
      <c r="I17" s="16">
        <f>IFERROR(VLOOKUP(I$9,'Reference Sheet'!$J$7:$K$9,2,FALSE),0)</f>
        <v>4.9880723950953311E-2</v>
      </c>
      <c r="J17" s="16">
        <f>IFERROR(VLOOKUP(J$9,'Reference Sheet'!$J$7:$K$9,2,FALSE),0)</f>
        <v>4.9880723950953311E-2</v>
      </c>
      <c r="K17" s="16">
        <f>IFERROR(VLOOKUP(K$9,'Reference Sheet'!$J$7:$K$9,2,FALSE),0)</f>
        <v>4.9880723950953311E-2</v>
      </c>
      <c r="L17" s="16">
        <f>IFERROR(VLOOKUP(L$9,'Reference Sheet'!$J$7:$K$9,2,FALSE),0)</f>
        <v>4.9880723950953311E-2</v>
      </c>
      <c r="M17" s="16">
        <f>IFERROR(VLOOKUP(M$9,'Reference Sheet'!$J$7:$K$9,2,FALSE),0)</f>
        <v>4.9880723950953311E-2</v>
      </c>
      <c r="N17" s="16">
        <f>IFERROR(VLOOKUP(N$9,'Reference Sheet'!$J$7:$K$9,2,FALSE),0)</f>
        <v>4.9880723950953311E-2</v>
      </c>
      <c r="O17" s="16">
        <f>IFERROR(VLOOKUP(O$9,'Reference Sheet'!$J$7:$K$9,2,FALSE),0)</f>
        <v>4.9880723950953311E-2</v>
      </c>
      <c r="P17" s="16">
        <f>IFERROR(VLOOKUP(P$9,'Reference Sheet'!$J$7:$K$9,2,FALSE),0)</f>
        <v>4.9880723950953311E-2</v>
      </c>
      <c r="Q17" s="16">
        <f>IFERROR(VLOOKUP(Q$9,'Reference Sheet'!$J$7:$K$9,2,FALSE),0)</f>
        <v>2.4940361975476655E-2</v>
      </c>
      <c r="R17" s="16">
        <f>IFERROR(VLOOKUP(R$9,'Reference Sheet'!$J$7:$K$9,2,FALSE),0)</f>
        <v>2.4940361975476655E-2</v>
      </c>
      <c r="S17" s="16">
        <f>IFERROR(VLOOKUP(S$9,'Reference Sheet'!$J$7:$K$9,2,FALSE),0)</f>
        <v>2.4940361975476655E-2</v>
      </c>
      <c r="T17" s="16">
        <f>IFERROR(VLOOKUP(T$9,'Reference Sheet'!$J$7:$K$9,2,FALSE),0)</f>
        <v>2.4940361975476655E-2</v>
      </c>
      <c r="U17" s="16">
        <f>IFERROR(VLOOKUP(U$9,'Reference Sheet'!$J$7:$K$9,2,FALSE),0)</f>
        <v>0</v>
      </c>
      <c r="V17" s="16">
        <f>IFERROR(VLOOKUP(V$9,'Reference Sheet'!$J$7:$K$9,2,FALSE),0)</f>
        <v>0</v>
      </c>
      <c r="W17" s="16">
        <f>IFERROR(VLOOKUP(W$9,'Reference Sheet'!$J$7:$K$9,2,FALSE),0)</f>
        <v>0</v>
      </c>
      <c r="X17" s="16">
        <f>IFERROR(VLOOKUP(X$9,'Reference Sheet'!$J$7:$K$9,2,FALSE),0)</f>
        <v>0</v>
      </c>
      <c r="Y17" s="16">
        <f>IFERROR(VLOOKUP(Y$9,'Reference Sheet'!$J$7:$K$9,2,FALSE),0)</f>
        <v>0</v>
      </c>
    </row>
    <row r="18" spans="1:25" x14ac:dyDescent="0.3">
      <c r="E18" t="str">
        <f>E7&amp;" Input"</f>
        <v>Minutes Per Game Input</v>
      </c>
      <c r="F18" s="16">
        <f>IF(ISBLANK(F7),0,F7*'Reference Sheet'!$B$11)</f>
        <v>8.4528405130489634E-2</v>
      </c>
      <c r="G18" s="16">
        <f>IF(ISBLANK(G7),0,G7*'Reference Sheet'!$B$11)</f>
        <v>8.7169917790817439E-2</v>
      </c>
      <c r="H18" s="16">
        <f>IF(ISBLANK(H7),0,H7*'Reference Sheet'!$B$11)</f>
        <v>8.7169917790817439E-2</v>
      </c>
      <c r="I18" s="16">
        <f>IF(ISBLANK(I7),0,I7*'Reference Sheet'!$B$11)</f>
        <v>8.4528405130489634E-2</v>
      </c>
      <c r="J18" s="16">
        <f>IF(ISBLANK(J7),0,J7*'Reference Sheet'!$B$11)</f>
        <v>8.4528405130489634E-2</v>
      </c>
      <c r="K18" s="16">
        <f>IF(ISBLANK(K7),0,K7*'Reference Sheet'!$B$11)</f>
        <v>8.1886892470161829E-2</v>
      </c>
      <c r="L18" s="16">
        <f>IF(ISBLANK(L7),0,L7*'Reference Sheet'!$B$11)</f>
        <v>8.1886892470161829E-2</v>
      </c>
      <c r="M18" s="16">
        <f>IF(ISBLANK(M7),0,M7*'Reference Sheet'!$B$11)</f>
        <v>8.1886892470161829E-2</v>
      </c>
      <c r="N18" s="16">
        <f>IF(ISBLANK(N7),0,N7*'Reference Sheet'!$B$11)</f>
        <v>7.9245379809834038E-2</v>
      </c>
      <c r="O18" s="16">
        <f>IF(ISBLANK(O7),0,O7*'Reference Sheet'!$B$11)</f>
        <v>7.9245379809834038E-2</v>
      </c>
      <c r="P18" s="16">
        <f>IF(ISBLANK(P7),0,P7*'Reference Sheet'!$B$11)</f>
        <v>7.9245379809834038E-2</v>
      </c>
      <c r="Q18" s="16">
        <f>IF(ISBLANK(Q7),0,Q7*'Reference Sheet'!$B$11)</f>
        <v>7.3962354489178428E-2</v>
      </c>
      <c r="R18" s="16">
        <f>IF(ISBLANK(R7),0,R7*'Reference Sheet'!$B$11)</f>
        <v>7.3962354489178428E-2</v>
      </c>
      <c r="S18" s="16">
        <f>IF(ISBLANK(S7),0,S7*'Reference Sheet'!$B$11)</f>
        <v>7.3962354489178428E-2</v>
      </c>
      <c r="T18" s="16">
        <f>IF(ISBLANK(T7),0,T7*'Reference Sheet'!$B$11)</f>
        <v>6.8679329168522832E-2</v>
      </c>
      <c r="U18" s="16">
        <f>IF(ISBLANK(U7),0,U7*'Reference Sheet'!$B$11)</f>
        <v>0</v>
      </c>
      <c r="V18" s="16">
        <f>IF(ISBLANK(V7),0,V7*'Reference Sheet'!$B$11)</f>
        <v>0</v>
      </c>
      <c r="W18" s="16">
        <f>IF(ISBLANK(W7),0,W7*'Reference Sheet'!$B$11)</f>
        <v>0</v>
      </c>
      <c r="X18" s="16">
        <f>IF(ISBLANK(X7),0,X7*'Reference Sheet'!$B$11)</f>
        <v>0</v>
      </c>
      <c r="Y18" s="16">
        <f>IF(ISBLANK(Y7),0,Y7*'Reference Sheet'!$B$11)</f>
        <v>0</v>
      </c>
    </row>
    <row r="19" spans="1:25" x14ac:dyDescent="0.3">
      <c r="E19" t="str">
        <f>E8&amp;" Input"</f>
        <v>Usage Rate Input</v>
      </c>
      <c r="F19" s="16">
        <f>IF(ISBLANK(F8),0,F8*'Reference Sheet'!$B$10)</f>
        <v>5.7405260894746589E-2</v>
      </c>
      <c r="G19" s="16">
        <f>IF(ISBLANK(G8),0,G8*'Reference Sheet'!$B$10)</f>
        <v>5.7405260894746589E-2</v>
      </c>
      <c r="H19" s="16">
        <f>IF(ISBLANK(H8),0,H8*'Reference Sheet'!$B$10)</f>
        <v>5.7405260894746589E-2</v>
      </c>
      <c r="I19" s="16">
        <f>IF(ISBLANK(I8),0,I8*'Reference Sheet'!$B$10)</f>
        <v>5.7405260894746589E-2</v>
      </c>
      <c r="J19" s="16">
        <f>IF(ISBLANK(J8),0,J8*'Reference Sheet'!$B$10)</f>
        <v>5.5491752198255036E-2</v>
      </c>
      <c r="K19" s="16">
        <f>IF(ISBLANK(K8),0,K8*'Reference Sheet'!$B$10)</f>
        <v>5.5491752198255036E-2</v>
      </c>
      <c r="L19" s="16">
        <f>IF(ISBLANK(L8),0,L8*'Reference Sheet'!$B$10)</f>
        <v>5.5491752198255036E-2</v>
      </c>
      <c r="M19" s="16">
        <f>IF(ISBLANK(M8),0,M8*'Reference Sheet'!$B$10)</f>
        <v>5.3578243501763483E-2</v>
      </c>
      <c r="N19" s="16">
        <f>IF(ISBLANK(N8),0,N8*'Reference Sheet'!$B$10)</f>
        <v>5.3578243501763483E-2</v>
      </c>
      <c r="O19" s="16">
        <f>IF(ISBLANK(O8),0,O8*'Reference Sheet'!$B$10)</f>
        <v>4.9751226108780376E-2</v>
      </c>
      <c r="P19" s="16">
        <f>IF(ISBLANK(P8),0,P8*'Reference Sheet'!$B$10)</f>
        <v>4.7837717412288823E-2</v>
      </c>
      <c r="Q19" s="16">
        <f>IF(ISBLANK(Q8),0,Q8*'Reference Sheet'!$B$10)</f>
        <v>4.4010700019305717E-2</v>
      </c>
      <c r="R19" s="16">
        <f>IF(ISBLANK(R8),0,R8*'Reference Sheet'!$B$10)</f>
        <v>4.2097191322814163E-2</v>
      </c>
      <c r="S19" s="16">
        <f>IF(ISBLANK(S8),0,S8*'Reference Sheet'!$B$10)</f>
        <v>4.018368262632261E-2</v>
      </c>
      <c r="T19" s="16">
        <f>IF(ISBLANK(T8),0,T8*'Reference Sheet'!$B$10)</f>
        <v>3.8270173929831057E-2</v>
      </c>
      <c r="U19" s="16">
        <f>IF(ISBLANK(U8),0,U8*'Reference Sheet'!$B$10)</f>
        <v>0</v>
      </c>
      <c r="V19" s="16">
        <f>IF(ISBLANK(V8),0,V8*'Reference Sheet'!$B$10)</f>
        <v>0</v>
      </c>
      <c r="W19" s="16">
        <f>IF(ISBLANK(W8),0,W8*'Reference Sheet'!$B$10)</f>
        <v>0</v>
      </c>
      <c r="X19" s="16">
        <f>IF(ISBLANK(X8),0,X8*'Reference Sheet'!$B$10)</f>
        <v>0</v>
      </c>
      <c r="Y19" s="16">
        <f>IF(ISBLANK(Y8),0,Y8*'Reference Sheet'!$B$10)</f>
        <v>0</v>
      </c>
    </row>
    <row r="20" spans="1:25" x14ac:dyDescent="0.3">
      <c r="E20" t="s">
        <v>49</v>
      </c>
      <c r="F20" s="17">
        <f>MAX(0,SUM(F14:F19))</f>
        <v>0.1296530443080974</v>
      </c>
      <c r="G20" s="17">
        <f t="shared" ref="G20:Y20" si="5">MAX(0,SUM(G14:G19))</f>
        <v>0.13229455696842521</v>
      </c>
      <c r="H20" s="17">
        <f t="shared" si="5"/>
        <v>0.16906556653742671</v>
      </c>
      <c r="I20" s="17">
        <f t="shared" si="5"/>
        <v>0.16642405387709891</v>
      </c>
      <c r="J20" s="17">
        <f t="shared" si="5"/>
        <v>0.16451054518060737</v>
      </c>
      <c r="K20" s="17">
        <f t="shared" si="5"/>
        <v>0.16186903252027957</v>
      </c>
      <c r="L20" s="17">
        <f t="shared" si="5"/>
        <v>0.16186903252027957</v>
      </c>
      <c r="M20" s="17">
        <f t="shared" si="5"/>
        <v>0.159955523823788</v>
      </c>
      <c r="N20" s="17">
        <f t="shared" si="5"/>
        <v>0.15731401116346022</v>
      </c>
      <c r="O20" s="17">
        <f t="shared" si="5"/>
        <v>0.1566206632407989</v>
      </c>
      <c r="P20" s="17">
        <f t="shared" si="5"/>
        <v>0.15470715454430733</v>
      </c>
      <c r="Q20" s="17">
        <f t="shared" si="5"/>
        <v>0.12065674985519198</v>
      </c>
      <c r="R20" s="17">
        <f t="shared" si="5"/>
        <v>0.11874324115870041</v>
      </c>
      <c r="S20" s="17">
        <f t="shared" si="5"/>
        <v>0.11682973246220887</v>
      </c>
      <c r="T20" s="17">
        <f t="shared" si="5"/>
        <v>0.10963319844506172</v>
      </c>
      <c r="U20" s="17">
        <f t="shared" si="5"/>
        <v>0</v>
      </c>
      <c r="V20" s="17">
        <f t="shared" si="5"/>
        <v>0</v>
      </c>
      <c r="W20" s="17">
        <f t="shared" si="5"/>
        <v>0</v>
      </c>
      <c r="X20" s="17">
        <f t="shared" si="5"/>
        <v>0</v>
      </c>
      <c r="Y20" s="17">
        <f t="shared" si="5"/>
        <v>0</v>
      </c>
    </row>
    <row r="21" spans="1:25" x14ac:dyDescent="0.3">
      <c r="E21" s="29" t="s">
        <v>52</v>
      </c>
      <c r="F21" s="30">
        <f>F20*F11</f>
        <v>24.689751435764403</v>
      </c>
      <c r="G21" s="30">
        <f t="shared" ref="G21:O21" si="6">G20*G11</f>
        <v>26.20048403103355</v>
      </c>
      <c r="H21" s="30">
        <f t="shared" si="6"/>
        <v>36.831142229461292</v>
      </c>
      <c r="I21" s="30">
        <f t="shared" si="6"/>
        <v>39.881253981622748</v>
      </c>
      <c r="J21" s="30">
        <f t="shared" si="6"/>
        <v>43.364978501442664</v>
      </c>
      <c r="K21" s="30">
        <f t="shared" si="6"/>
        <v>46.935543361937484</v>
      </c>
      <c r="L21" s="30">
        <f t="shared" si="6"/>
        <v>51.629097698131233</v>
      </c>
      <c r="M21" s="30">
        <f t="shared" si="6"/>
        <v>54.079898993457185</v>
      </c>
      <c r="N21" s="30">
        <f t="shared" si="6"/>
        <v>56.37803039517749</v>
      </c>
      <c r="O21" s="30">
        <f t="shared" si="6"/>
        <v>59.497322039162363</v>
      </c>
      <c r="P21" s="30">
        <f>IF(P14&gt;16,P$20*P$11,0)</f>
        <v>0</v>
      </c>
      <c r="Q21" s="30">
        <f t="shared" ref="Q21:Y21" si="7">IF(Q14&gt;16,Q$20*Q$11,0)</f>
        <v>0</v>
      </c>
      <c r="R21" s="30">
        <f t="shared" si="7"/>
        <v>0</v>
      </c>
      <c r="S21" s="30">
        <f t="shared" si="7"/>
        <v>0</v>
      </c>
      <c r="T21" s="30">
        <f t="shared" si="7"/>
        <v>0</v>
      </c>
      <c r="U21" s="30">
        <f t="shared" si="7"/>
        <v>0</v>
      </c>
      <c r="V21" s="30">
        <f t="shared" si="7"/>
        <v>0</v>
      </c>
      <c r="W21" s="30">
        <f t="shared" si="7"/>
        <v>0</v>
      </c>
      <c r="X21" s="30">
        <f t="shared" si="7"/>
        <v>0</v>
      </c>
      <c r="Y21" s="30">
        <f t="shared" si="7"/>
        <v>0</v>
      </c>
    </row>
    <row r="22" spans="1:25" x14ac:dyDescent="0.3">
      <c r="E22" s="19" t="s">
        <v>75</v>
      </c>
      <c r="F22" s="8"/>
      <c r="G22" s="28">
        <f>IF(G$7="","",G21/F21-1)</f>
        <v>6.1188651461301147E-2</v>
      </c>
      <c r="H22" s="28">
        <f t="shared" ref="H22:Y22" si="8">IF(H$7="","",H21/G21-1)</f>
        <v>0.40574281703483428</v>
      </c>
      <c r="I22" s="28">
        <f t="shared" si="8"/>
        <v>8.2813390178316793E-2</v>
      </c>
      <c r="J22" s="28">
        <f t="shared" si="8"/>
        <v>8.7352431832389499E-2</v>
      </c>
      <c r="K22" s="28">
        <f t="shared" si="8"/>
        <v>8.2337521748708564E-2</v>
      </c>
      <c r="L22" s="28">
        <f t="shared" si="8"/>
        <v>0.10000000000000009</v>
      </c>
      <c r="M22" s="28">
        <f t="shared" si="8"/>
        <v>4.7469380728973443E-2</v>
      </c>
      <c r="N22" s="28">
        <f t="shared" si="8"/>
        <v>4.2495112684998615E-2</v>
      </c>
      <c r="O22" s="28">
        <f t="shared" si="8"/>
        <v>5.5328141513998119E-2</v>
      </c>
      <c r="P22" s="28">
        <f t="shared" si="8"/>
        <v>-1</v>
      </c>
      <c r="Q22" s="28" t="e">
        <f t="shared" si="8"/>
        <v>#DIV/0!</v>
      </c>
      <c r="R22" s="28" t="e">
        <f t="shared" si="8"/>
        <v>#DIV/0!</v>
      </c>
      <c r="S22" s="28" t="e">
        <f t="shared" si="8"/>
        <v>#DIV/0!</v>
      </c>
      <c r="T22" s="28" t="e">
        <f t="shared" si="8"/>
        <v>#DIV/0!</v>
      </c>
      <c r="U22" s="28" t="str">
        <f t="shared" si="8"/>
        <v/>
      </c>
      <c r="V22" s="28" t="str">
        <f t="shared" si="8"/>
        <v/>
      </c>
      <c r="W22" s="28" t="str">
        <f t="shared" si="8"/>
        <v/>
      </c>
      <c r="X22" s="28" t="str">
        <f t="shared" si="8"/>
        <v/>
      </c>
      <c r="Y22" s="28" t="str">
        <f t="shared" si="8"/>
        <v/>
      </c>
    </row>
    <row r="23" spans="1:25" x14ac:dyDescent="0.3">
      <c r="E23" s="29" t="s">
        <v>53</v>
      </c>
      <c r="F23" s="20">
        <f>F21/((1+$B$11)^F3)</f>
        <v>22.445228577967637</v>
      </c>
      <c r="G23" s="20">
        <f t="shared" ref="G23:Y23" si="9">G21/((1+$B$11)^G3)</f>
        <v>21.653292587631029</v>
      </c>
      <c r="H23" s="20">
        <f t="shared" si="9"/>
        <v>27.671782291105394</v>
      </c>
      <c r="I23" s="20">
        <f t="shared" si="9"/>
        <v>27.23943308628013</v>
      </c>
      <c r="J23" s="20">
        <f t="shared" si="9"/>
        <v>26.92623982554759</v>
      </c>
      <c r="K23" s="20">
        <f t="shared" si="9"/>
        <v>26.493890620722325</v>
      </c>
      <c r="L23" s="20">
        <f t="shared" si="9"/>
        <v>26.493890620722322</v>
      </c>
      <c r="M23" s="20">
        <f t="shared" si="9"/>
        <v>25.228672001444696</v>
      </c>
      <c r="N23" s="20">
        <f t="shared" si="9"/>
        <v>23.909788419126322</v>
      </c>
      <c r="O23" s="20">
        <f t="shared" si="9"/>
        <v>22.938793251226816</v>
      </c>
      <c r="P23" s="20">
        <f t="shared" si="9"/>
        <v>0</v>
      </c>
      <c r="Q23" s="20">
        <f t="shared" si="9"/>
        <v>0</v>
      </c>
      <c r="R23" s="20">
        <f t="shared" si="9"/>
        <v>0</v>
      </c>
      <c r="S23" s="20">
        <f t="shared" si="9"/>
        <v>0</v>
      </c>
      <c r="T23" s="20">
        <f t="shared" si="9"/>
        <v>0</v>
      </c>
      <c r="U23" s="20">
        <f t="shared" si="9"/>
        <v>0</v>
      </c>
      <c r="V23" s="20">
        <f t="shared" si="9"/>
        <v>0</v>
      </c>
      <c r="W23" s="20">
        <f t="shared" si="9"/>
        <v>0</v>
      </c>
      <c r="X23" s="20">
        <f t="shared" si="9"/>
        <v>0</v>
      </c>
      <c r="Y23" s="20">
        <f t="shared" si="9"/>
        <v>0</v>
      </c>
    </row>
    <row r="24" spans="1:25" x14ac:dyDescent="0.3">
      <c r="E24" s="19" t="s">
        <v>75</v>
      </c>
      <c r="F24" s="8"/>
      <c r="G24" s="28">
        <f>IF(G$7="","",G23/F23-1)</f>
        <v>-3.5283044126089957E-2</v>
      </c>
      <c r="H24" s="28">
        <f t="shared" ref="H24:Y24" si="10">IF(H$7="","",H23/G23-1)</f>
        <v>0.27794801548621284</v>
      </c>
      <c r="I24" s="28">
        <f t="shared" si="10"/>
        <v>-1.5624190746984734E-2</v>
      </c>
      <c r="J24" s="28">
        <f t="shared" si="10"/>
        <v>-1.1497789243282264E-2</v>
      </c>
      <c r="K24" s="28">
        <f t="shared" si="10"/>
        <v>-1.6056798410264972E-2</v>
      </c>
      <c r="L24" s="28">
        <f t="shared" si="10"/>
        <v>-1.1102230246251565E-16</v>
      </c>
      <c r="M24" s="28">
        <f t="shared" si="10"/>
        <v>-4.7755108428206072E-2</v>
      </c>
      <c r="N24" s="28">
        <f t="shared" si="10"/>
        <v>-5.2277170286365027E-2</v>
      </c>
      <c r="O24" s="28">
        <f t="shared" si="10"/>
        <v>-4.0610780441819871E-2</v>
      </c>
      <c r="P24" s="28">
        <f t="shared" si="10"/>
        <v>-1</v>
      </c>
      <c r="Q24" s="28" t="e">
        <f t="shared" si="10"/>
        <v>#DIV/0!</v>
      </c>
      <c r="R24" s="28" t="e">
        <f t="shared" si="10"/>
        <v>#DIV/0!</v>
      </c>
      <c r="S24" s="28" t="e">
        <f t="shared" si="10"/>
        <v>#DIV/0!</v>
      </c>
      <c r="T24" s="28" t="e">
        <f t="shared" si="10"/>
        <v>#DIV/0!</v>
      </c>
      <c r="U24" s="28" t="str">
        <f t="shared" si="10"/>
        <v/>
      </c>
      <c r="V24" s="28" t="str">
        <f t="shared" si="10"/>
        <v/>
      </c>
      <c r="W24" s="28" t="str">
        <f t="shared" si="10"/>
        <v/>
      </c>
      <c r="X24" s="28" t="str">
        <f t="shared" si="10"/>
        <v/>
      </c>
      <c r="Y24" s="28" t="str">
        <f t="shared" si="10"/>
        <v/>
      </c>
    </row>
    <row r="25" spans="1:25" x14ac:dyDescent="0.3">
      <c r="F25" s="8"/>
      <c r="G25" s="8"/>
      <c r="H25" s="8"/>
      <c r="I25" s="8"/>
      <c r="J25" s="8"/>
      <c r="K25" s="8"/>
      <c r="L25" s="8"/>
      <c r="M25" s="8"/>
      <c r="N25" s="8"/>
      <c r="O25" s="8"/>
      <c r="P25" s="8"/>
      <c r="Q25" s="8"/>
      <c r="R25" s="8"/>
      <c r="S25" s="8"/>
      <c r="T25" s="8"/>
      <c r="U25" s="8"/>
      <c r="V25" s="8"/>
      <c r="W25" s="8"/>
      <c r="X25" s="8"/>
      <c r="Y25" s="8"/>
    </row>
    <row r="26" spans="1:25" x14ac:dyDescent="0.3">
      <c r="E26" t="s">
        <v>35</v>
      </c>
      <c r="F26" s="8">
        <f>F4</f>
        <v>2023</v>
      </c>
      <c r="G26" s="8">
        <f t="shared" ref="G26:Y26" si="11">G4</f>
        <v>2024</v>
      </c>
      <c r="H26" s="8">
        <f t="shared" si="11"/>
        <v>2025</v>
      </c>
      <c r="I26" s="8">
        <f t="shared" si="11"/>
        <v>2026</v>
      </c>
      <c r="J26" s="8">
        <f t="shared" si="11"/>
        <v>2027</v>
      </c>
      <c r="K26" s="8">
        <f t="shared" si="11"/>
        <v>2028</v>
      </c>
      <c r="L26" s="8">
        <f t="shared" si="11"/>
        <v>2029</v>
      </c>
      <c r="M26" s="8">
        <f t="shared" si="11"/>
        <v>2030</v>
      </c>
      <c r="N26" s="8">
        <f t="shared" si="11"/>
        <v>2031</v>
      </c>
      <c r="O26" s="8">
        <f t="shared" si="11"/>
        <v>2032</v>
      </c>
      <c r="P26" s="8">
        <f t="shared" si="11"/>
        <v>2033</v>
      </c>
      <c r="Q26" s="8">
        <f t="shared" si="11"/>
        <v>2034</v>
      </c>
      <c r="R26" s="8">
        <f t="shared" si="11"/>
        <v>2035</v>
      </c>
      <c r="S26" s="8">
        <f t="shared" si="11"/>
        <v>2036</v>
      </c>
      <c r="T26" s="8">
        <f t="shared" si="11"/>
        <v>2037</v>
      </c>
      <c r="U26" s="8">
        <f t="shared" si="11"/>
        <v>2038</v>
      </c>
      <c r="V26" s="8">
        <f t="shared" si="11"/>
        <v>2039</v>
      </c>
      <c r="W26" s="8">
        <f t="shared" si="11"/>
        <v>2040</v>
      </c>
      <c r="X26" s="8">
        <f t="shared" si="11"/>
        <v>2041</v>
      </c>
      <c r="Y26" s="8">
        <f t="shared" si="11"/>
        <v>2042</v>
      </c>
    </row>
    <row r="27" spans="1:25" x14ac:dyDescent="0.3">
      <c r="E27" t="s">
        <v>59</v>
      </c>
      <c r="F27" s="14">
        <f>F21</f>
        <v>24.689751435764403</v>
      </c>
      <c r="G27" s="14">
        <f t="shared" ref="G27:Y27" si="12">G21</f>
        <v>26.20048403103355</v>
      </c>
      <c r="H27" s="14">
        <f t="shared" si="12"/>
        <v>36.831142229461292</v>
      </c>
      <c r="I27" s="14">
        <f t="shared" si="12"/>
        <v>39.881253981622748</v>
      </c>
      <c r="J27" s="14">
        <f t="shared" si="12"/>
        <v>43.364978501442664</v>
      </c>
      <c r="K27" s="14">
        <f t="shared" si="12"/>
        <v>46.935543361937484</v>
      </c>
      <c r="L27" s="14">
        <f t="shared" si="12"/>
        <v>51.629097698131233</v>
      </c>
      <c r="M27" s="14">
        <f t="shared" si="12"/>
        <v>54.079898993457185</v>
      </c>
      <c r="N27" s="14">
        <f t="shared" si="12"/>
        <v>56.37803039517749</v>
      </c>
      <c r="O27" s="14">
        <f t="shared" si="12"/>
        <v>59.497322039162363</v>
      </c>
      <c r="P27" s="14">
        <f t="shared" si="12"/>
        <v>0</v>
      </c>
      <c r="Q27" s="14">
        <f t="shared" si="12"/>
        <v>0</v>
      </c>
      <c r="R27" s="14">
        <f t="shared" si="12"/>
        <v>0</v>
      </c>
      <c r="S27" s="14">
        <f t="shared" si="12"/>
        <v>0</v>
      </c>
      <c r="T27" s="14">
        <f t="shared" si="12"/>
        <v>0</v>
      </c>
      <c r="U27" s="14">
        <f t="shared" si="12"/>
        <v>0</v>
      </c>
      <c r="V27" s="14">
        <f t="shared" si="12"/>
        <v>0</v>
      </c>
      <c r="W27" s="14">
        <f t="shared" si="12"/>
        <v>0</v>
      </c>
      <c r="X27" s="14">
        <f t="shared" si="12"/>
        <v>0</v>
      </c>
      <c r="Y27" s="14">
        <f t="shared" si="12"/>
        <v>0</v>
      </c>
    </row>
    <row r="28" spans="1:25" x14ac:dyDescent="0.3">
      <c r="E28" t="s">
        <v>60</v>
      </c>
      <c r="F28" s="22">
        <v>13.535</v>
      </c>
      <c r="G28" s="22">
        <v>35.5</v>
      </c>
      <c r="H28" s="22">
        <v>38.340000000000003</v>
      </c>
      <c r="I28" s="22">
        <v>41.18</v>
      </c>
      <c r="J28" s="22">
        <v>44.02</v>
      </c>
      <c r="K28" s="22">
        <v>46.86</v>
      </c>
      <c r="L28" s="22"/>
      <c r="M28" s="22"/>
      <c r="N28" s="22"/>
      <c r="O28" s="22"/>
      <c r="P28" s="22"/>
      <c r="Q28" s="22"/>
      <c r="R28" s="22"/>
      <c r="S28" s="22"/>
      <c r="T28" s="22"/>
      <c r="U28" s="22"/>
      <c r="V28" s="22"/>
      <c r="W28" s="22"/>
      <c r="X28" s="22"/>
      <c r="Y28" s="22"/>
    </row>
    <row r="29" spans="1:25" x14ac:dyDescent="0.3">
      <c r="E29" s="19" t="s">
        <v>75</v>
      </c>
      <c r="F29" s="8"/>
      <c r="G29" s="28">
        <f>IF(G$28="","",G28/F28-1)</f>
        <v>1.6228297007757666</v>
      </c>
      <c r="H29" s="28">
        <f t="shared" ref="H29:Y29" si="13">IF(H$28="","",H28/G28-1)</f>
        <v>8.0000000000000071E-2</v>
      </c>
      <c r="I29" s="28">
        <f t="shared" si="13"/>
        <v>7.4074074074073959E-2</v>
      </c>
      <c r="J29" s="28">
        <f t="shared" si="13"/>
        <v>6.8965517241379448E-2</v>
      </c>
      <c r="K29" s="28">
        <f t="shared" si="13"/>
        <v>6.4516129032258007E-2</v>
      </c>
      <c r="L29" s="28" t="str">
        <f t="shared" si="13"/>
        <v/>
      </c>
      <c r="M29" s="28" t="str">
        <f t="shared" si="13"/>
        <v/>
      </c>
      <c r="N29" s="28" t="str">
        <f t="shared" si="13"/>
        <v/>
      </c>
      <c r="O29" s="28" t="str">
        <f t="shared" si="13"/>
        <v/>
      </c>
      <c r="P29" s="28" t="str">
        <f t="shared" si="13"/>
        <v/>
      </c>
      <c r="Q29" s="28" t="str">
        <f t="shared" si="13"/>
        <v/>
      </c>
      <c r="R29" s="28" t="str">
        <f t="shared" si="13"/>
        <v/>
      </c>
      <c r="S29" s="28" t="str">
        <f t="shared" si="13"/>
        <v/>
      </c>
      <c r="T29" s="28" t="str">
        <f t="shared" si="13"/>
        <v/>
      </c>
      <c r="U29" s="28" t="str">
        <f t="shared" si="13"/>
        <v/>
      </c>
      <c r="V29" s="28" t="str">
        <f t="shared" si="13"/>
        <v/>
      </c>
      <c r="W29" s="28" t="str">
        <f t="shared" si="13"/>
        <v/>
      </c>
      <c r="X29" s="28" t="str">
        <f t="shared" si="13"/>
        <v/>
      </c>
      <c r="Y29" s="28" t="str">
        <f t="shared" si="13"/>
        <v/>
      </c>
    </row>
    <row r="30" spans="1:25" x14ac:dyDescent="0.3">
      <c r="E30" s="9" t="s">
        <v>61</v>
      </c>
      <c r="F30" s="23">
        <f>IFERROR(F27-F28,"")</f>
        <v>11.154751435764403</v>
      </c>
      <c r="G30" s="23">
        <f t="shared" ref="G30:Y30" si="14">IFERROR(G27-G28,"")</f>
        <v>-9.2995159689664497</v>
      </c>
      <c r="H30" s="23">
        <f t="shared" si="14"/>
        <v>-1.508857770538711</v>
      </c>
      <c r="I30" s="23">
        <f t="shared" si="14"/>
        <v>-1.2987460183772512</v>
      </c>
      <c r="J30" s="23">
        <f t="shared" si="14"/>
        <v>-0.65502149855733904</v>
      </c>
      <c r="K30" s="23">
        <f t="shared" si="14"/>
        <v>7.5543361937484121E-2</v>
      </c>
      <c r="L30" s="23">
        <f t="shared" si="14"/>
        <v>51.629097698131233</v>
      </c>
      <c r="M30" s="23">
        <f t="shared" si="14"/>
        <v>54.079898993457185</v>
      </c>
      <c r="N30" s="23">
        <f t="shared" si="14"/>
        <v>56.37803039517749</v>
      </c>
      <c r="O30" s="23">
        <f t="shared" si="14"/>
        <v>59.497322039162363</v>
      </c>
      <c r="P30" s="23">
        <f t="shared" si="14"/>
        <v>0</v>
      </c>
      <c r="Q30" s="23">
        <f t="shared" si="14"/>
        <v>0</v>
      </c>
      <c r="R30" s="23">
        <f t="shared" si="14"/>
        <v>0</v>
      </c>
      <c r="S30" s="23">
        <f t="shared" si="14"/>
        <v>0</v>
      </c>
      <c r="T30" s="23">
        <f t="shared" si="14"/>
        <v>0</v>
      </c>
      <c r="U30" s="23">
        <f t="shared" si="14"/>
        <v>0</v>
      </c>
      <c r="V30" s="23">
        <f t="shared" si="14"/>
        <v>0</v>
      </c>
      <c r="W30" s="23">
        <f t="shared" si="14"/>
        <v>0</v>
      </c>
      <c r="X30" s="23">
        <f t="shared" si="14"/>
        <v>0</v>
      </c>
      <c r="Y30" s="23">
        <f t="shared" si="14"/>
        <v>0</v>
      </c>
    </row>
    <row r="31" spans="1:25" x14ac:dyDescent="0.3">
      <c r="E31" s="9" t="s">
        <v>63</v>
      </c>
      <c r="F31" s="33">
        <f>IFERROR(F27/F28,"")</f>
        <v>1.8241412217040565</v>
      </c>
      <c r="G31" s="33">
        <f t="shared" ref="G31:Y31" si="15">IFERROR(G27/G28,"")</f>
        <v>0.73804180369108596</v>
      </c>
      <c r="H31" s="33">
        <f t="shared" si="15"/>
        <v>0.96064533723164547</v>
      </c>
      <c r="I31" s="33">
        <f t="shared" si="15"/>
        <v>0.96846172854839119</v>
      </c>
      <c r="J31" s="33">
        <f t="shared" si="15"/>
        <v>0.98511991143668021</v>
      </c>
      <c r="K31" s="33">
        <f t="shared" si="15"/>
        <v>1.0016121075957636</v>
      </c>
      <c r="L31" s="33" t="str">
        <f t="shared" si="15"/>
        <v/>
      </c>
      <c r="M31" s="33" t="str">
        <f t="shared" si="15"/>
        <v/>
      </c>
      <c r="N31" s="33" t="str">
        <f t="shared" si="15"/>
        <v/>
      </c>
      <c r="O31" s="33" t="str">
        <f t="shared" si="15"/>
        <v/>
      </c>
      <c r="P31" s="33" t="str">
        <f t="shared" si="15"/>
        <v/>
      </c>
      <c r="Q31" s="33" t="str">
        <f t="shared" si="15"/>
        <v/>
      </c>
      <c r="R31" s="33" t="str">
        <f t="shared" si="15"/>
        <v/>
      </c>
      <c r="S31" s="33" t="str">
        <f t="shared" si="15"/>
        <v/>
      </c>
      <c r="T31" s="33" t="str">
        <f t="shared" si="15"/>
        <v/>
      </c>
      <c r="U31" s="33" t="str">
        <f t="shared" si="15"/>
        <v/>
      </c>
      <c r="V31" s="33" t="str">
        <f t="shared" si="15"/>
        <v/>
      </c>
      <c r="W31" s="33" t="str">
        <f t="shared" si="15"/>
        <v/>
      </c>
      <c r="X31" s="33" t="str">
        <f t="shared" si="15"/>
        <v/>
      </c>
      <c r="Y31" s="33" t="str">
        <f t="shared" si="15"/>
        <v/>
      </c>
    </row>
    <row r="32" spans="1:25" x14ac:dyDescent="0.3">
      <c r="F32" s="8"/>
      <c r="G32" s="8"/>
      <c r="H32" s="8"/>
      <c r="I32" s="8"/>
      <c r="J32" s="8"/>
      <c r="K32" s="8"/>
      <c r="L32" s="8"/>
      <c r="M32" s="8"/>
      <c r="N32" s="8"/>
      <c r="O32" s="8"/>
      <c r="P32" s="8"/>
      <c r="Q32" s="8"/>
      <c r="R32" s="8"/>
      <c r="S32" s="8"/>
      <c r="T32" s="8"/>
      <c r="U32" s="8"/>
      <c r="V32" s="8"/>
      <c r="W32" s="8"/>
      <c r="X32" s="8"/>
      <c r="Y32" s="8"/>
    </row>
    <row r="33" spans="5:25" x14ac:dyDescent="0.3">
      <c r="E33" s="19" t="s">
        <v>53</v>
      </c>
      <c r="F33" s="20">
        <f>IF(ISBLANK(F28),0,F23)</f>
        <v>22.445228577967637</v>
      </c>
      <c r="G33" s="20">
        <f t="shared" ref="G33:Y33" si="16">IF(ISBLANK(G28),0,G23)</f>
        <v>21.653292587631029</v>
      </c>
      <c r="H33" s="20">
        <f t="shared" si="16"/>
        <v>27.671782291105394</v>
      </c>
      <c r="I33" s="20">
        <f t="shared" si="16"/>
        <v>27.23943308628013</v>
      </c>
      <c r="J33" s="20">
        <f t="shared" si="16"/>
        <v>26.92623982554759</v>
      </c>
      <c r="K33" s="20">
        <f t="shared" si="16"/>
        <v>26.493890620722325</v>
      </c>
      <c r="L33" s="20">
        <f t="shared" si="16"/>
        <v>0</v>
      </c>
      <c r="M33" s="20">
        <f t="shared" si="16"/>
        <v>0</v>
      </c>
      <c r="N33" s="20">
        <f t="shared" si="16"/>
        <v>0</v>
      </c>
      <c r="O33" s="20">
        <f t="shared" si="16"/>
        <v>0</v>
      </c>
      <c r="P33" s="20">
        <f t="shared" si="16"/>
        <v>0</v>
      </c>
      <c r="Q33" s="20">
        <f t="shared" si="16"/>
        <v>0</v>
      </c>
      <c r="R33" s="20">
        <f t="shared" si="16"/>
        <v>0</v>
      </c>
      <c r="S33" s="20">
        <f t="shared" si="16"/>
        <v>0</v>
      </c>
      <c r="T33" s="20">
        <f t="shared" si="16"/>
        <v>0</v>
      </c>
      <c r="U33" s="20">
        <f t="shared" si="16"/>
        <v>0</v>
      </c>
      <c r="V33" s="20">
        <f t="shared" si="16"/>
        <v>0</v>
      </c>
      <c r="W33" s="20">
        <f t="shared" si="16"/>
        <v>0</v>
      </c>
      <c r="X33" s="20">
        <f t="shared" si="16"/>
        <v>0</v>
      </c>
      <c r="Y33" s="20">
        <f t="shared" si="16"/>
        <v>0</v>
      </c>
    </row>
    <row r="34" spans="5:25" x14ac:dyDescent="0.3">
      <c r="E34" s="19" t="s">
        <v>65</v>
      </c>
      <c r="F34" s="20">
        <f>IFERROR(F28/((1+$B$11)^F3),"")</f>
        <v>12.304545454545453</v>
      </c>
      <c r="G34" s="20">
        <f t="shared" ref="G34:Y34" si="17">IFERROR(G28/((1+$B$11)^G3),"")</f>
        <v>29.338842975206607</v>
      </c>
      <c r="H34" s="20">
        <f t="shared" si="17"/>
        <v>28.805409466566484</v>
      </c>
      <c r="I34" s="20">
        <f t="shared" si="17"/>
        <v>28.126494091933605</v>
      </c>
      <c r="J34" s="20">
        <f t="shared" si="17"/>
        <v>27.332956641064005</v>
      </c>
      <c r="K34" s="20">
        <f t="shared" si="17"/>
        <v>26.451248362319998</v>
      </c>
      <c r="L34" s="20">
        <f t="shared" si="17"/>
        <v>0</v>
      </c>
      <c r="M34" s="20">
        <f t="shared" si="17"/>
        <v>0</v>
      </c>
      <c r="N34" s="20">
        <f t="shared" si="17"/>
        <v>0</v>
      </c>
      <c r="O34" s="20">
        <f t="shared" si="17"/>
        <v>0</v>
      </c>
      <c r="P34" s="20">
        <f t="shared" si="17"/>
        <v>0</v>
      </c>
      <c r="Q34" s="20">
        <f t="shared" si="17"/>
        <v>0</v>
      </c>
      <c r="R34" s="20">
        <f t="shared" si="17"/>
        <v>0</v>
      </c>
      <c r="S34" s="20">
        <f t="shared" si="17"/>
        <v>0</v>
      </c>
      <c r="T34" s="20">
        <f t="shared" si="17"/>
        <v>0</v>
      </c>
      <c r="U34" s="20">
        <f t="shared" si="17"/>
        <v>0</v>
      </c>
      <c r="V34" s="20">
        <f t="shared" si="17"/>
        <v>0</v>
      </c>
      <c r="W34" s="20">
        <f t="shared" si="17"/>
        <v>0</v>
      </c>
      <c r="X34" s="20">
        <f t="shared" si="17"/>
        <v>0</v>
      </c>
      <c r="Y34" s="20">
        <f t="shared" si="17"/>
        <v>0</v>
      </c>
    </row>
    <row r="35" spans="5:25" x14ac:dyDescent="0.3">
      <c r="F35" s="8"/>
      <c r="G35" s="8"/>
      <c r="H35" s="8"/>
      <c r="I35" s="8"/>
      <c r="J35" s="8"/>
      <c r="K35" s="8"/>
      <c r="L35" s="8"/>
      <c r="M35" s="8"/>
      <c r="N35" s="8"/>
      <c r="O35" s="8"/>
      <c r="P35" s="8"/>
      <c r="Q35" s="8"/>
      <c r="R35" s="8"/>
      <c r="S35" s="8"/>
      <c r="T35" s="8"/>
      <c r="U35" s="8"/>
      <c r="V35" s="8"/>
      <c r="W35" s="8"/>
      <c r="X35" s="8"/>
      <c r="Y35" s="8"/>
    </row>
    <row r="36" spans="5:25" x14ac:dyDescent="0.3">
      <c r="F36" s="8"/>
      <c r="G36" s="8"/>
      <c r="H36" s="8"/>
      <c r="I36" s="8"/>
      <c r="J36" s="8"/>
      <c r="K36" s="8"/>
      <c r="L36" s="8"/>
      <c r="M36" s="8"/>
      <c r="N36" s="8"/>
      <c r="O36" s="8"/>
      <c r="P36" s="8"/>
      <c r="Q36" s="8"/>
      <c r="R36" s="8"/>
      <c r="S36" s="8"/>
      <c r="T36" s="8"/>
      <c r="U36" s="8"/>
      <c r="V36" s="8"/>
      <c r="W36" s="8"/>
      <c r="X36" s="8"/>
      <c r="Y36" s="8"/>
    </row>
    <row r="37" spans="5:25" x14ac:dyDescent="0.3">
      <c r="F37" s="8"/>
      <c r="G37" s="8"/>
      <c r="H37" s="8"/>
      <c r="I37" s="8"/>
      <c r="J37" s="8"/>
      <c r="K37" s="8"/>
      <c r="L37" s="8"/>
      <c r="M37" s="8"/>
      <c r="N37" s="8"/>
      <c r="O37" s="8"/>
      <c r="P37" s="8"/>
      <c r="Q37" s="8"/>
      <c r="R37" s="8"/>
      <c r="S37" s="8"/>
      <c r="T37" s="8"/>
      <c r="U37" s="8"/>
      <c r="V37" s="8"/>
      <c r="W37" s="8"/>
      <c r="X37" s="8"/>
      <c r="Y37" s="8"/>
    </row>
  </sheetData>
  <conditionalFormatting sqref="B17">
    <cfRule type="colorScale" priority="2">
      <colorScale>
        <cfvo type="num" val="0.5"/>
        <cfvo type="num" val="0.8"/>
        <cfvo type="num" val="1.1000000000000001"/>
        <color rgb="FFF8696B"/>
        <color rgb="FFFFEB84"/>
        <color rgb="FF63BE7B"/>
      </colorScale>
    </cfRule>
  </conditionalFormatting>
  <conditionalFormatting sqref="F31:Y31">
    <cfRule type="colorScale" priority="1">
      <colorScale>
        <cfvo type="num" val="0.5"/>
        <cfvo type="num" val="0.8"/>
        <cfvo type="num" val="1.1000000000000001"/>
        <color rgb="FFF8696B"/>
        <color rgb="FFFFEB84"/>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E9AB2D22-7FC3-428A-A08C-6C4BB9035042}">
          <x14:formula1>
            <xm:f>'Reference Sheet'!$H$2:$H$6</xm:f>
          </x14:formula1>
          <xm:sqref>B4</xm:sqref>
        </x14:dataValidation>
        <x14:dataValidation type="list" allowBlank="1" showInputMessage="1" showErrorMessage="1" xr:uid="{EE576FB4-FD3D-41DC-93BD-61613D8C3C15}">
          <x14:formula1>
            <xm:f>'Reference Sheet'!$J$7:$J$9</xm:f>
          </x14:formula1>
          <xm:sqref>U9:Y9</xm:sqref>
        </x14:dataValidation>
        <x14:dataValidation type="list" allowBlank="1" showInputMessage="1" showErrorMessage="1" xr:uid="{15B9DE35-84AC-4C63-8EEC-61967903BEC2}">
          <x14:formula1>
            <xm:f>'Reference Sheet'!$J$7:$J$8</xm:f>
          </x14:formula1>
          <xm:sqref>F9:T9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C85EB-E4BA-480E-A050-94B2A142E84F}">
  <dimension ref="A2:Y37"/>
  <sheetViews>
    <sheetView showGridLines="0" workbookViewId="0">
      <selection activeCell="A17" sqref="A17"/>
    </sheetView>
  </sheetViews>
  <sheetFormatPr defaultRowHeight="14.4" x14ac:dyDescent="0.3"/>
  <cols>
    <col min="1" max="1" width="39.21875" customWidth="1"/>
    <col min="2" max="2" width="17.21875" customWidth="1"/>
    <col min="5" max="5" width="29.109375" bestFit="1" customWidth="1"/>
    <col min="6" max="25" width="11" customWidth="1"/>
  </cols>
  <sheetData>
    <row r="2" spans="1:25" x14ac:dyDescent="0.3">
      <c r="A2" t="s">
        <v>54</v>
      </c>
      <c r="B2" s="4" t="s">
        <v>56</v>
      </c>
    </row>
    <row r="3" spans="1:25" x14ac:dyDescent="0.3">
      <c r="A3" t="s">
        <v>15</v>
      </c>
      <c r="B3" s="4">
        <v>2023</v>
      </c>
      <c r="E3" t="s">
        <v>35</v>
      </c>
      <c r="F3">
        <v>1</v>
      </c>
      <c r="G3">
        <f>F3+1</f>
        <v>2</v>
      </c>
      <c r="H3">
        <f t="shared" ref="H3:W5" si="0">G3+1</f>
        <v>3</v>
      </c>
      <c r="I3">
        <f t="shared" si="0"/>
        <v>4</v>
      </c>
      <c r="J3">
        <f t="shared" si="0"/>
        <v>5</v>
      </c>
      <c r="K3">
        <f t="shared" si="0"/>
        <v>6</v>
      </c>
      <c r="L3">
        <f t="shared" si="0"/>
        <v>7</v>
      </c>
      <c r="M3">
        <f t="shared" si="0"/>
        <v>8</v>
      </c>
      <c r="N3">
        <f t="shared" si="0"/>
        <v>9</v>
      </c>
      <c r="O3">
        <f t="shared" si="0"/>
        <v>10</v>
      </c>
      <c r="P3">
        <f t="shared" si="0"/>
        <v>11</v>
      </c>
      <c r="Q3">
        <f t="shared" si="0"/>
        <v>12</v>
      </c>
      <c r="R3">
        <f t="shared" si="0"/>
        <v>13</v>
      </c>
      <c r="S3">
        <f t="shared" si="0"/>
        <v>14</v>
      </c>
      <c r="T3">
        <f t="shared" si="0"/>
        <v>15</v>
      </c>
      <c r="U3">
        <f t="shared" si="0"/>
        <v>16</v>
      </c>
      <c r="V3">
        <f t="shared" si="0"/>
        <v>17</v>
      </c>
      <c r="W3">
        <f t="shared" si="0"/>
        <v>18</v>
      </c>
      <c r="X3">
        <f t="shared" ref="X3:Y5" si="1">W3+1</f>
        <v>19</v>
      </c>
      <c r="Y3">
        <f t="shared" si="1"/>
        <v>20</v>
      </c>
    </row>
    <row r="4" spans="1:25" x14ac:dyDescent="0.3">
      <c r="A4" t="s">
        <v>16</v>
      </c>
      <c r="B4" s="4" t="s">
        <v>20</v>
      </c>
      <c r="F4" s="7">
        <f>B3</f>
        <v>2023</v>
      </c>
      <c r="G4" s="8">
        <f>F4+1</f>
        <v>2024</v>
      </c>
      <c r="H4" s="8">
        <f t="shared" si="0"/>
        <v>2025</v>
      </c>
      <c r="I4" s="8">
        <f t="shared" si="0"/>
        <v>2026</v>
      </c>
      <c r="J4" s="8">
        <f t="shared" si="0"/>
        <v>2027</v>
      </c>
      <c r="K4" s="8">
        <f t="shared" si="0"/>
        <v>2028</v>
      </c>
      <c r="L4" s="8">
        <f t="shared" si="0"/>
        <v>2029</v>
      </c>
      <c r="M4" s="8">
        <f t="shared" si="0"/>
        <v>2030</v>
      </c>
      <c r="N4" s="8">
        <f t="shared" si="0"/>
        <v>2031</v>
      </c>
      <c r="O4" s="8">
        <f t="shared" si="0"/>
        <v>2032</v>
      </c>
      <c r="P4" s="8">
        <f t="shared" si="0"/>
        <v>2033</v>
      </c>
      <c r="Q4" s="8">
        <f t="shared" si="0"/>
        <v>2034</v>
      </c>
      <c r="R4" s="8">
        <f t="shared" si="0"/>
        <v>2035</v>
      </c>
      <c r="S4" s="8">
        <f t="shared" si="0"/>
        <v>2036</v>
      </c>
      <c r="T4" s="8">
        <f t="shared" si="0"/>
        <v>2037</v>
      </c>
      <c r="U4" s="8">
        <f t="shared" si="0"/>
        <v>2038</v>
      </c>
      <c r="V4" s="8">
        <f t="shared" si="0"/>
        <v>2039</v>
      </c>
      <c r="W4" s="8">
        <f t="shared" si="0"/>
        <v>2040</v>
      </c>
      <c r="X4" s="8">
        <f t="shared" si="1"/>
        <v>2041</v>
      </c>
      <c r="Y4" s="8">
        <f t="shared" si="1"/>
        <v>2042</v>
      </c>
    </row>
    <row r="5" spans="1:25" x14ac:dyDescent="0.3">
      <c r="A5" t="s">
        <v>30</v>
      </c>
      <c r="B5" s="4">
        <v>26</v>
      </c>
      <c r="E5" t="s">
        <v>37</v>
      </c>
      <c r="F5" s="7">
        <f>B5</f>
        <v>26</v>
      </c>
      <c r="G5" s="8">
        <f>F5+1</f>
        <v>27</v>
      </c>
      <c r="H5" s="8">
        <f t="shared" si="0"/>
        <v>28</v>
      </c>
      <c r="I5" s="8">
        <f t="shared" si="0"/>
        <v>29</v>
      </c>
      <c r="J5" s="8">
        <f t="shared" si="0"/>
        <v>30</v>
      </c>
      <c r="K5" s="8">
        <f t="shared" si="0"/>
        <v>31</v>
      </c>
      <c r="L5" s="8">
        <f t="shared" si="0"/>
        <v>32</v>
      </c>
      <c r="M5" s="8">
        <f t="shared" si="0"/>
        <v>33</v>
      </c>
      <c r="N5" s="8">
        <f t="shared" si="0"/>
        <v>34</v>
      </c>
      <c r="O5" s="8">
        <f t="shared" si="0"/>
        <v>35</v>
      </c>
      <c r="P5" s="8">
        <f t="shared" si="0"/>
        <v>36</v>
      </c>
      <c r="Q5" s="8">
        <f t="shared" si="0"/>
        <v>37</v>
      </c>
      <c r="R5" s="8">
        <f t="shared" si="0"/>
        <v>38</v>
      </c>
      <c r="S5" s="8">
        <f t="shared" si="0"/>
        <v>39</v>
      </c>
      <c r="T5" s="8">
        <f t="shared" si="0"/>
        <v>40</v>
      </c>
      <c r="U5" s="8">
        <f t="shared" si="0"/>
        <v>41</v>
      </c>
      <c r="V5" s="8">
        <f t="shared" si="0"/>
        <v>42</v>
      </c>
      <c r="W5" s="8">
        <f t="shared" si="0"/>
        <v>43</v>
      </c>
      <c r="X5" s="8">
        <f t="shared" si="1"/>
        <v>44</v>
      </c>
      <c r="Y5" s="8">
        <f t="shared" si="1"/>
        <v>45</v>
      </c>
    </row>
    <row r="6" spans="1:25" x14ac:dyDescent="0.3">
      <c r="A6" t="s">
        <v>33</v>
      </c>
      <c r="B6" s="5">
        <v>136021000</v>
      </c>
      <c r="E6" t="s">
        <v>26</v>
      </c>
      <c r="F6" s="7" t="str" cm="1">
        <f t="array" ref="F6">_xlfn.IFS(F5&gt;'Reference Sheet'!$M$9,'Reference Sheet'!$L$9,F5&gt;'Reference Sheet'!$M$8,'Reference Sheet'!$L$8,F5&lt;='Reference Sheet'!$M$8,'Reference Sheet'!$L$10)</f>
        <v>Prime</v>
      </c>
      <c r="G6" s="7" t="str" cm="1">
        <f t="array" ref="G6">_xlfn.IFS(G5&gt;'Reference Sheet'!$M$9,'Reference Sheet'!$L$9,G5&gt;'Reference Sheet'!$M$8,'Reference Sheet'!$L$8,G5&lt;='Reference Sheet'!$M$8,'Reference Sheet'!$L$10)</f>
        <v>Prime</v>
      </c>
      <c r="H6" s="7" t="str" cm="1">
        <f t="array" ref="H6">_xlfn.IFS(H5&gt;'Reference Sheet'!$M$9,'Reference Sheet'!$L$9,H5&gt;'Reference Sheet'!$M$8,'Reference Sheet'!$L$8,H5&lt;='Reference Sheet'!$M$8,'Reference Sheet'!$L$10)</f>
        <v>Prime</v>
      </c>
      <c r="I6" s="7" t="str" cm="1">
        <f t="array" ref="I6">_xlfn.IFS(I5&gt;'Reference Sheet'!$M$9,'Reference Sheet'!$L$9,I5&gt;'Reference Sheet'!$M$8,'Reference Sheet'!$L$8,I5&lt;='Reference Sheet'!$M$8,'Reference Sheet'!$L$10)</f>
        <v>Prime</v>
      </c>
      <c r="J6" s="7" t="str" cm="1">
        <f t="array" ref="J6">_xlfn.IFS(J5&gt;'Reference Sheet'!$M$9,'Reference Sheet'!$L$9,J5&gt;'Reference Sheet'!$M$8,'Reference Sheet'!$L$8,J5&lt;='Reference Sheet'!$M$8,'Reference Sheet'!$L$10)</f>
        <v>Prime</v>
      </c>
      <c r="K6" s="7" t="str" cm="1">
        <f t="array" ref="K6">_xlfn.IFS(K5&gt;'Reference Sheet'!$M$9,'Reference Sheet'!$L$9,K5&gt;'Reference Sheet'!$M$8,'Reference Sheet'!$L$8,K5&lt;='Reference Sheet'!$M$8,'Reference Sheet'!$L$10)</f>
        <v>Descending</v>
      </c>
      <c r="L6" s="7" t="str" cm="1">
        <f t="array" ref="L6">_xlfn.IFS(L5&gt;'Reference Sheet'!$M$9,'Reference Sheet'!$L$9,L5&gt;'Reference Sheet'!$M$8,'Reference Sheet'!$L$8,L5&lt;='Reference Sheet'!$M$8,'Reference Sheet'!$L$10)</f>
        <v>Descending</v>
      </c>
      <c r="M6" s="7" t="str" cm="1">
        <f t="array" ref="M6">_xlfn.IFS(M5&gt;'Reference Sheet'!$M$9,'Reference Sheet'!$L$9,M5&gt;'Reference Sheet'!$M$8,'Reference Sheet'!$L$8,M5&lt;='Reference Sheet'!$M$8,'Reference Sheet'!$L$10)</f>
        <v>Descending</v>
      </c>
      <c r="N6" s="7" t="str" cm="1">
        <f t="array" ref="N6">_xlfn.IFS(N5&gt;'Reference Sheet'!$M$9,'Reference Sheet'!$L$9,N5&gt;'Reference Sheet'!$M$8,'Reference Sheet'!$L$8,N5&lt;='Reference Sheet'!$M$8,'Reference Sheet'!$L$10)</f>
        <v>Descending</v>
      </c>
      <c r="O6" s="7" t="str" cm="1">
        <f t="array" ref="O6">_xlfn.IFS(O5&gt;'Reference Sheet'!$M$9,'Reference Sheet'!$L$9,O5&gt;'Reference Sheet'!$M$8,'Reference Sheet'!$L$8,O5&lt;='Reference Sheet'!$M$8,'Reference Sheet'!$L$10)</f>
        <v>Descending</v>
      </c>
      <c r="P6" s="7" t="str" cm="1">
        <f t="array" ref="P6">_xlfn.IFS(P5&gt;'Reference Sheet'!$M$9,'Reference Sheet'!$L$9,P5&gt;'Reference Sheet'!$M$8,'Reference Sheet'!$L$8,P5&lt;='Reference Sheet'!$M$8,'Reference Sheet'!$L$10)</f>
        <v>Descending</v>
      </c>
      <c r="Q6" s="7" t="str" cm="1">
        <f t="array" ref="Q6">_xlfn.IFS(Q5&gt;'Reference Sheet'!$M$9,'Reference Sheet'!$L$9,Q5&gt;'Reference Sheet'!$M$8,'Reference Sheet'!$L$8,Q5&lt;='Reference Sheet'!$M$8,'Reference Sheet'!$L$10)</f>
        <v>Descending</v>
      </c>
      <c r="R6" s="7" t="str" cm="1">
        <f t="array" ref="R6">_xlfn.IFS(R5&gt;'Reference Sheet'!$M$9,'Reference Sheet'!$L$9,R5&gt;'Reference Sheet'!$M$8,'Reference Sheet'!$L$8,R5&lt;='Reference Sheet'!$M$8,'Reference Sheet'!$L$10)</f>
        <v>Descending</v>
      </c>
      <c r="S6" s="7" t="str" cm="1">
        <f t="array" ref="S6">_xlfn.IFS(S5&gt;'Reference Sheet'!$M$9,'Reference Sheet'!$L$9,S5&gt;'Reference Sheet'!$M$8,'Reference Sheet'!$L$8,S5&lt;='Reference Sheet'!$M$8,'Reference Sheet'!$L$10)</f>
        <v>Descending</v>
      </c>
      <c r="T6" s="7" t="str" cm="1">
        <f t="array" ref="T6">_xlfn.IFS(T5&gt;'Reference Sheet'!$M$9,'Reference Sheet'!$L$9,T5&gt;'Reference Sheet'!$M$8,'Reference Sheet'!$L$8,T5&lt;='Reference Sheet'!$M$8,'Reference Sheet'!$L$10)</f>
        <v>Descending</v>
      </c>
      <c r="U6" s="7" t="str" cm="1">
        <f t="array" ref="U6">_xlfn.IFS(U5&gt;'Reference Sheet'!$M$9,'Reference Sheet'!$L$9,U5&gt;'Reference Sheet'!$M$8,'Reference Sheet'!$L$8,U5&lt;='Reference Sheet'!$M$8,'Reference Sheet'!$L$10)</f>
        <v>Descending</v>
      </c>
      <c r="V6" s="7" t="str" cm="1">
        <f t="array" ref="V6">_xlfn.IFS(V5&gt;'Reference Sheet'!$M$9,'Reference Sheet'!$L$9,V5&gt;'Reference Sheet'!$M$8,'Reference Sheet'!$L$8,V5&lt;='Reference Sheet'!$M$8,'Reference Sheet'!$L$10)</f>
        <v>Descending</v>
      </c>
      <c r="W6" s="7" t="str" cm="1">
        <f t="array" ref="W6">_xlfn.IFS(W5&gt;'Reference Sheet'!$M$9,'Reference Sheet'!$L$9,W5&gt;'Reference Sheet'!$M$8,'Reference Sheet'!$L$8,W5&lt;='Reference Sheet'!$M$8,'Reference Sheet'!$L$10)</f>
        <v>Descending</v>
      </c>
      <c r="X6" s="7" t="str" cm="1">
        <f t="array" ref="X6">_xlfn.IFS(X5&gt;'Reference Sheet'!$M$9,'Reference Sheet'!$L$9,X5&gt;'Reference Sheet'!$M$8,'Reference Sheet'!$L$8,X5&lt;='Reference Sheet'!$M$8,'Reference Sheet'!$L$10)</f>
        <v>Descending</v>
      </c>
      <c r="Y6" s="7" t="str" cm="1">
        <f t="array" ref="Y6">_xlfn.IFS(Y5&gt;'Reference Sheet'!$M$9,'Reference Sheet'!$L$9,Y5&gt;'Reference Sheet'!$M$8,'Reference Sheet'!$L$8,Y5&lt;='Reference Sheet'!$M$8,'Reference Sheet'!$L$10)</f>
        <v>Descending</v>
      </c>
    </row>
    <row r="7" spans="1:25" x14ac:dyDescent="0.3">
      <c r="A7" t="s">
        <v>51</v>
      </c>
      <c r="B7" s="18">
        <v>1.4</v>
      </c>
      <c r="E7" t="s">
        <v>39</v>
      </c>
      <c r="F7" s="11">
        <v>32</v>
      </c>
      <c r="G7" s="11">
        <v>32</v>
      </c>
      <c r="H7" s="11">
        <v>32</v>
      </c>
      <c r="I7" s="11">
        <v>30</v>
      </c>
      <c r="J7" s="11">
        <v>30</v>
      </c>
      <c r="K7" s="11">
        <v>30</v>
      </c>
      <c r="L7" s="11">
        <v>28</v>
      </c>
      <c r="M7" s="11">
        <v>28</v>
      </c>
      <c r="N7" s="11">
        <v>28</v>
      </c>
      <c r="O7" s="11">
        <v>26</v>
      </c>
      <c r="P7" s="11">
        <v>26</v>
      </c>
      <c r="Q7" s="11">
        <v>26</v>
      </c>
      <c r="R7" s="11">
        <v>26</v>
      </c>
      <c r="S7" s="11"/>
      <c r="T7" s="11"/>
      <c r="U7" s="11"/>
      <c r="V7" s="11"/>
      <c r="W7" s="11"/>
      <c r="X7" s="11"/>
      <c r="Y7" s="11"/>
    </row>
    <row r="8" spans="1:25" x14ac:dyDescent="0.3">
      <c r="A8" t="s">
        <v>34</v>
      </c>
      <c r="B8" s="6">
        <f>B6*B7</f>
        <v>190429400</v>
      </c>
      <c r="E8" t="s">
        <v>38</v>
      </c>
      <c r="F8" s="11">
        <v>30</v>
      </c>
      <c r="G8" s="11">
        <v>30</v>
      </c>
      <c r="H8" s="11">
        <v>28</v>
      </c>
      <c r="I8" s="11">
        <v>28</v>
      </c>
      <c r="J8" s="11">
        <v>28</v>
      </c>
      <c r="K8" s="11">
        <v>26</v>
      </c>
      <c r="L8" s="11">
        <v>26</v>
      </c>
      <c r="M8" s="11">
        <v>25</v>
      </c>
      <c r="N8" s="11">
        <v>25</v>
      </c>
      <c r="O8" s="11">
        <v>25</v>
      </c>
      <c r="P8" s="11">
        <v>24</v>
      </c>
      <c r="Q8" s="11">
        <v>24</v>
      </c>
      <c r="R8" s="11">
        <v>24</v>
      </c>
      <c r="S8" s="11"/>
      <c r="T8" s="11"/>
      <c r="U8" s="11"/>
      <c r="V8" s="11"/>
      <c r="W8" s="11"/>
      <c r="X8" s="11"/>
      <c r="Y8" s="11"/>
    </row>
    <row r="9" spans="1:25" x14ac:dyDescent="0.3">
      <c r="A9" t="s">
        <v>42</v>
      </c>
      <c r="B9" s="10">
        <v>0.06</v>
      </c>
      <c r="E9" t="s">
        <v>40</v>
      </c>
      <c r="F9" s="11" t="s">
        <v>24</v>
      </c>
      <c r="G9" s="11" t="s">
        <v>24</v>
      </c>
      <c r="H9" s="11" t="s">
        <v>24</v>
      </c>
      <c r="I9" s="11" t="s">
        <v>24</v>
      </c>
      <c r="J9" s="11" t="s">
        <v>24</v>
      </c>
      <c r="K9" s="11" t="s">
        <v>24</v>
      </c>
      <c r="L9" s="11" t="s">
        <v>24</v>
      </c>
      <c r="M9" s="11" t="s">
        <v>50</v>
      </c>
      <c r="N9" s="11" t="s">
        <v>50</v>
      </c>
      <c r="O9" s="11" t="s">
        <v>25</v>
      </c>
      <c r="P9" s="11" t="s">
        <v>25</v>
      </c>
      <c r="Q9" s="11" t="s">
        <v>25</v>
      </c>
      <c r="R9" s="11" t="s">
        <v>25</v>
      </c>
      <c r="S9" s="11"/>
      <c r="T9" s="11"/>
      <c r="U9" s="11"/>
      <c r="V9" s="11"/>
      <c r="W9" s="11"/>
      <c r="X9" s="11"/>
      <c r="Y9" s="11"/>
    </row>
    <row r="10" spans="1:25" x14ac:dyDescent="0.3">
      <c r="A10" t="s">
        <v>43</v>
      </c>
      <c r="B10" s="10">
        <v>0.03</v>
      </c>
      <c r="E10" t="s">
        <v>45</v>
      </c>
      <c r="F10" s="8"/>
      <c r="G10" s="12">
        <v>0.04</v>
      </c>
      <c r="H10" s="12">
        <v>0.1</v>
      </c>
      <c r="I10" s="12">
        <v>0.1</v>
      </c>
      <c r="J10" s="12">
        <v>0.1</v>
      </c>
      <c r="K10" s="12">
        <v>0.1</v>
      </c>
      <c r="L10" s="12">
        <v>0.1</v>
      </c>
      <c r="M10" s="13">
        <f>$B$9</f>
        <v>0.06</v>
      </c>
      <c r="N10" s="13">
        <f t="shared" ref="N10:Q10" si="2">$B$9</f>
        <v>0.06</v>
      </c>
      <c r="O10" s="13">
        <f t="shared" si="2"/>
        <v>0.06</v>
      </c>
      <c r="P10" s="13">
        <f t="shared" si="2"/>
        <v>0.06</v>
      </c>
      <c r="Q10" s="13">
        <f t="shared" si="2"/>
        <v>0.06</v>
      </c>
      <c r="R10" s="13">
        <f>$B$10</f>
        <v>0.03</v>
      </c>
      <c r="S10" s="13">
        <f t="shared" ref="S10:Y10" si="3">$B$10</f>
        <v>0.03</v>
      </c>
      <c r="T10" s="13">
        <f t="shared" si="3"/>
        <v>0.03</v>
      </c>
      <c r="U10" s="13">
        <f t="shared" si="3"/>
        <v>0.03</v>
      </c>
      <c r="V10" s="13">
        <f t="shared" si="3"/>
        <v>0.03</v>
      </c>
      <c r="W10" s="13">
        <f t="shared" si="3"/>
        <v>0.03</v>
      </c>
      <c r="X10" s="13">
        <f t="shared" si="3"/>
        <v>0.03</v>
      </c>
      <c r="Y10" s="13">
        <f t="shared" si="3"/>
        <v>0.03</v>
      </c>
    </row>
    <row r="11" spans="1:25" x14ac:dyDescent="0.3">
      <c r="A11" t="s">
        <v>44</v>
      </c>
      <c r="B11" s="10">
        <v>7.0000000000000007E-2</v>
      </c>
      <c r="E11" t="s">
        <v>47</v>
      </c>
      <c r="F11" s="14">
        <f>$B$8/1000000</f>
        <v>190.42939999999999</v>
      </c>
      <c r="G11" s="15">
        <f>F11*(1+G10)</f>
        <v>198.04657599999999</v>
      </c>
      <c r="H11" s="15">
        <f t="shared" ref="H11:Y11" si="4">G11*(1+H10)</f>
        <v>217.8512336</v>
      </c>
      <c r="I11" s="15">
        <f t="shared" si="4"/>
        <v>239.63635696000003</v>
      </c>
      <c r="J11" s="15">
        <f t="shared" si="4"/>
        <v>263.59999265600004</v>
      </c>
      <c r="K11" s="15">
        <f t="shared" si="4"/>
        <v>289.95999192160008</v>
      </c>
      <c r="L11" s="15">
        <f t="shared" si="4"/>
        <v>318.95599111376009</v>
      </c>
      <c r="M11" s="15">
        <f t="shared" si="4"/>
        <v>338.09335058058571</v>
      </c>
      <c r="N11" s="15">
        <f t="shared" si="4"/>
        <v>358.37895161542087</v>
      </c>
      <c r="O11" s="15">
        <f t="shared" si="4"/>
        <v>379.88168871234615</v>
      </c>
      <c r="P11" s="15">
        <f t="shared" si="4"/>
        <v>402.67459003508691</v>
      </c>
      <c r="Q11" s="15">
        <f t="shared" si="4"/>
        <v>426.83506543719216</v>
      </c>
      <c r="R11" s="15">
        <f t="shared" si="4"/>
        <v>439.64011740030793</v>
      </c>
      <c r="S11" s="15">
        <f t="shared" si="4"/>
        <v>452.82932092231715</v>
      </c>
      <c r="T11" s="15">
        <f t="shared" si="4"/>
        <v>466.41420054998667</v>
      </c>
      <c r="U11" s="15">
        <f t="shared" si="4"/>
        <v>480.4066265664863</v>
      </c>
      <c r="V11" s="15">
        <f t="shared" si="4"/>
        <v>494.81882536348087</v>
      </c>
      <c r="W11" s="15">
        <f t="shared" si="4"/>
        <v>509.66339012438533</v>
      </c>
      <c r="X11" s="15">
        <f t="shared" si="4"/>
        <v>524.9532918281169</v>
      </c>
      <c r="Y11" s="15">
        <f t="shared" si="4"/>
        <v>540.70189058296046</v>
      </c>
    </row>
    <row r="12" spans="1:25" ht="15" thickBot="1" x14ac:dyDescent="0.35">
      <c r="F12" s="8"/>
      <c r="G12" s="8"/>
      <c r="H12" s="8"/>
      <c r="I12" s="8"/>
      <c r="J12" s="8"/>
      <c r="K12" s="8"/>
      <c r="L12" s="8"/>
      <c r="M12" s="8"/>
      <c r="N12" s="8"/>
      <c r="O12" s="8"/>
      <c r="P12" s="8"/>
      <c r="Q12" s="8"/>
      <c r="R12" s="8"/>
      <c r="S12" s="8"/>
      <c r="T12" s="8"/>
      <c r="U12" s="8"/>
      <c r="V12" s="8"/>
      <c r="W12" s="8"/>
      <c r="X12" s="8"/>
      <c r="Y12" s="8"/>
    </row>
    <row r="13" spans="1:25" ht="15" thickBot="1" x14ac:dyDescent="0.35">
      <c r="A13" s="21" t="str">
        <f>B2&amp;"'s Est. Intrinsic Value"</f>
        <v>Jaylen Brown's Est. Intrinsic Value</v>
      </c>
      <c r="B13" s="24">
        <f>SUM($F$23:$Y$23)*1000000</f>
        <v>279697800.95837551</v>
      </c>
      <c r="E13" s="9" t="s">
        <v>41</v>
      </c>
      <c r="F13" s="8"/>
      <c r="G13" s="8"/>
      <c r="H13" s="8"/>
      <c r="I13" s="8"/>
      <c r="J13" s="8"/>
      <c r="K13" s="8"/>
      <c r="L13" s="8"/>
      <c r="M13" s="8"/>
      <c r="N13" s="8"/>
      <c r="O13" s="8"/>
      <c r="P13" s="8"/>
      <c r="Q13" s="8"/>
      <c r="R13" s="8"/>
      <c r="S13" s="8"/>
      <c r="T13" s="8"/>
      <c r="U13" s="8"/>
      <c r="V13" s="8"/>
      <c r="W13" s="8"/>
      <c r="X13" s="8"/>
      <c r="Y13" s="8"/>
    </row>
    <row r="14" spans="1:25" ht="15" thickBot="1" x14ac:dyDescent="0.35">
      <c r="A14" s="21" t="str">
        <f>$B$2&amp;"'s Est. Contract Intrinsic Value"</f>
        <v>Jaylen Brown's Est. Contract Intrinsic Value</v>
      </c>
      <c r="B14" s="24">
        <f>SUM(F33:Y33)*1000000</f>
        <v>179848765.90994975</v>
      </c>
      <c r="C14" s="27">
        <f>IFERROR(MAX(B14/B13,0),0)</f>
        <v>0.64301101150493045</v>
      </c>
      <c r="E14" t="s">
        <v>36</v>
      </c>
      <c r="F14" s="16">
        <f>'Reference Sheet'!$B$2</f>
        <v>-3.5991198085010473E-2</v>
      </c>
      <c r="G14" s="16">
        <f>'Reference Sheet'!$B$2</f>
        <v>-3.5991198085010473E-2</v>
      </c>
      <c r="H14" s="16">
        <f>'Reference Sheet'!$B$2</f>
        <v>-3.5991198085010473E-2</v>
      </c>
      <c r="I14" s="16">
        <f>'Reference Sheet'!$B$2</f>
        <v>-3.5991198085010473E-2</v>
      </c>
      <c r="J14" s="16">
        <f>'Reference Sheet'!$B$2</f>
        <v>-3.5991198085010473E-2</v>
      </c>
      <c r="K14" s="16">
        <f>'Reference Sheet'!$B$2</f>
        <v>-3.5991198085010473E-2</v>
      </c>
      <c r="L14" s="16">
        <f>'Reference Sheet'!$B$2</f>
        <v>-3.5991198085010473E-2</v>
      </c>
      <c r="M14" s="16">
        <f>'Reference Sheet'!$B$2</f>
        <v>-3.5991198085010473E-2</v>
      </c>
      <c r="N14" s="16">
        <f>'Reference Sheet'!$B$2</f>
        <v>-3.5991198085010473E-2</v>
      </c>
      <c r="O14" s="16">
        <f>'Reference Sheet'!$B$2</f>
        <v>-3.5991198085010473E-2</v>
      </c>
      <c r="P14" s="16">
        <f>'Reference Sheet'!$B$2</f>
        <v>-3.5991198085010473E-2</v>
      </c>
      <c r="Q14" s="16">
        <f>'Reference Sheet'!$B$2</f>
        <v>-3.5991198085010473E-2</v>
      </c>
      <c r="R14" s="16">
        <f>'Reference Sheet'!$B$2</f>
        <v>-3.5991198085010473E-2</v>
      </c>
      <c r="S14" s="16">
        <f>'Reference Sheet'!$B$2</f>
        <v>-3.5991198085010473E-2</v>
      </c>
      <c r="T14" s="16">
        <f>'Reference Sheet'!$B$2</f>
        <v>-3.5991198085010473E-2</v>
      </c>
      <c r="U14" s="16">
        <f>'Reference Sheet'!$B$2</f>
        <v>-3.5991198085010473E-2</v>
      </c>
      <c r="V14" s="16">
        <f>'Reference Sheet'!$B$2</f>
        <v>-3.5991198085010473E-2</v>
      </c>
      <c r="W14" s="16">
        <f>'Reference Sheet'!$B$2</f>
        <v>-3.5991198085010473E-2</v>
      </c>
      <c r="X14" s="16">
        <f>'Reference Sheet'!$B$2</f>
        <v>-3.5991198085010473E-2</v>
      </c>
      <c r="Y14" s="16">
        <f>'Reference Sheet'!$B$2</f>
        <v>-3.5991198085010473E-2</v>
      </c>
    </row>
    <row r="15" spans="1:25" x14ac:dyDescent="0.3">
      <c r="A15" t="s">
        <v>71</v>
      </c>
      <c r="B15" s="25">
        <f>IFERROR(SUM(F34:Y34)*1000000,"")</f>
        <v>248610235.4720158</v>
      </c>
      <c r="E15" t="s">
        <v>70</v>
      </c>
      <c r="F15" s="16">
        <f>VLOOKUP($B$4,'Reference Sheet'!$H$2:$I$6,2,FALSE)</f>
        <v>-2.2564626438864709E-2</v>
      </c>
      <c r="G15" s="16">
        <f>VLOOKUP($B$4,'Reference Sheet'!$H$2:$I$6,2,FALSE)</f>
        <v>-2.2564626438864709E-2</v>
      </c>
      <c r="H15" s="16">
        <f>VLOOKUP($B$4,'Reference Sheet'!$H$2:$I$6,2,FALSE)</f>
        <v>-2.2564626438864709E-2</v>
      </c>
      <c r="I15" s="16">
        <f>VLOOKUP($B$4,'Reference Sheet'!$H$2:$I$6,2,FALSE)</f>
        <v>-2.2564626438864709E-2</v>
      </c>
      <c r="J15" s="16">
        <f>VLOOKUP($B$4,'Reference Sheet'!$H$2:$I$6,2,FALSE)</f>
        <v>-2.2564626438864709E-2</v>
      </c>
      <c r="K15" s="16">
        <f>VLOOKUP($B$4,'Reference Sheet'!$H$2:$I$6,2,FALSE)</f>
        <v>-2.2564626438864709E-2</v>
      </c>
      <c r="L15" s="16">
        <f>VLOOKUP($B$4,'Reference Sheet'!$H$2:$I$6,2,FALSE)</f>
        <v>-2.2564626438864709E-2</v>
      </c>
      <c r="M15" s="16">
        <f>VLOOKUP($B$4,'Reference Sheet'!$H$2:$I$6,2,FALSE)</f>
        <v>-2.2564626438864709E-2</v>
      </c>
      <c r="N15" s="16">
        <f>VLOOKUP($B$4,'Reference Sheet'!$H$2:$I$6,2,FALSE)</f>
        <v>-2.2564626438864709E-2</v>
      </c>
      <c r="O15" s="16">
        <f>VLOOKUP($B$4,'Reference Sheet'!$H$2:$I$6,2,FALSE)</f>
        <v>-2.2564626438864709E-2</v>
      </c>
      <c r="P15" s="16">
        <f>VLOOKUP($B$4,'Reference Sheet'!$H$2:$I$6,2,FALSE)</f>
        <v>-2.2564626438864709E-2</v>
      </c>
      <c r="Q15" s="16">
        <f>VLOOKUP($B$4,'Reference Sheet'!$H$2:$I$6,2,FALSE)</f>
        <v>-2.2564626438864709E-2</v>
      </c>
      <c r="R15" s="16">
        <f>VLOOKUP($B$4,'Reference Sheet'!$H$2:$I$6,2,FALSE)</f>
        <v>-2.2564626438864709E-2</v>
      </c>
      <c r="S15" s="16">
        <f>VLOOKUP($B$4,'Reference Sheet'!$H$2:$I$6,2,FALSE)</f>
        <v>-2.2564626438864709E-2</v>
      </c>
      <c r="T15" s="16">
        <f>VLOOKUP($B$4,'Reference Sheet'!$H$2:$I$6,2,FALSE)</f>
        <v>-2.2564626438864709E-2</v>
      </c>
      <c r="U15" s="16">
        <f>VLOOKUP($B$4,'Reference Sheet'!$H$2:$I$6,2,FALSE)</f>
        <v>-2.2564626438864709E-2</v>
      </c>
      <c r="V15" s="16">
        <f>VLOOKUP($B$4,'Reference Sheet'!$H$2:$I$6,2,FALSE)</f>
        <v>-2.2564626438864709E-2</v>
      </c>
      <c r="W15" s="16">
        <f>VLOOKUP($B$4,'Reference Sheet'!$H$2:$I$6,2,FALSE)</f>
        <v>-2.2564626438864709E-2</v>
      </c>
      <c r="X15" s="16">
        <f>VLOOKUP($B$4,'Reference Sheet'!$H$2:$I$6,2,FALSE)</f>
        <v>-2.2564626438864709E-2</v>
      </c>
      <c r="Y15" s="16">
        <f>VLOOKUP($B$4,'Reference Sheet'!$H$2:$I$6,2,FALSE)</f>
        <v>-2.2564626438864709E-2</v>
      </c>
    </row>
    <row r="16" spans="1:25" ht="15" thickBot="1" x14ac:dyDescent="0.35">
      <c r="A16" t="s">
        <v>64</v>
      </c>
      <c r="B16" s="26">
        <f>IFERROR(B14-B15,"")</f>
        <v>-68761469.562066048</v>
      </c>
      <c r="E16" t="s">
        <v>46</v>
      </c>
      <c r="F16" s="16">
        <f>VLOOKUP(F$6,'Reference Sheet'!$L$8:$N$10,3,FALSE)</f>
        <v>3.6771009569001513E-2</v>
      </c>
      <c r="G16" s="16">
        <f>VLOOKUP(G$6,'Reference Sheet'!$L$8:$N$10,3,FALSE)</f>
        <v>3.6771009569001513E-2</v>
      </c>
      <c r="H16" s="16">
        <f>VLOOKUP(H$6,'Reference Sheet'!$L$8:$N$10,3,FALSE)</f>
        <v>3.6771009569001513E-2</v>
      </c>
      <c r="I16" s="16">
        <f>VLOOKUP(I$6,'Reference Sheet'!$L$8:$N$10,3,FALSE)</f>
        <v>3.6771009569001513E-2</v>
      </c>
      <c r="J16" s="16">
        <f>VLOOKUP(J$6,'Reference Sheet'!$L$8:$N$10,3,FALSE)</f>
        <v>3.6771009569001513E-2</v>
      </c>
      <c r="K16" s="16">
        <f>VLOOKUP(K$6,'Reference Sheet'!$L$8:$N$10,3,FALSE)</f>
        <v>3.9904679039323307E-2</v>
      </c>
      <c r="L16" s="16">
        <f>VLOOKUP(L$6,'Reference Sheet'!$L$8:$N$10,3,FALSE)</f>
        <v>3.9904679039323307E-2</v>
      </c>
      <c r="M16" s="16">
        <f>VLOOKUP(M$6,'Reference Sheet'!$L$8:$N$10,3,FALSE)</f>
        <v>3.9904679039323307E-2</v>
      </c>
      <c r="N16" s="16">
        <f>VLOOKUP(N$6,'Reference Sheet'!$L$8:$N$10,3,FALSE)</f>
        <v>3.9904679039323307E-2</v>
      </c>
      <c r="O16" s="16">
        <f>VLOOKUP(O$6,'Reference Sheet'!$L$8:$N$10,3,FALSE)</f>
        <v>3.9904679039323307E-2</v>
      </c>
      <c r="P16" s="16">
        <f>VLOOKUP(P$6,'Reference Sheet'!$L$8:$N$10,3,FALSE)</f>
        <v>3.9904679039323307E-2</v>
      </c>
      <c r="Q16" s="16">
        <f>VLOOKUP(Q$6,'Reference Sheet'!$L$8:$N$10,3,FALSE)</f>
        <v>3.9904679039323307E-2</v>
      </c>
      <c r="R16" s="16">
        <f>VLOOKUP(R$6,'Reference Sheet'!$L$8:$N$10,3,FALSE)</f>
        <v>3.9904679039323307E-2</v>
      </c>
      <c r="S16" s="16">
        <f>VLOOKUP(S$6,'Reference Sheet'!$L$8:$N$10,3,FALSE)</f>
        <v>3.9904679039323307E-2</v>
      </c>
      <c r="T16" s="16">
        <f>VLOOKUP(T$6,'Reference Sheet'!$L$8:$N$10,3,FALSE)</f>
        <v>3.9904679039323307E-2</v>
      </c>
      <c r="U16" s="16">
        <f>VLOOKUP(U$6,'Reference Sheet'!$L$8:$N$10,3,FALSE)</f>
        <v>3.9904679039323307E-2</v>
      </c>
      <c r="V16" s="16">
        <f>VLOOKUP(V$6,'Reference Sheet'!$L$8:$N$10,3,FALSE)</f>
        <v>3.9904679039323307E-2</v>
      </c>
      <c r="W16" s="16">
        <f>VLOOKUP(W$6,'Reference Sheet'!$L$8:$N$10,3,FALSE)</f>
        <v>3.9904679039323307E-2</v>
      </c>
      <c r="X16" s="16">
        <f>VLOOKUP(X$6,'Reference Sheet'!$L$8:$N$10,3,FALSE)</f>
        <v>3.9904679039323307E-2</v>
      </c>
      <c r="Y16" s="16">
        <f>VLOOKUP(Y$6,'Reference Sheet'!$L$8:$N$10,3,FALSE)</f>
        <v>3.9904679039323307E-2</v>
      </c>
    </row>
    <row r="17" spans="1:25" ht="15" thickBot="1" x14ac:dyDescent="0.35">
      <c r="A17" s="21" t="s">
        <v>66</v>
      </c>
      <c r="B17" s="34">
        <f>IFERROR(B14/B15,"")</f>
        <v>0.72341657843847695</v>
      </c>
      <c r="E17" t="s">
        <v>48</v>
      </c>
      <c r="F17" s="16">
        <f>IFERROR(VLOOKUP(F$9,'Reference Sheet'!$J$7:$K$9,2,FALSE),0)</f>
        <v>4.9880723950953311E-2</v>
      </c>
      <c r="G17" s="16">
        <f>IFERROR(VLOOKUP(G$9,'Reference Sheet'!$J$7:$K$9,2,FALSE),0)</f>
        <v>4.9880723950953311E-2</v>
      </c>
      <c r="H17" s="16">
        <f>IFERROR(VLOOKUP(H$9,'Reference Sheet'!$J$7:$K$9,2,FALSE),0)</f>
        <v>4.9880723950953311E-2</v>
      </c>
      <c r="I17" s="16">
        <f>IFERROR(VLOOKUP(I$9,'Reference Sheet'!$J$7:$K$9,2,FALSE),0)</f>
        <v>4.9880723950953311E-2</v>
      </c>
      <c r="J17" s="16">
        <f>IFERROR(VLOOKUP(J$9,'Reference Sheet'!$J$7:$K$9,2,FALSE),0)</f>
        <v>4.9880723950953311E-2</v>
      </c>
      <c r="K17" s="16">
        <f>IFERROR(VLOOKUP(K$9,'Reference Sheet'!$J$7:$K$9,2,FALSE),0)</f>
        <v>4.9880723950953311E-2</v>
      </c>
      <c r="L17" s="16">
        <f>IFERROR(VLOOKUP(L$9,'Reference Sheet'!$J$7:$K$9,2,FALSE),0)</f>
        <v>4.9880723950953311E-2</v>
      </c>
      <c r="M17" s="16">
        <f>IFERROR(VLOOKUP(M$9,'Reference Sheet'!$J$7:$K$9,2,FALSE),0)</f>
        <v>2.4940361975476655E-2</v>
      </c>
      <c r="N17" s="16">
        <f>IFERROR(VLOOKUP(N$9,'Reference Sheet'!$J$7:$K$9,2,FALSE),0)</f>
        <v>2.4940361975476655E-2</v>
      </c>
      <c r="O17" s="16">
        <f>IFERROR(VLOOKUP(O$9,'Reference Sheet'!$J$7:$K$9,2,FALSE),0)</f>
        <v>0</v>
      </c>
      <c r="P17" s="16">
        <f>IFERROR(VLOOKUP(P$9,'Reference Sheet'!$J$7:$K$9,2,FALSE),0)</f>
        <v>0</v>
      </c>
      <c r="Q17" s="16">
        <f>IFERROR(VLOOKUP(Q$9,'Reference Sheet'!$J$7:$K$9,2,FALSE),0)</f>
        <v>0</v>
      </c>
      <c r="R17" s="16">
        <f>IFERROR(VLOOKUP(R$9,'Reference Sheet'!$J$7:$K$9,2,FALSE),0)</f>
        <v>0</v>
      </c>
      <c r="S17" s="16">
        <f>IFERROR(VLOOKUP(S$9,'Reference Sheet'!$J$7:$K$9,2,FALSE),0)</f>
        <v>0</v>
      </c>
      <c r="T17" s="16">
        <f>IFERROR(VLOOKUP(T$9,'Reference Sheet'!$J$7:$K$9,2,FALSE),0)</f>
        <v>0</v>
      </c>
      <c r="U17" s="16">
        <f>IFERROR(VLOOKUP(U$9,'Reference Sheet'!$J$7:$K$9,2,FALSE),0)</f>
        <v>0</v>
      </c>
      <c r="V17" s="16">
        <f>IFERROR(VLOOKUP(V$9,'Reference Sheet'!$J$7:$K$9,2,FALSE),0)</f>
        <v>0</v>
      </c>
      <c r="W17" s="16">
        <f>IFERROR(VLOOKUP(W$9,'Reference Sheet'!$J$7:$K$9,2,FALSE),0)</f>
        <v>0</v>
      </c>
      <c r="X17" s="16">
        <f>IFERROR(VLOOKUP(X$9,'Reference Sheet'!$J$7:$K$9,2,FALSE),0)</f>
        <v>0</v>
      </c>
      <c r="Y17" s="16">
        <f>IFERROR(VLOOKUP(Y$9,'Reference Sheet'!$J$7:$K$9,2,FALSE),0)</f>
        <v>0</v>
      </c>
    </row>
    <row r="18" spans="1:25" x14ac:dyDescent="0.3">
      <c r="E18" t="str">
        <f>E7&amp;" Input"</f>
        <v>Minutes Per Game Input</v>
      </c>
      <c r="F18" s="16">
        <f>IF(ISBLANK(F7),0,F7*'Reference Sheet'!$B$11)</f>
        <v>8.4528405130489634E-2</v>
      </c>
      <c r="G18" s="16">
        <f>IF(ISBLANK(G7),0,G7*'Reference Sheet'!$B$11)</f>
        <v>8.4528405130489634E-2</v>
      </c>
      <c r="H18" s="16">
        <f>IF(ISBLANK(H7),0,H7*'Reference Sheet'!$B$11)</f>
        <v>8.4528405130489634E-2</v>
      </c>
      <c r="I18" s="16">
        <f>IF(ISBLANK(I7),0,I7*'Reference Sheet'!$B$11)</f>
        <v>7.9245379809834038E-2</v>
      </c>
      <c r="J18" s="16">
        <f>IF(ISBLANK(J7),0,J7*'Reference Sheet'!$B$11)</f>
        <v>7.9245379809834038E-2</v>
      </c>
      <c r="K18" s="16">
        <f>IF(ISBLANK(K7),0,K7*'Reference Sheet'!$B$11)</f>
        <v>7.9245379809834038E-2</v>
      </c>
      <c r="L18" s="16">
        <f>IF(ISBLANK(L7),0,L7*'Reference Sheet'!$B$11)</f>
        <v>7.3962354489178428E-2</v>
      </c>
      <c r="M18" s="16">
        <f>IF(ISBLANK(M7),0,M7*'Reference Sheet'!$B$11)</f>
        <v>7.3962354489178428E-2</v>
      </c>
      <c r="N18" s="16">
        <f>IF(ISBLANK(N7),0,N7*'Reference Sheet'!$B$11)</f>
        <v>7.3962354489178428E-2</v>
      </c>
      <c r="O18" s="16">
        <f>IF(ISBLANK(O7),0,O7*'Reference Sheet'!$B$11)</f>
        <v>6.8679329168522832E-2</v>
      </c>
      <c r="P18" s="16">
        <f>IF(ISBLANK(P7),0,P7*'Reference Sheet'!$B$11)</f>
        <v>6.8679329168522832E-2</v>
      </c>
      <c r="Q18" s="16">
        <f>IF(ISBLANK(Q7),0,Q7*'Reference Sheet'!$B$11)</f>
        <v>6.8679329168522832E-2</v>
      </c>
      <c r="R18" s="16">
        <f>IF(ISBLANK(R7),0,R7*'Reference Sheet'!$B$11)</f>
        <v>6.8679329168522832E-2</v>
      </c>
      <c r="S18" s="16">
        <f>IF(ISBLANK(S7),0,S7*'Reference Sheet'!$B$11)</f>
        <v>0</v>
      </c>
      <c r="T18" s="16">
        <f>IF(ISBLANK(T7),0,T7*'Reference Sheet'!$B$11)</f>
        <v>0</v>
      </c>
      <c r="U18" s="16">
        <f>IF(ISBLANK(U7),0,U7*'Reference Sheet'!$B$11)</f>
        <v>0</v>
      </c>
      <c r="V18" s="16">
        <f>IF(ISBLANK(V7),0,V7*'Reference Sheet'!$B$11)</f>
        <v>0</v>
      </c>
      <c r="W18" s="16">
        <f>IF(ISBLANK(W7),0,W7*'Reference Sheet'!$B$11)</f>
        <v>0</v>
      </c>
      <c r="X18" s="16">
        <f>IF(ISBLANK(X7),0,X7*'Reference Sheet'!$B$11)</f>
        <v>0</v>
      </c>
      <c r="Y18" s="16">
        <f>IF(ISBLANK(Y7),0,Y7*'Reference Sheet'!$B$11)</f>
        <v>0</v>
      </c>
    </row>
    <row r="19" spans="1:25" x14ac:dyDescent="0.3">
      <c r="E19" t="str">
        <f>E8&amp;" Input"</f>
        <v>Usage Rate Input</v>
      </c>
      <c r="F19" s="16">
        <f>IF(ISBLANK(F8),0,F8*'Reference Sheet'!$B$10)</f>
        <v>5.7405260894746589E-2</v>
      </c>
      <c r="G19" s="16">
        <f>IF(ISBLANK(G8),0,G8*'Reference Sheet'!$B$10)</f>
        <v>5.7405260894746589E-2</v>
      </c>
      <c r="H19" s="16">
        <f>IF(ISBLANK(H8),0,H8*'Reference Sheet'!$B$10)</f>
        <v>5.3578243501763483E-2</v>
      </c>
      <c r="I19" s="16">
        <f>IF(ISBLANK(I8),0,I8*'Reference Sheet'!$B$10)</f>
        <v>5.3578243501763483E-2</v>
      </c>
      <c r="J19" s="16">
        <f>IF(ISBLANK(J8),0,J8*'Reference Sheet'!$B$10)</f>
        <v>5.3578243501763483E-2</v>
      </c>
      <c r="K19" s="16">
        <f>IF(ISBLANK(K8),0,K8*'Reference Sheet'!$B$10)</f>
        <v>4.9751226108780376E-2</v>
      </c>
      <c r="L19" s="16">
        <f>IF(ISBLANK(L8),0,L8*'Reference Sheet'!$B$10)</f>
        <v>4.9751226108780376E-2</v>
      </c>
      <c r="M19" s="16">
        <f>IF(ISBLANK(M8),0,M8*'Reference Sheet'!$B$10)</f>
        <v>4.7837717412288823E-2</v>
      </c>
      <c r="N19" s="16">
        <f>IF(ISBLANK(N8),0,N8*'Reference Sheet'!$B$10)</f>
        <v>4.7837717412288823E-2</v>
      </c>
      <c r="O19" s="16">
        <f>IF(ISBLANK(O8),0,O8*'Reference Sheet'!$B$10)</f>
        <v>4.7837717412288823E-2</v>
      </c>
      <c r="P19" s="16">
        <f>IF(ISBLANK(P8),0,P8*'Reference Sheet'!$B$10)</f>
        <v>4.592420871579727E-2</v>
      </c>
      <c r="Q19" s="16">
        <f>IF(ISBLANK(Q8),0,Q8*'Reference Sheet'!$B$10)</f>
        <v>4.592420871579727E-2</v>
      </c>
      <c r="R19" s="16">
        <f>IF(ISBLANK(R8),0,R8*'Reference Sheet'!$B$10)</f>
        <v>4.592420871579727E-2</v>
      </c>
      <c r="S19" s="16">
        <f>IF(ISBLANK(S8),0,S8*'Reference Sheet'!$B$10)</f>
        <v>0</v>
      </c>
      <c r="T19" s="16">
        <f>IF(ISBLANK(T8),0,T8*'Reference Sheet'!$B$10)</f>
        <v>0</v>
      </c>
      <c r="U19" s="16">
        <f>IF(ISBLANK(U8),0,U8*'Reference Sheet'!$B$10)</f>
        <v>0</v>
      </c>
      <c r="V19" s="16">
        <f>IF(ISBLANK(V8),0,V8*'Reference Sheet'!$B$10)</f>
        <v>0</v>
      </c>
      <c r="W19" s="16">
        <f>IF(ISBLANK(W8),0,W8*'Reference Sheet'!$B$10)</f>
        <v>0</v>
      </c>
      <c r="X19" s="16">
        <f>IF(ISBLANK(X8),0,X8*'Reference Sheet'!$B$10)</f>
        <v>0</v>
      </c>
      <c r="Y19" s="16">
        <f>IF(ISBLANK(Y8),0,Y8*'Reference Sheet'!$B$10)</f>
        <v>0</v>
      </c>
    </row>
    <row r="20" spans="1:25" x14ac:dyDescent="0.3">
      <c r="E20" t="s">
        <v>49</v>
      </c>
      <c r="F20" s="17">
        <f>MAX(0,SUM(F14:F19))</f>
        <v>0.17002957502131585</v>
      </c>
      <c r="G20" s="17">
        <f t="shared" ref="G20:Y20" si="5">MAX(0,SUM(G14:G19))</f>
        <v>0.17002957502131585</v>
      </c>
      <c r="H20" s="17">
        <f t="shared" si="5"/>
        <v>0.16620255762833275</v>
      </c>
      <c r="I20" s="17">
        <f t="shared" si="5"/>
        <v>0.16091953230767717</v>
      </c>
      <c r="J20" s="17">
        <f t="shared" si="5"/>
        <v>0.16091953230767717</v>
      </c>
      <c r="K20" s="17">
        <f t="shared" si="5"/>
        <v>0.16022618438501585</v>
      </c>
      <c r="L20" s="17">
        <f t="shared" si="5"/>
        <v>0.15494315906436024</v>
      </c>
      <c r="M20" s="17">
        <f t="shared" si="5"/>
        <v>0.12808928839239203</v>
      </c>
      <c r="N20" s="17">
        <f t="shared" si="5"/>
        <v>0.12808928839239203</v>
      </c>
      <c r="O20" s="17">
        <f t="shared" si="5"/>
        <v>9.7865901096259783E-2</v>
      </c>
      <c r="P20" s="17">
        <f t="shared" si="5"/>
        <v>9.5952392399768216E-2</v>
      </c>
      <c r="Q20" s="17">
        <f t="shared" si="5"/>
        <v>9.5952392399768216E-2</v>
      </c>
      <c r="R20" s="17">
        <f t="shared" si="5"/>
        <v>9.5952392399768216E-2</v>
      </c>
      <c r="S20" s="17">
        <f t="shared" si="5"/>
        <v>0</v>
      </c>
      <c r="T20" s="17">
        <f t="shared" si="5"/>
        <v>0</v>
      </c>
      <c r="U20" s="17">
        <f t="shared" si="5"/>
        <v>0</v>
      </c>
      <c r="V20" s="17">
        <f t="shared" si="5"/>
        <v>0</v>
      </c>
      <c r="W20" s="17">
        <f t="shared" si="5"/>
        <v>0</v>
      </c>
      <c r="X20" s="17">
        <f t="shared" si="5"/>
        <v>0</v>
      </c>
      <c r="Y20" s="17">
        <f t="shared" si="5"/>
        <v>0</v>
      </c>
    </row>
    <row r="21" spans="1:25" x14ac:dyDescent="0.3">
      <c r="E21" s="29" t="s">
        <v>52</v>
      </c>
      <c r="F21" s="30">
        <f>F20*F11</f>
        <v>32.378629953564165</v>
      </c>
      <c r="G21" s="30">
        <f t="shared" ref="G21:O21" si="6">G20*G11</f>
        <v>33.673775151706728</v>
      </c>
      <c r="H21" s="30">
        <f t="shared" si="6"/>
        <v>36.207432206807383</v>
      </c>
      <c r="I21" s="30">
        <f t="shared" si="6"/>
        <v>38.562170485918784</v>
      </c>
      <c r="J21" s="30">
        <f t="shared" si="6"/>
        <v>42.418387534510664</v>
      </c>
      <c r="K21" s="30">
        <f t="shared" si="6"/>
        <v>46.459183129907998</v>
      </c>
      <c r="L21" s="30">
        <f t="shared" si="6"/>
        <v>49.420048865669997</v>
      </c>
      <c r="M21" s="30">
        <f t="shared" si="6"/>
        <v>43.306136686066743</v>
      </c>
      <c r="N21" s="30">
        <f t="shared" si="6"/>
        <v>45.904504887230758</v>
      </c>
      <c r="O21" s="30">
        <f t="shared" si="6"/>
        <v>37.177463775802615</v>
      </c>
      <c r="P21" s="30">
        <f>IF(P14&gt;16,P$20*P$11,0)</f>
        <v>0</v>
      </c>
      <c r="Q21" s="30">
        <f t="shared" ref="Q21:Y21" si="7">IF(Q14&gt;16,Q$20*Q$11,0)</f>
        <v>0</v>
      </c>
      <c r="R21" s="30">
        <f t="shared" si="7"/>
        <v>0</v>
      </c>
      <c r="S21" s="30">
        <f t="shared" si="7"/>
        <v>0</v>
      </c>
      <c r="T21" s="30">
        <f t="shared" si="7"/>
        <v>0</v>
      </c>
      <c r="U21" s="30">
        <f t="shared" si="7"/>
        <v>0</v>
      </c>
      <c r="V21" s="30">
        <f t="shared" si="7"/>
        <v>0</v>
      </c>
      <c r="W21" s="30">
        <f t="shared" si="7"/>
        <v>0</v>
      </c>
      <c r="X21" s="30">
        <f t="shared" si="7"/>
        <v>0</v>
      </c>
      <c r="Y21" s="30">
        <f t="shared" si="7"/>
        <v>0</v>
      </c>
    </row>
    <row r="22" spans="1:25" x14ac:dyDescent="0.3">
      <c r="E22" s="19" t="s">
        <v>75</v>
      </c>
      <c r="F22" s="8"/>
      <c r="G22" s="28">
        <f>IF(G$7="","",G21/F21-1)</f>
        <v>3.9999999999999813E-2</v>
      </c>
      <c r="H22" s="28">
        <f t="shared" ref="H22:Y22" si="8">IF(H$7="","",H21/G21-1)</f>
        <v>7.5241253577481348E-2</v>
      </c>
      <c r="I22" s="28">
        <f t="shared" si="8"/>
        <v>6.5034666519894424E-2</v>
      </c>
      <c r="J22" s="28">
        <f t="shared" si="8"/>
        <v>0.10000000000000009</v>
      </c>
      <c r="K22" s="28">
        <f t="shared" si="8"/>
        <v>9.5260471466762642E-2</v>
      </c>
      <c r="L22" s="28">
        <f t="shared" si="8"/>
        <v>6.3730473424014056E-2</v>
      </c>
      <c r="M22" s="28">
        <f t="shared" si="8"/>
        <v>-0.12371319575627393</v>
      </c>
      <c r="N22" s="28">
        <f t="shared" si="8"/>
        <v>6.0000000000000275E-2</v>
      </c>
      <c r="O22" s="28">
        <f t="shared" si="8"/>
        <v>-0.19011295586058574</v>
      </c>
      <c r="P22" s="28">
        <f t="shared" si="8"/>
        <v>-1</v>
      </c>
      <c r="Q22" s="28" t="e">
        <f t="shared" si="8"/>
        <v>#DIV/0!</v>
      </c>
      <c r="R22" s="28" t="e">
        <f t="shared" si="8"/>
        <v>#DIV/0!</v>
      </c>
      <c r="S22" s="28" t="str">
        <f t="shared" si="8"/>
        <v/>
      </c>
      <c r="T22" s="28" t="str">
        <f t="shared" si="8"/>
        <v/>
      </c>
      <c r="U22" s="28" t="str">
        <f t="shared" si="8"/>
        <v/>
      </c>
      <c r="V22" s="28" t="str">
        <f t="shared" si="8"/>
        <v/>
      </c>
      <c r="W22" s="28" t="str">
        <f t="shared" si="8"/>
        <v/>
      </c>
      <c r="X22" s="28" t="str">
        <f t="shared" si="8"/>
        <v/>
      </c>
      <c r="Y22" s="28" t="str">
        <f t="shared" si="8"/>
        <v/>
      </c>
    </row>
    <row r="23" spans="1:25" x14ac:dyDescent="0.3">
      <c r="E23" s="29" t="s">
        <v>53</v>
      </c>
      <c r="F23" s="20">
        <f>F21/((1+$B$11)^F3)</f>
        <v>30.260401825760901</v>
      </c>
      <c r="G23" s="20">
        <f t="shared" ref="G23:Y23" si="9">G21/((1+$B$11)^G3)</f>
        <v>29.411979344664797</v>
      </c>
      <c r="H23" s="20">
        <f t="shared" si="9"/>
        <v>29.556050038086319</v>
      </c>
      <c r="I23" s="20">
        <f t="shared" si="9"/>
        <v>29.418895229867829</v>
      </c>
      <c r="J23" s="20">
        <f t="shared" si="9"/>
        <v>30.243724068088422</v>
      </c>
      <c r="K23" s="20">
        <f t="shared" si="9"/>
        <v>30.957715403481497</v>
      </c>
      <c r="L23" s="20">
        <f t="shared" si="9"/>
        <v>30.77632267501987</v>
      </c>
      <c r="M23" s="20">
        <f t="shared" si="9"/>
        <v>25.204565834828866</v>
      </c>
      <c r="N23" s="20">
        <f t="shared" si="9"/>
        <v>24.96900914478374</v>
      </c>
      <c r="O23" s="20">
        <f t="shared" si="9"/>
        <v>18.899137393793371</v>
      </c>
      <c r="P23" s="20">
        <f t="shared" si="9"/>
        <v>0</v>
      </c>
      <c r="Q23" s="20">
        <f t="shared" si="9"/>
        <v>0</v>
      </c>
      <c r="R23" s="20">
        <f t="shared" si="9"/>
        <v>0</v>
      </c>
      <c r="S23" s="20">
        <f t="shared" si="9"/>
        <v>0</v>
      </c>
      <c r="T23" s="20">
        <f t="shared" si="9"/>
        <v>0</v>
      </c>
      <c r="U23" s="20">
        <f t="shared" si="9"/>
        <v>0</v>
      </c>
      <c r="V23" s="20">
        <f t="shared" si="9"/>
        <v>0</v>
      </c>
      <c r="W23" s="20">
        <f t="shared" si="9"/>
        <v>0</v>
      </c>
      <c r="X23" s="20">
        <f t="shared" si="9"/>
        <v>0</v>
      </c>
      <c r="Y23" s="20">
        <f t="shared" si="9"/>
        <v>0</v>
      </c>
    </row>
    <row r="24" spans="1:25" x14ac:dyDescent="0.3">
      <c r="E24" s="19" t="s">
        <v>75</v>
      </c>
      <c r="F24" s="8"/>
      <c r="G24" s="28">
        <f>IF(G$7="","",G23/F23-1)</f>
        <v>-2.8037383177570208E-2</v>
      </c>
      <c r="H24" s="28">
        <f t="shared" ref="H24:Y24" si="10">IF(H$7="","",H23/G23-1)</f>
        <v>4.898367829421657E-3</v>
      </c>
      <c r="I24" s="28">
        <f t="shared" si="10"/>
        <v>-4.6404985795378551E-3</v>
      </c>
      <c r="J24" s="28">
        <f t="shared" si="10"/>
        <v>2.8037383177570208E-2</v>
      </c>
      <c r="K24" s="28">
        <f t="shared" si="10"/>
        <v>2.3607917258656741E-2</v>
      </c>
      <c r="L24" s="28">
        <f t="shared" si="10"/>
        <v>-5.8593706317626726E-3</v>
      </c>
      <c r="M24" s="28">
        <f t="shared" si="10"/>
        <v>-0.18104036986567651</v>
      </c>
      <c r="N24" s="28">
        <f t="shared" si="10"/>
        <v>-9.3457943925232545E-3</v>
      </c>
      <c r="O24" s="28">
        <f t="shared" si="10"/>
        <v>-0.24309622043045398</v>
      </c>
      <c r="P24" s="28">
        <f t="shared" si="10"/>
        <v>-1</v>
      </c>
      <c r="Q24" s="28" t="e">
        <f t="shared" si="10"/>
        <v>#DIV/0!</v>
      </c>
      <c r="R24" s="28" t="e">
        <f t="shared" si="10"/>
        <v>#DIV/0!</v>
      </c>
      <c r="S24" s="28" t="str">
        <f t="shared" si="10"/>
        <v/>
      </c>
      <c r="T24" s="28" t="str">
        <f t="shared" si="10"/>
        <v/>
      </c>
      <c r="U24" s="28" t="str">
        <f t="shared" si="10"/>
        <v/>
      </c>
      <c r="V24" s="28" t="str">
        <f t="shared" si="10"/>
        <v/>
      </c>
      <c r="W24" s="28" t="str">
        <f t="shared" si="10"/>
        <v/>
      </c>
      <c r="X24" s="28" t="str">
        <f t="shared" si="10"/>
        <v/>
      </c>
      <c r="Y24" s="28" t="str">
        <f t="shared" si="10"/>
        <v/>
      </c>
    </row>
    <row r="25" spans="1:25" x14ac:dyDescent="0.3">
      <c r="F25" s="8"/>
      <c r="G25" s="8"/>
      <c r="H25" s="8"/>
      <c r="I25" s="8"/>
      <c r="J25" s="8"/>
      <c r="K25" s="8"/>
      <c r="L25" s="8"/>
      <c r="M25" s="8"/>
      <c r="N25" s="8"/>
      <c r="O25" s="8"/>
      <c r="P25" s="8"/>
      <c r="Q25" s="8"/>
      <c r="R25" s="8"/>
      <c r="S25" s="8"/>
      <c r="T25" s="8"/>
      <c r="U25" s="8"/>
      <c r="V25" s="8"/>
      <c r="W25" s="8"/>
      <c r="X25" s="8"/>
      <c r="Y25" s="8"/>
    </row>
    <row r="26" spans="1:25" x14ac:dyDescent="0.3">
      <c r="E26" t="s">
        <v>35</v>
      </c>
      <c r="F26" s="8">
        <f>F4</f>
        <v>2023</v>
      </c>
      <c r="G26" s="8">
        <f t="shared" ref="G26:Y26" si="11">G4</f>
        <v>2024</v>
      </c>
      <c r="H26" s="8">
        <f t="shared" si="11"/>
        <v>2025</v>
      </c>
      <c r="I26" s="8">
        <f t="shared" si="11"/>
        <v>2026</v>
      </c>
      <c r="J26" s="8">
        <f t="shared" si="11"/>
        <v>2027</v>
      </c>
      <c r="K26" s="8">
        <f t="shared" si="11"/>
        <v>2028</v>
      </c>
      <c r="L26" s="8">
        <f t="shared" si="11"/>
        <v>2029</v>
      </c>
      <c r="M26" s="8">
        <f t="shared" si="11"/>
        <v>2030</v>
      </c>
      <c r="N26" s="8">
        <f t="shared" si="11"/>
        <v>2031</v>
      </c>
      <c r="O26" s="8">
        <f t="shared" si="11"/>
        <v>2032</v>
      </c>
      <c r="P26" s="8">
        <f t="shared" si="11"/>
        <v>2033</v>
      </c>
      <c r="Q26" s="8">
        <f t="shared" si="11"/>
        <v>2034</v>
      </c>
      <c r="R26" s="8">
        <f t="shared" si="11"/>
        <v>2035</v>
      </c>
      <c r="S26" s="8">
        <f t="shared" si="11"/>
        <v>2036</v>
      </c>
      <c r="T26" s="8">
        <f t="shared" si="11"/>
        <v>2037</v>
      </c>
      <c r="U26" s="8">
        <f t="shared" si="11"/>
        <v>2038</v>
      </c>
      <c r="V26" s="8">
        <f t="shared" si="11"/>
        <v>2039</v>
      </c>
      <c r="W26" s="8">
        <f t="shared" si="11"/>
        <v>2040</v>
      </c>
      <c r="X26" s="8">
        <f t="shared" si="11"/>
        <v>2041</v>
      </c>
      <c r="Y26" s="8">
        <f t="shared" si="11"/>
        <v>2042</v>
      </c>
    </row>
    <row r="27" spans="1:25" x14ac:dyDescent="0.3">
      <c r="E27" t="s">
        <v>59</v>
      </c>
      <c r="F27" s="14">
        <f>F21</f>
        <v>32.378629953564165</v>
      </c>
      <c r="G27" s="14">
        <f t="shared" ref="G27:Y27" si="12">G21</f>
        <v>33.673775151706728</v>
      </c>
      <c r="H27" s="14">
        <f t="shared" si="12"/>
        <v>36.207432206807383</v>
      </c>
      <c r="I27" s="14">
        <f t="shared" si="12"/>
        <v>38.562170485918784</v>
      </c>
      <c r="J27" s="14">
        <f t="shared" si="12"/>
        <v>42.418387534510664</v>
      </c>
      <c r="K27" s="14">
        <f t="shared" si="12"/>
        <v>46.459183129907998</v>
      </c>
      <c r="L27" s="14">
        <f t="shared" si="12"/>
        <v>49.420048865669997</v>
      </c>
      <c r="M27" s="14">
        <f t="shared" si="12"/>
        <v>43.306136686066743</v>
      </c>
      <c r="N27" s="14">
        <f t="shared" si="12"/>
        <v>45.904504887230758</v>
      </c>
      <c r="O27" s="14">
        <f t="shared" si="12"/>
        <v>37.177463775802615</v>
      </c>
      <c r="P27" s="14">
        <f t="shared" si="12"/>
        <v>0</v>
      </c>
      <c r="Q27" s="14">
        <f t="shared" si="12"/>
        <v>0</v>
      </c>
      <c r="R27" s="14">
        <f t="shared" si="12"/>
        <v>0</v>
      </c>
      <c r="S27" s="14">
        <f t="shared" si="12"/>
        <v>0</v>
      </c>
      <c r="T27" s="14">
        <f t="shared" si="12"/>
        <v>0</v>
      </c>
      <c r="U27" s="14">
        <f t="shared" si="12"/>
        <v>0</v>
      </c>
      <c r="V27" s="14">
        <f t="shared" si="12"/>
        <v>0</v>
      </c>
      <c r="W27" s="14">
        <f t="shared" si="12"/>
        <v>0</v>
      </c>
      <c r="X27" s="14">
        <f t="shared" si="12"/>
        <v>0</v>
      </c>
      <c r="Y27" s="14">
        <f t="shared" si="12"/>
        <v>0</v>
      </c>
    </row>
    <row r="28" spans="1:25" x14ac:dyDescent="0.3">
      <c r="E28" t="s">
        <v>60</v>
      </c>
      <c r="F28" s="22">
        <v>31.83</v>
      </c>
      <c r="G28" s="22">
        <v>49.7</v>
      </c>
      <c r="H28" s="22">
        <v>53.676000000000002</v>
      </c>
      <c r="I28" s="22">
        <v>57.652000000000001</v>
      </c>
      <c r="J28" s="22">
        <v>61.628</v>
      </c>
      <c r="K28" s="22">
        <v>65.603999999999999</v>
      </c>
      <c r="L28" s="22"/>
      <c r="M28" s="22"/>
      <c r="N28" s="22"/>
      <c r="O28" s="22"/>
      <c r="P28" s="22"/>
      <c r="Q28" s="22"/>
      <c r="R28" s="22"/>
      <c r="S28" s="22"/>
      <c r="T28" s="22"/>
      <c r="U28" s="22"/>
      <c r="V28" s="22"/>
      <c r="W28" s="22"/>
      <c r="X28" s="22"/>
      <c r="Y28" s="22"/>
    </row>
    <row r="29" spans="1:25" x14ac:dyDescent="0.3">
      <c r="E29" s="19" t="s">
        <v>75</v>
      </c>
      <c r="F29" s="8"/>
      <c r="G29" s="28">
        <f>IF(G$28="","",G28/F28-1)</f>
        <v>0.56142004398366341</v>
      </c>
      <c r="H29" s="28">
        <f t="shared" ref="H29:Y29" si="13">IF(H$28="","",H28/G28-1)</f>
        <v>8.0000000000000071E-2</v>
      </c>
      <c r="I29" s="28">
        <f t="shared" si="13"/>
        <v>7.4074074074073959E-2</v>
      </c>
      <c r="J29" s="28">
        <f t="shared" si="13"/>
        <v>6.8965517241379226E-2</v>
      </c>
      <c r="K29" s="28">
        <f t="shared" si="13"/>
        <v>6.4516129032258007E-2</v>
      </c>
      <c r="L29" s="28" t="str">
        <f t="shared" si="13"/>
        <v/>
      </c>
      <c r="M29" s="28" t="str">
        <f t="shared" si="13"/>
        <v/>
      </c>
      <c r="N29" s="28" t="str">
        <f t="shared" si="13"/>
        <v/>
      </c>
      <c r="O29" s="28" t="str">
        <f t="shared" si="13"/>
        <v/>
      </c>
      <c r="P29" s="28" t="str">
        <f t="shared" si="13"/>
        <v/>
      </c>
      <c r="Q29" s="28" t="str">
        <f t="shared" si="13"/>
        <v/>
      </c>
      <c r="R29" s="28" t="str">
        <f t="shared" si="13"/>
        <v/>
      </c>
      <c r="S29" s="28" t="str">
        <f t="shared" si="13"/>
        <v/>
      </c>
      <c r="T29" s="28" t="str">
        <f t="shared" si="13"/>
        <v/>
      </c>
      <c r="U29" s="28" t="str">
        <f t="shared" si="13"/>
        <v/>
      </c>
      <c r="V29" s="28" t="str">
        <f t="shared" si="13"/>
        <v/>
      </c>
      <c r="W29" s="28" t="str">
        <f t="shared" si="13"/>
        <v/>
      </c>
      <c r="X29" s="28" t="str">
        <f t="shared" si="13"/>
        <v/>
      </c>
      <c r="Y29" s="28" t="str">
        <f t="shared" si="13"/>
        <v/>
      </c>
    </row>
    <row r="30" spans="1:25" x14ac:dyDescent="0.3">
      <c r="E30" s="9" t="s">
        <v>61</v>
      </c>
      <c r="F30" s="23">
        <f>IFERROR(F27-F28,"")</f>
        <v>0.54862995356416633</v>
      </c>
      <c r="G30" s="23">
        <f t="shared" ref="G30:Y30" si="14">IFERROR(G27-G28,"")</f>
        <v>-16.026224848293275</v>
      </c>
      <c r="H30" s="23">
        <f t="shared" si="14"/>
        <v>-17.468567793192619</v>
      </c>
      <c r="I30" s="23">
        <f t="shared" si="14"/>
        <v>-19.089829514081217</v>
      </c>
      <c r="J30" s="23">
        <f t="shared" si="14"/>
        <v>-19.209612465489336</v>
      </c>
      <c r="K30" s="23">
        <f t="shared" si="14"/>
        <v>-19.144816870092001</v>
      </c>
      <c r="L30" s="23">
        <f t="shared" si="14"/>
        <v>49.420048865669997</v>
      </c>
      <c r="M30" s="23">
        <f t="shared" si="14"/>
        <v>43.306136686066743</v>
      </c>
      <c r="N30" s="23">
        <f t="shared" si="14"/>
        <v>45.904504887230758</v>
      </c>
      <c r="O30" s="23">
        <f t="shared" si="14"/>
        <v>37.177463775802615</v>
      </c>
      <c r="P30" s="23">
        <f t="shared" si="14"/>
        <v>0</v>
      </c>
      <c r="Q30" s="23">
        <f t="shared" si="14"/>
        <v>0</v>
      </c>
      <c r="R30" s="23">
        <f t="shared" si="14"/>
        <v>0</v>
      </c>
      <c r="S30" s="23">
        <f t="shared" si="14"/>
        <v>0</v>
      </c>
      <c r="T30" s="23">
        <f t="shared" si="14"/>
        <v>0</v>
      </c>
      <c r="U30" s="23">
        <f t="shared" si="14"/>
        <v>0</v>
      </c>
      <c r="V30" s="23">
        <f t="shared" si="14"/>
        <v>0</v>
      </c>
      <c r="W30" s="23">
        <f t="shared" si="14"/>
        <v>0</v>
      </c>
      <c r="X30" s="23">
        <f t="shared" si="14"/>
        <v>0</v>
      </c>
      <c r="Y30" s="23">
        <f t="shared" si="14"/>
        <v>0</v>
      </c>
    </row>
    <row r="31" spans="1:25" x14ac:dyDescent="0.3">
      <c r="E31" s="9" t="s">
        <v>63</v>
      </c>
      <c r="F31" s="33">
        <f>IFERROR(F27/F28,"")</f>
        <v>1.0172362536463766</v>
      </c>
      <c r="G31" s="33">
        <f t="shared" ref="G31:Y31" si="15">IFERROR(G27/G28,"")</f>
        <v>0.67754074751924998</v>
      </c>
      <c r="H31" s="33">
        <f t="shared" si="15"/>
        <v>0.67455533584483529</v>
      </c>
      <c r="I31" s="33">
        <f t="shared" si="15"/>
        <v>0.66887827804618716</v>
      </c>
      <c r="J31" s="33">
        <f t="shared" si="15"/>
        <v>0.6882973248281733</v>
      </c>
      <c r="K31" s="33">
        <f t="shared" si="15"/>
        <v>0.70817607356118528</v>
      </c>
      <c r="L31" s="33" t="str">
        <f t="shared" si="15"/>
        <v/>
      </c>
      <c r="M31" s="33" t="str">
        <f t="shared" si="15"/>
        <v/>
      </c>
      <c r="N31" s="33" t="str">
        <f t="shared" si="15"/>
        <v/>
      </c>
      <c r="O31" s="33" t="str">
        <f t="shared" si="15"/>
        <v/>
      </c>
      <c r="P31" s="33" t="str">
        <f t="shared" si="15"/>
        <v/>
      </c>
      <c r="Q31" s="33" t="str">
        <f t="shared" si="15"/>
        <v/>
      </c>
      <c r="R31" s="33" t="str">
        <f t="shared" si="15"/>
        <v/>
      </c>
      <c r="S31" s="33" t="str">
        <f t="shared" si="15"/>
        <v/>
      </c>
      <c r="T31" s="33" t="str">
        <f t="shared" si="15"/>
        <v/>
      </c>
      <c r="U31" s="33" t="str">
        <f t="shared" si="15"/>
        <v/>
      </c>
      <c r="V31" s="33" t="str">
        <f t="shared" si="15"/>
        <v/>
      </c>
      <c r="W31" s="33" t="str">
        <f t="shared" si="15"/>
        <v/>
      </c>
      <c r="X31" s="33" t="str">
        <f t="shared" si="15"/>
        <v/>
      </c>
      <c r="Y31" s="33" t="str">
        <f t="shared" si="15"/>
        <v/>
      </c>
    </row>
    <row r="32" spans="1:25" x14ac:dyDescent="0.3">
      <c r="F32" s="8"/>
      <c r="G32" s="8"/>
      <c r="H32" s="8"/>
      <c r="I32" s="8"/>
      <c r="J32" s="8"/>
      <c r="K32" s="8"/>
      <c r="L32" s="8"/>
      <c r="M32" s="8"/>
      <c r="N32" s="8"/>
      <c r="O32" s="8"/>
      <c r="P32" s="8"/>
      <c r="Q32" s="8"/>
      <c r="R32" s="8"/>
      <c r="S32" s="8"/>
      <c r="T32" s="8"/>
      <c r="U32" s="8"/>
      <c r="V32" s="8"/>
      <c r="W32" s="8"/>
      <c r="X32" s="8"/>
      <c r="Y32" s="8"/>
    </row>
    <row r="33" spans="5:25" x14ac:dyDescent="0.3">
      <c r="E33" s="19" t="s">
        <v>53</v>
      </c>
      <c r="F33" s="20">
        <f>IF(ISBLANK(F28),0,F23)</f>
        <v>30.260401825760901</v>
      </c>
      <c r="G33" s="20">
        <f t="shared" ref="G33:Y33" si="16">IF(ISBLANK(G28),0,G23)</f>
        <v>29.411979344664797</v>
      </c>
      <c r="H33" s="20">
        <f t="shared" si="16"/>
        <v>29.556050038086319</v>
      </c>
      <c r="I33" s="20">
        <f t="shared" si="16"/>
        <v>29.418895229867829</v>
      </c>
      <c r="J33" s="20">
        <f t="shared" si="16"/>
        <v>30.243724068088422</v>
      </c>
      <c r="K33" s="20">
        <f t="shared" si="16"/>
        <v>30.957715403481497</v>
      </c>
      <c r="L33" s="20">
        <f t="shared" si="16"/>
        <v>0</v>
      </c>
      <c r="M33" s="20">
        <f t="shared" si="16"/>
        <v>0</v>
      </c>
      <c r="N33" s="20">
        <f t="shared" si="16"/>
        <v>0</v>
      </c>
      <c r="O33" s="20">
        <f t="shared" si="16"/>
        <v>0</v>
      </c>
      <c r="P33" s="20">
        <f t="shared" si="16"/>
        <v>0</v>
      </c>
      <c r="Q33" s="20">
        <f t="shared" si="16"/>
        <v>0</v>
      </c>
      <c r="R33" s="20">
        <f t="shared" si="16"/>
        <v>0</v>
      </c>
      <c r="S33" s="20">
        <f t="shared" si="16"/>
        <v>0</v>
      </c>
      <c r="T33" s="20">
        <f t="shared" si="16"/>
        <v>0</v>
      </c>
      <c r="U33" s="20">
        <f t="shared" si="16"/>
        <v>0</v>
      </c>
      <c r="V33" s="20">
        <f t="shared" si="16"/>
        <v>0</v>
      </c>
      <c r="W33" s="20">
        <f t="shared" si="16"/>
        <v>0</v>
      </c>
      <c r="X33" s="20">
        <f t="shared" si="16"/>
        <v>0</v>
      </c>
      <c r="Y33" s="20">
        <f t="shared" si="16"/>
        <v>0</v>
      </c>
    </row>
    <row r="34" spans="5:25" x14ac:dyDescent="0.3">
      <c r="E34" s="19" t="s">
        <v>65</v>
      </c>
      <c r="F34" s="20">
        <f>IFERROR(F28/((1+$B$11)^F3),"")</f>
        <v>29.747663551401867</v>
      </c>
      <c r="G34" s="20">
        <f t="shared" ref="G34:Y34" si="17">IFERROR(G28/((1+$B$11)^G3),"")</f>
        <v>43.409904795178619</v>
      </c>
      <c r="H34" s="20">
        <f t="shared" si="17"/>
        <v>43.81560483999337</v>
      </c>
      <c r="I34" s="20">
        <f t="shared" si="17"/>
        <v>43.982434764963926</v>
      </c>
      <c r="J34" s="20">
        <f t="shared" si="17"/>
        <v>43.939912269219512</v>
      </c>
      <c r="K34" s="20">
        <f t="shared" si="17"/>
        <v>43.71471525125849</v>
      </c>
      <c r="L34" s="20">
        <f t="shared" si="17"/>
        <v>0</v>
      </c>
      <c r="M34" s="20">
        <f t="shared" si="17"/>
        <v>0</v>
      </c>
      <c r="N34" s="20">
        <f t="shared" si="17"/>
        <v>0</v>
      </c>
      <c r="O34" s="20">
        <f t="shared" si="17"/>
        <v>0</v>
      </c>
      <c r="P34" s="20">
        <f t="shared" si="17"/>
        <v>0</v>
      </c>
      <c r="Q34" s="20">
        <f t="shared" si="17"/>
        <v>0</v>
      </c>
      <c r="R34" s="20">
        <f t="shared" si="17"/>
        <v>0</v>
      </c>
      <c r="S34" s="20">
        <f t="shared" si="17"/>
        <v>0</v>
      </c>
      <c r="T34" s="20">
        <f t="shared" si="17"/>
        <v>0</v>
      </c>
      <c r="U34" s="20">
        <f t="shared" si="17"/>
        <v>0</v>
      </c>
      <c r="V34" s="20">
        <f t="shared" si="17"/>
        <v>0</v>
      </c>
      <c r="W34" s="20">
        <f t="shared" si="17"/>
        <v>0</v>
      </c>
      <c r="X34" s="20">
        <f t="shared" si="17"/>
        <v>0</v>
      </c>
      <c r="Y34" s="20">
        <f t="shared" si="17"/>
        <v>0</v>
      </c>
    </row>
    <row r="35" spans="5:25" x14ac:dyDescent="0.3">
      <c r="F35" s="8"/>
      <c r="G35" s="8"/>
      <c r="H35" s="8"/>
      <c r="I35" s="8"/>
      <c r="J35" s="8"/>
      <c r="K35" s="8"/>
      <c r="L35" s="8"/>
      <c r="M35" s="8"/>
      <c r="N35" s="8"/>
      <c r="O35" s="8"/>
      <c r="P35" s="8"/>
      <c r="Q35" s="8"/>
      <c r="R35" s="8"/>
      <c r="S35" s="8"/>
      <c r="T35" s="8"/>
      <c r="U35" s="8"/>
      <c r="V35" s="8"/>
      <c r="W35" s="8"/>
      <c r="X35" s="8"/>
      <c r="Y35" s="8"/>
    </row>
    <row r="36" spans="5:25" x14ac:dyDescent="0.3">
      <c r="F36" s="8"/>
      <c r="G36" s="8"/>
      <c r="H36" s="8"/>
      <c r="I36" s="8"/>
      <c r="J36" s="8"/>
      <c r="K36" s="8"/>
      <c r="L36" s="8"/>
      <c r="M36" s="8"/>
      <c r="N36" s="8"/>
      <c r="O36" s="8"/>
      <c r="P36" s="8"/>
      <c r="Q36" s="8"/>
      <c r="R36" s="8"/>
      <c r="S36" s="8"/>
      <c r="T36" s="8"/>
      <c r="U36" s="8"/>
      <c r="V36" s="8"/>
      <c r="W36" s="8"/>
      <c r="X36" s="8"/>
      <c r="Y36" s="8"/>
    </row>
    <row r="37" spans="5:25" x14ac:dyDescent="0.3">
      <c r="F37" s="8"/>
      <c r="G37" s="8"/>
      <c r="H37" s="8"/>
      <c r="I37" s="8"/>
      <c r="J37" s="8"/>
      <c r="K37" s="8"/>
      <c r="L37" s="8"/>
      <c r="M37" s="8"/>
      <c r="N37" s="8"/>
      <c r="O37" s="8"/>
      <c r="P37" s="8"/>
      <c r="Q37" s="8"/>
      <c r="R37" s="8"/>
      <c r="S37" s="8"/>
      <c r="T37" s="8"/>
      <c r="U37" s="8"/>
      <c r="V37" s="8"/>
      <c r="W37" s="8"/>
      <c r="X37" s="8"/>
      <c r="Y37" s="8"/>
    </row>
  </sheetData>
  <conditionalFormatting sqref="B17">
    <cfRule type="colorScale" priority="2">
      <colorScale>
        <cfvo type="num" val="0.5"/>
        <cfvo type="num" val="0.8"/>
        <cfvo type="num" val="1.1000000000000001"/>
        <color rgb="FFF8696B"/>
        <color rgb="FFFFEB84"/>
        <color rgb="FF63BE7B"/>
      </colorScale>
    </cfRule>
  </conditionalFormatting>
  <conditionalFormatting sqref="F31:Y31">
    <cfRule type="colorScale" priority="1">
      <colorScale>
        <cfvo type="num" val="0.5"/>
        <cfvo type="num" val="0.8"/>
        <cfvo type="num" val="1.1000000000000001"/>
        <color rgb="FFF8696B"/>
        <color rgb="FFFFEB84"/>
        <color rgb="FF63BE7B"/>
      </colorScale>
    </cfRule>
  </conditionalFormatting>
  <pageMargins left="0.7" right="0.7" top="0.75" bottom="0.75" header="0.3" footer="0.3"/>
  <ignoredErrors>
    <ignoredError sqref="W20" evalError="1"/>
  </ignoredErrors>
  <extLst>
    <ext xmlns:x14="http://schemas.microsoft.com/office/spreadsheetml/2009/9/main" uri="{CCE6A557-97BC-4b89-ADB6-D9C93CAAB3DF}">
      <x14:dataValidations xmlns:xm="http://schemas.microsoft.com/office/excel/2006/main" count="2">
        <x14:dataValidation type="list" allowBlank="1" showInputMessage="1" showErrorMessage="1" xr:uid="{D96C257A-FF98-406C-9ED5-4FD660179CE1}">
          <x14:formula1>
            <xm:f>'Reference Sheet'!$J$7:$J$9</xm:f>
          </x14:formula1>
          <xm:sqref>F9:Y9</xm:sqref>
        </x14:dataValidation>
        <x14:dataValidation type="list" allowBlank="1" showInputMessage="1" showErrorMessage="1" xr:uid="{36196F14-174A-4A32-8816-25844028F743}">
          <x14:formula1>
            <xm:f>'Reference Sheet'!$H$2:$H$6</xm:f>
          </x14:formula1>
          <xm:sqref>B4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81786-967E-4673-836F-B7072F7BCBE0}">
  <dimension ref="A2:Y37"/>
  <sheetViews>
    <sheetView showGridLines="0" workbookViewId="0">
      <selection activeCell="B17" sqref="B17"/>
    </sheetView>
  </sheetViews>
  <sheetFormatPr defaultRowHeight="14.4" x14ac:dyDescent="0.3"/>
  <cols>
    <col min="1" max="1" width="39.21875" customWidth="1"/>
    <col min="2" max="2" width="17.21875" customWidth="1"/>
    <col min="5" max="5" width="29.109375" bestFit="1" customWidth="1"/>
    <col min="6" max="25" width="11" customWidth="1"/>
  </cols>
  <sheetData>
    <row r="2" spans="1:25" x14ac:dyDescent="0.3">
      <c r="A2" t="s">
        <v>54</v>
      </c>
      <c r="B2" s="4" t="s">
        <v>57</v>
      </c>
    </row>
    <row r="3" spans="1:25" x14ac:dyDescent="0.3">
      <c r="A3" t="s">
        <v>15</v>
      </c>
      <c r="B3" s="4">
        <v>2023</v>
      </c>
      <c r="E3" t="s">
        <v>35</v>
      </c>
      <c r="F3">
        <v>1</v>
      </c>
      <c r="G3">
        <f>F3+1</f>
        <v>2</v>
      </c>
      <c r="H3">
        <f t="shared" ref="H3:W5" si="0">G3+1</f>
        <v>3</v>
      </c>
      <c r="I3">
        <f t="shared" si="0"/>
        <v>4</v>
      </c>
      <c r="J3">
        <f t="shared" si="0"/>
        <v>5</v>
      </c>
      <c r="K3">
        <f t="shared" si="0"/>
        <v>6</v>
      </c>
      <c r="L3">
        <f t="shared" si="0"/>
        <v>7</v>
      </c>
      <c r="M3">
        <f t="shared" si="0"/>
        <v>8</v>
      </c>
      <c r="N3">
        <f t="shared" si="0"/>
        <v>9</v>
      </c>
      <c r="O3">
        <f t="shared" si="0"/>
        <v>10</v>
      </c>
      <c r="P3">
        <f t="shared" si="0"/>
        <v>11</v>
      </c>
      <c r="Q3">
        <f t="shared" si="0"/>
        <v>12</v>
      </c>
      <c r="R3">
        <f t="shared" si="0"/>
        <v>13</v>
      </c>
      <c r="S3">
        <f t="shared" si="0"/>
        <v>14</v>
      </c>
      <c r="T3">
        <f t="shared" si="0"/>
        <v>15</v>
      </c>
      <c r="U3">
        <f t="shared" si="0"/>
        <v>16</v>
      </c>
      <c r="V3">
        <f t="shared" si="0"/>
        <v>17</v>
      </c>
      <c r="W3">
        <f t="shared" si="0"/>
        <v>18</v>
      </c>
      <c r="X3">
        <f t="shared" ref="X3:Y5" si="1">W3+1</f>
        <v>19</v>
      </c>
      <c r="Y3">
        <f t="shared" si="1"/>
        <v>20</v>
      </c>
    </row>
    <row r="4" spans="1:25" x14ac:dyDescent="0.3">
      <c r="A4" t="s">
        <v>16</v>
      </c>
      <c r="B4" s="4" t="s">
        <v>20</v>
      </c>
      <c r="F4" s="7">
        <f>B3</f>
        <v>2023</v>
      </c>
      <c r="G4" s="8">
        <f>F4+1</f>
        <v>2024</v>
      </c>
      <c r="H4" s="8">
        <f t="shared" si="0"/>
        <v>2025</v>
      </c>
      <c r="I4" s="8">
        <f t="shared" si="0"/>
        <v>2026</v>
      </c>
      <c r="J4" s="8">
        <f t="shared" si="0"/>
        <v>2027</v>
      </c>
      <c r="K4" s="8">
        <f t="shared" si="0"/>
        <v>2028</v>
      </c>
      <c r="L4" s="8">
        <f t="shared" si="0"/>
        <v>2029</v>
      </c>
      <c r="M4" s="8">
        <f t="shared" si="0"/>
        <v>2030</v>
      </c>
      <c r="N4" s="8">
        <f t="shared" si="0"/>
        <v>2031</v>
      </c>
      <c r="O4" s="8">
        <f t="shared" si="0"/>
        <v>2032</v>
      </c>
      <c r="P4" s="8">
        <f t="shared" si="0"/>
        <v>2033</v>
      </c>
      <c r="Q4" s="8">
        <f t="shared" si="0"/>
        <v>2034</v>
      </c>
      <c r="R4" s="8">
        <f t="shared" si="0"/>
        <v>2035</v>
      </c>
      <c r="S4" s="8">
        <f t="shared" si="0"/>
        <v>2036</v>
      </c>
      <c r="T4" s="8">
        <f t="shared" si="0"/>
        <v>2037</v>
      </c>
      <c r="U4" s="8">
        <f t="shared" si="0"/>
        <v>2038</v>
      </c>
      <c r="V4" s="8">
        <f t="shared" si="0"/>
        <v>2039</v>
      </c>
      <c r="W4" s="8">
        <f t="shared" si="0"/>
        <v>2040</v>
      </c>
      <c r="X4" s="8">
        <f t="shared" si="1"/>
        <v>2041</v>
      </c>
      <c r="Y4" s="8">
        <f t="shared" si="1"/>
        <v>2042</v>
      </c>
    </row>
    <row r="5" spans="1:25" x14ac:dyDescent="0.3">
      <c r="A5" t="s">
        <v>30</v>
      </c>
      <c r="B5" s="4">
        <v>27</v>
      </c>
      <c r="E5" t="s">
        <v>37</v>
      </c>
      <c r="F5" s="7">
        <f>B5</f>
        <v>27</v>
      </c>
      <c r="G5" s="8">
        <f>F5+1</f>
        <v>28</v>
      </c>
      <c r="H5" s="8">
        <f t="shared" si="0"/>
        <v>29</v>
      </c>
      <c r="I5" s="8">
        <f t="shared" si="0"/>
        <v>30</v>
      </c>
      <c r="J5" s="8">
        <f t="shared" si="0"/>
        <v>31</v>
      </c>
      <c r="K5" s="8">
        <f t="shared" si="0"/>
        <v>32</v>
      </c>
      <c r="L5" s="8">
        <f t="shared" si="0"/>
        <v>33</v>
      </c>
      <c r="M5" s="8">
        <f t="shared" si="0"/>
        <v>34</v>
      </c>
      <c r="N5" s="8">
        <f t="shared" si="0"/>
        <v>35</v>
      </c>
      <c r="O5" s="8">
        <f t="shared" si="0"/>
        <v>36</v>
      </c>
      <c r="P5" s="8">
        <f t="shared" si="0"/>
        <v>37</v>
      </c>
      <c r="Q5" s="8">
        <f t="shared" si="0"/>
        <v>38</v>
      </c>
      <c r="R5" s="8">
        <f t="shared" si="0"/>
        <v>39</v>
      </c>
      <c r="S5" s="8">
        <f t="shared" si="0"/>
        <v>40</v>
      </c>
      <c r="T5" s="8">
        <f t="shared" si="0"/>
        <v>41</v>
      </c>
      <c r="U5" s="8">
        <f t="shared" si="0"/>
        <v>42</v>
      </c>
      <c r="V5" s="8">
        <f t="shared" si="0"/>
        <v>43</v>
      </c>
      <c r="W5" s="8">
        <f t="shared" si="0"/>
        <v>44</v>
      </c>
      <c r="X5" s="8">
        <f t="shared" si="1"/>
        <v>45</v>
      </c>
      <c r="Y5" s="8">
        <f t="shared" si="1"/>
        <v>46</v>
      </c>
    </row>
    <row r="6" spans="1:25" x14ac:dyDescent="0.3">
      <c r="A6" t="s">
        <v>33</v>
      </c>
      <c r="B6" s="5">
        <v>136021000</v>
      </c>
      <c r="E6" t="s">
        <v>26</v>
      </c>
      <c r="F6" s="7" t="str" cm="1">
        <f t="array" ref="F6">_xlfn.IFS(F5&gt;'Reference Sheet'!$M$9,'Reference Sheet'!$L$9,F5&gt;'Reference Sheet'!$M$8,'Reference Sheet'!$L$8,F5&lt;='Reference Sheet'!$M$8,'Reference Sheet'!$L$10)</f>
        <v>Prime</v>
      </c>
      <c r="G6" s="7" t="str" cm="1">
        <f t="array" ref="G6">_xlfn.IFS(G5&gt;'Reference Sheet'!$M$9,'Reference Sheet'!$L$9,G5&gt;'Reference Sheet'!$M$8,'Reference Sheet'!$L$8,G5&lt;='Reference Sheet'!$M$8,'Reference Sheet'!$L$10)</f>
        <v>Prime</v>
      </c>
      <c r="H6" s="7" t="str" cm="1">
        <f t="array" ref="H6">_xlfn.IFS(H5&gt;'Reference Sheet'!$M$9,'Reference Sheet'!$L$9,H5&gt;'Reference Sheet'!$M$8,'Reference Sheet'!$L$8,H5&lt;='Reference Sheet'!$M$8,'Reference Sheet'!$L$10)</f>
        <v>Prime</v>
      </c>
      <c r="I6" s="7" t="str" cm="1">
        <f t="array" ref="I6">_xlfn.IFS(I5&gt;'Reference Sheet'!$M$9,'Reference Sheet'!$L$9,I5&gt;'Reference Sheet'!$M$8,'Reference Sheet'!$L$8,I5&lt;='Reference Sheet'!$M$8,'Reference Sheet'!$L$10)</f>
        <v>Prime</v>
      </c>
      <c r="J6" s="7" t="str" cm="1">
        <f t="array" ref="J6">_xlfn.IFS(J5&gt;'Reference Sheet'!$M$9,'Reference Sheet'!$L$9,J5&gt;'Reference Sheet'!$M$8,'Reference Sheet'!$L$8,J5&lt;='Reference Sheet'!$M$8,'Reference Sheet'!$L$10)</f>
        <v>Descending</v>
      </c>
      <c r="K6" s="7" t="str" cm="1">
        <f t="array" ref="K6">_xlfn.IFS(K5&gt;'Reference Sheet'!$M$9,'Reference Sheet'!$L$9,K5&gt;'Reference Sheet'!$M$8,'Reference Sheet'!$L$8,K5&lt;='Reference Sheet'!$M$8,'Reference Sheet'!$L$10)</f>
        <v>Descending</v>
      </c>
      <c r="L6" s="7" t="str" cm="1">
        <f t="array" ref="L6">_xlfn.IFS(L5&gt;'Reference Sheet'!$M$9,'Reference Sheet'!$L$9,L5&gt;'Reference Sheet'!$M$8,'Reference Sheet'!$L$8,L5&lt;='Reference Sheet'!$M$8,'Reference Sheet'!$L$10)</f>
        <v>Descending</v>
      </c>
      <c r="M6" s="7" t="str" cm="1">
        <f t="array" ref="M6">_xlfn.IFS(M5&gt;'Reference Sheet'!$M$9,'Reference Sheet'!$L$9,M5&gt;'Reference Sheet'!$M$8,'Reference Sheet'!$L$8,M5&lt;='Reference Sheet'!$M$8,'Reference Sheet'!$L$10)</f>
        <v>Descending</v>
      </c>
      <c r="N6" s="7" t="str" cm="1">
        <f t="array" ref="N6">_xlfn.IFS(N5&gt;'Reference Sheet'!$M$9,'Reference Sheet'!$L$9,N5&gt;'Reference Sheet'!$M$8,'Reference Sheet'!$L$8,N5&lt;='Reference Sheet'!$M$8,'Reference Sheet'!$L$10)</f>
        <v>Descending</v>
      </c>
      <c r="O6" s="7" t="str" cm="1">
        <f t="array" ref="O6">_xlfn.IFS(O5&gt;'Reference Sheet'!$M$9,'Reference Sheet'!$L$9,O5&gt;'Reference Sheet'!$M$8,'Reference Sheet'!$L$8,O5&lt;='Reference Sheet'!$M$8,'Reference Sheet'!$L$10)</f>
        <v>Descending</v>
      </c>
      <c r="P6" s="7" t="str" cm="1">
        <f t="array" ref="P6">_xlfn.IFS(P5&gt;'Reference Sheet'!$M$9,'Reference Sheet'!$L$9,P5&gt;'Reference Sheet'!$M$8,'Reference Sheet'!$L$8,P5&lt;='Reference Sheet'!$M$8,'Reference Sheet'!$L$10)</f>
        <v>Descending</v>
      </c>
      <c r="Q6" s="7" t="str" cm="1">
        <f t="array" ref="Q6">_xlfn.IFS(Q5&gt;'Reference Sheet'!$M$9,'Reference Sheet'!$L$9,Q5&gt;'Reference Sheet'!$M$8,'Reference Sheet'!$L$8,Q5&lt;='Reference Sheet'!$M$8,'Reference Sheet'!$L$10)</f>
        <v>Descending</v>
      </c>
      <c r="R6" s="7" t="str" cm="1">
        <f t="array" ref="R6">_xlfn.IFS(R5&gt;'Reference Sheet'!$M$9,'Reference Sheet'!$L$9,R5&gt;'Reference Sheet'!$M$8,'Reference Sheet'!$L$8,R5&lt;='Reference Sheet'!$M$8,'Reference Sheet'!$L$10)</f>
        <v>Descending</v>
      </c>
      <c r="S6" s="7" t="str" cm="1">
        <f t="array" ref="S6">_xlfn.IFS(S5&gt;'Reference Sheet'!$M$9,'Reference Sheet'!$L$9,S5&gt;'Reference Sheet'!$M$8,'Reference Sheet'!$L$8,S5&lt;='Reference Sheet'!$M$8,'Reference Sheet'!$L$10)</f>
        <v>Descending</v>
      </c>
      <c r="T6" s="7" t="str" cm="1">
        <f t="array" ref="T6">_xlfn.IFS(T5&gt;'Reference Sheet'!$M$9,'Reference Sheet'!$L$9,T5&gt;'Reference Sheet'!$M$8,'Reference Sheet'!$L$8,T5&lt;='Reference Sheet'!$M$8,'Reference Sheet'!$L$10)</f>
        <v>Descending</v>
      </c>
      <c r="U6" s="7" t="str" cm="1">
        <f t="array" ref="U6">_xlfn.IFS(U5&gt;'Reference Sheet'!$M$9,'Reference Sheet'!$L$9,U5&gt;'Reference Sheet'!$M$8,'Reference Sheet'!$L$8,U5&lt;='Reference Sheet'!$M$8,'Reference Sheet'!$L$10)</f>
        <v>Descending</v>
      </c>
      <c r="V6" s="7" t="str" cm="1">
        <f t="array" ref="V6">_xlfn.IFS(V5&gt;'Reference Sheet'!$M$9,'Reference Sheet'!$L$9,V5&gt;'Reference Sheet'!$M$8,'Reference Sheet'!$L$8,V5&lt;='Reference Sheet'!$M$8,'Reference Sheet'!$L$10)</f>
        <v>Descending</v>
      </c>
      <c r="W6" s="7" t="str" cm="1">
        <f t="array" ref="W6">_xlfn.IFS(W5&gt;'Reference Sheet'!$M$9,'Reference Sheet'!$L$9,W5&gt;'Reference Sheet'!$M$8,'Reference Sheet'!$L$8,W5&lt;='Reference Sheet'!$M$8,'Reference Sheet'!$L$10)</f>
        <v>Descending</v>
      </c>
      <c r="X6" s="7" t="str" cm="1">
        <f t="array" ref="X6">_xlfn.IFS(X5&gt;'Reference Sheet'!$M$9,'Reference Sheet'!$L$9,X5&gt;'Reference Sheet'!$M$8,'Reference Sheet'!$L$8,X5&lt;='Reference Sheet'!$M$8,'Reference Sheet'!$L$10)</f>
        <v>Descending</v>
      </c>
      <c r="Y6" s="7" t="str" cm="1">
        <f t="array" ref="Y6">_xlfn.IFS(Y5&gt;'Reference Sheet'!$M$9,'Reference Sheet'!$L$9,Y5&gt;'Reference Sheet'!$M$8,'Reference Sheet'!$L$8,Y5&lt;='Reference Sheet'!$M$8,'Reference Sheet'!$L$10)</f>
        <v>Descending</v>
      </c>
    </row>
    <row r="7" spans="1:25" x14ac:dyDescent="0.3">
      <c r="A7" t="s">
        <v>51</v>
      </c>
      <c r="B7" s="18">
        <v>1.4</v>
      </c>
      <c r="E7" t="s">
        <v>39</v>
      </c>
      <c r="F7" s="11">
        <v>32</v>
      </c>
      <c r="G7" s="11">
        <v>32</v>
      </c>
      <c r="H7" s="11">
        <v>32</v>
      </c>
      <c r="I7" s="11">
        <v>30</v>
      </c>
      <c r="J7" s="11">
        <v>30</v>
      </c>
      <c r="K7" s="11">
        <v>30</v>
      </c>
      <c r="L7" s="11">
        <v>28</v>
      </c>
      <c r="M7" s="11">
        <v>28</v>
      </c>
      <c r="N7" s="11">
        <v>28</v>
      </c>
      <c r="O7" s="11">
        <v>26</v>
      </c>
      <c r="P7" s="11">
        <v>26</v>
      </c>
      <c r="Q7" s="11"/>
      <c r="R7" s="11"/>
      <c r="S7" s="11"/>
      <c r="T7" s="11"/>
      <c r="U7" s="11"/>
      <c r="V7" s="11"/>
      <c r="W7" s="11"/>
      <c r="X7" s="11"/>
      <c r="Y7" s="11"/>
    </row>
    <row r="8" spans="1:25" x14ac:dyDescent="0.3">
      <c r="A8" t="s">
        <v>34</v>
      </c>
      <c r="B8" s="6">
        <f>B6*B7</f>
        <v>190429400</v>
      </c>
      <c r="E8" t="s">
        <v>38</v>
      </c>
      <c r="F8" s="11">
        <v>26</v>
      </c>
      <c r="G8" s="11">
        <v>25</v>
      </c>
      <c r="H8" s="11">
        <v>25</v>
      </c>
      <c r="I8" s="11">
        <v>24</v>
      </c>
      <c r="J8" s="11">
        <v>22</v>
      </c>
      <c r="K8" s="11">
        <v>22</v>
      </c>
      <c r="L8" s="11">
        <v>20</v>
      </c>
      <c r="M8" s="11">
        <v>20</v>
      </c>
      <c r="N8" s="11">
        <v>20</v>
      </c>
      <c r="O8" s="11">
        <v>20</v>
      </c>
      <c r="P8" s="11">
        <v>18</v>
      </c>
      <c r="Q8" s="11"/>
      <c r="R8" s="11"/>
      <c r="S8" s="11"/>
      <c r="T8" s="11"/>
      <c r="U8" s="11"/>
      <c r="V8" s="11"/>
      <c r="W8" s="11"/>
      <c r="X8" s="11"/>
      <c r="Y8" s="11"/>
    </row>
    <row r="9" spans="1:25" x14ac:dyDescent="0.3">
      <c r="A9" t="s">
        <v>42</v>
      </c>
      <c r="B9" s="10">
        <v>0.06</v>
      </c>
      <c r="E9" t="s">
        <v>40</v>
      </c>
      <c r="F9" s="11" t="s">
        <v>24</v>
      </c>
      <c r="G9" s="11" t="s">
        <v>24</v>
      </c>
      <c r="H9" s="11" t="s">
        <v>24</v>
      </c>
      <c r="I9" s="11" t="s">
        <v>50</v>
      </c>
      <c r="J9" s="11" t="s">
        <v>25</v>
      </c>
      <c r="K9" s="11" t="s">
        <v>25</v>
      </c>
      <c r="L9" s="11" t="s">
        <v>25</v>
      </c>
      <c r="M9" s="11" t="s">
        <v>25</v>
      </c>
      <c r="N9" s="11" t="s">
        <v>25</v>
      </c>
      <c r="O9" s="11" t="s">
        <v>25</v>
      </c>
      <c r="P9" s="11" t="s">
        <v>25</v>
      </c>
      <c r="Q9" s="11"/>
      <c r="R9" s="11"/>
      <c r="S9" s="11"/>
      <c r="T9" s="11"/>
      <c r="U9" s="11"/>
      <c r="V9" s="11"/>
      <c r="W9" s="11"/>
      <c r="X9" s="11"/>
      <c r="Y9" s="11"/>
    </row>
    <row r="10" spans="1:25" x14ac:dyDescent="0.3">
      <c r="A10" t="s">
        <v>43</v>
      </c>
      <c r="B10" s="10">
        <v>0.03</v>
      </c>
      <c r="E10" t="s">
        <v>45</v>
      </c>
      <c r="F10" s="8"/>
      <c r="G10" s="12">
        <v>0.04</v>
      </c>
      <c r="H10" s="12">
        <v>0.1</v>
      </c>
      <c r="I10" s="12">
        <v>0.1</v>
      </c>
      <c r="J10" s="12">
        <v>0.1</v>
      </c>
      <c r="K10" s="12">
        <v>0.1</v>
      </c>
      <c r="L10" s="12">
        <v>0.1</v>
      </c>
      <c r="M10" s="13">
        <f>$B$9</f>
        <v>0.06</v>
      </c>
      <c r="N10" s="13">
        <f t="shared" ref="N10:Q10" si="2">$B$9</f>
        <v>0.06</v>
      </c>
      <c r="O10" s="13">
        <f t="shared" si="2"/>
        <v>0.06</v>
      </c>
      <c r="P10" s="13">
        <f t="shared" si="2"/>
        <v>0.06</v>
      </c>
      <c r="Q10" s="13">
        <f t="shared" si="2"/>
        <v>0.06</v>
      </c>
      <c r="R10" s="13">
        <f>$B$10</f>
        <v>0.03</v>
      </c>
      <c r="S10" s="13">
        <f t="shared" ref="S10:Y10" si="3">$B$10</f>
        <v>0.03</v>
      </c>
      <c r="T10" s="13">
        <f t="shared" si="3"/>
        <v>0.03</v>
      </c>
      <c r="U10" s="13">
        <f t="shared" si="3"/>
        <v>0.03</v>
      </c>
      <c r="V10" s="13">
        <f t="shared" si="3"/>
        <v>0.03</v>
      </c>
      <c r="W10" s="13">
        <f t="shared" si="3"/>
        <v>0.03</v>
      </c>
      <c r="X10" s="13">
        <f t="shared" si="3"/>
        <v>0.03</v>
      </c>
      <c r="Y10" s="13">
        <f t="shared" si="3"/>
        <v>0.03</v>
      </c>
    </row>
    <row r="11" spans="1:25" x14ac:dyDescent="0.3">
      <c r="A11" t="s">
        <v>44</v>
      </c>
      <c r="B11" s="10">
        <v>0.08</v>
      </c>
      <c r="E11" t="s">
        <v>47</v>
      </c>
      <c r="F11" s="14">
        <f>$B$8/1000000</f>
        <v>190.42939999999999</v>
      </c>
      <c r="G11" s="15">
        <f>F11*(1+G10)</f>
        <v>198.04657599999999</v>
      </c>
      <c r="H11" s="15">
        <f t="shared" ref="H11:Y11" si="4">G11*(1+H10)</f>
        <v>217.8512336</v>
      </c>
      <c r="I11" s="15">
        <f t="shared" si="4"/>
        <v>239.63635696000003</v>
      </c>
      <c r="J11" s="15">
        <f t="shared" si="4"/>
        <v>263.59999265600004</v>
      </c>
      <c r="K11" s="15">
        <f t="shared" si="4"/>
        <v>289.95999192160008</v>
      </c>
      <c r="L11" s="15">
        <f t="shared" si="4"/>
        <v>318.95599111376009</v>
      </c>
      <c r="M11" s="15">
        <f t="shared" si="4"/>
        <v>338.09335058058571</v>
      </c>
      <c r="N11" s="15">
        <f t="shared" si="4"/>
        <v>358.37895161542087</v>
      </c>
      <c r="O11" s="15">
        <f t="shared" si="4"/>
        <v>379.88168871234615</v>
      </c>
      <c r="P11" s="15">
        <f t="shared" si="4"/>
        <v>402.67459003508691</v>
      </c>
      <c r="Q11" s="15">
        <f t="shared" si="4"/>
        <v>426.83506543719216</v>
      </c>
      <c r="R11" s="15">
        <f t="shared" si="4"/>
        <v>439.64011740030793</v>
      </c>
      <c r="S11" s="15">
        <f t="shared" si="4"/>
        <v>452.82932092231715</v>
      </c>
      <c r="T11" s="15">
        <f t="shared" si="4"/>
        <v>466.41420054998667</v>
      </c>
      <c r="U11" s="15">
        <f t="shared" si="4"/>
        <v>480.4066265664863</v>
      </c>
      <c r="V11" s="15">
        <f t="shared" si="4"/>
        <v>494.81882536348087</v>
      </c>
      <c r="W11" s="15">
        <f t="shared" si="4"/>
        <v>509.66339012438533</v>
      </c>
      <c r="X11" s="15">
        <f t="shared" si="4"/>
        <v>524.9532918281169</v>
      </c>
      <c r="Y11" s="15">
        <f t="shared" si="4"/>
        <v>540.70189058296046</v>
      </c>
    </row>
    <row r="12" spans="1:25" ht="15" thickBot="1" x14ac:dyDescent="0.35">
      <c r="F12" s="8"/>
      <c r="G12" s="8"/>
      <c r="H12" s="8"/>
      <c r="I12" s="8"/>
      <c r="J12" s="8"/>
      <c r="K12" s="8"/>
      <c r="L12" s="8"/>
      <c r="M12" s="8"/>
      <c r="N12" s="8"/>
      <c r="O12" s="8"/>
      <c r="P12" s="8"/>
      <c r="Q12" s="8"/>
      <c r="R12" s="8"/>
      <c r="S12" s="8"/>
      <c r="T12" s="8"/>
      <c r="U12" s="8"/>
      <c r="V12" s="8"/>
      <c r="W12" s="8"/>
      <c r="X12" s="8"/>
      <c r="Y12" s="8"/>
    </row>
    <row r="13" spans="1:25" ht="15" thickBot="1" x14ac:dyDescent="0.35">
      <c r="A13" s="21" t="str">
        <f>B2&amp;"'s Est. Intrinsic Value"</f>
        <v>Mikal Bridges's Est. Intrinsic Value</v>
      </c>
      <c r="B13" s="24">
        <f>SUM($F$23:$Y$23)*1000000</f>
        <v>210240148.48490214</v>
      </c>
      <c r="E13" s="9" t="s">
        <v>41</v>
      </c>
      <c r="F13" s="8"/>
      <c r="G13" s="8"/>
      <c r="H13" s="8"/>
      <c r="I13" s="8"/>
      <c r="J13" s="8"/>
      <c r="K13" s="8"/>
      <c r="L13" s="8"/>
      <c r="M13" s="8"/>
      <c r="N13" s="8"/>
      <c r="O13" s="8"/>
      <c r="P13" s="8"/>
      <c r="Q13" s="8"/>
      <c r="R13" s="8"/>
      <c r="S13" s="8"/>
      <c r="T13" s="8"/>
      <c r="U13" s="8"/>
      <c r="V13" s="8"/>
      <c r="W13" s="8"/>
      <c r="X13" s="8"/>
      <c r="Y13" s="8"/>
    </row>
    <row r="14" spans="1:25" ht="15" thickBot="1" x14ac:dyDescent="0.35">
      <c r="A14" s="21" t="str">
        <f>$B$2&amp;"'s Est. Contract Intrinsic Value"</f>
        <v>Mikal Bridges's Est. Contract Intrinsic Value</v>
      </c>
      <c r="B14" s="24">
        <f>SUM(F33:Y33)*1000000</f>
        <v>83625834.936695427</v>
      </c>
      <c r="C14" s="27">
        <f>IFERROR(MAX(B14/B13,0),0)</f>
        <v>0.39776339362079932</v>
      </c>
      <c r="E14" t="s">
        <v>36</v>
      </c>
      <c r="F14" s="16">
        <f>'Reference Sheet'!$B$2</f>
        <v>-3.5991198085010473E-2</v>
      </c>
      <c r="G14" s="16">
        <f>'Reference Sheet'!$B$2</f>
        <v>-3.5991198085010473E-2</v>
      </c>
      <c r="H14" s="16">
        <f>'Reference Sheet'!$B$2</f>
        <v>-3.5991198085010473E-2</v>
      </c>
      <c r="I14" s="16">
        <f>'Reference Sheet'!$B$2</f>
        <v>-3.5991198085010473E-2</v>
      </c>
      <c r="J14" s="16">
        <f>'Reference Sheet'!$B$2</f>
        <v>-3.5991198085010473E-2</v>
      </c>
      <c r="K14" s="16">
        <f>'Reference Sheet'!$B$2</f>
        <v>-3.5991198085010473E-2</v>
      </c>
      <c r="L14" s="16">
        <f>'Reference Sheet'!$B$2</f>
        <v>-3.5991198085010473E-2</v>
      </c>
      <c r="M14" s="16">
        <f>'Reference Sheet'!$B$2</f>
        <v>-3.5991198085010473E-2</v>
      </c>
      <c r="N14" s="16">
        <f>'Reference Sheet'!$B$2</f>
        <v>-3.5991198085010473E-2</v>
      </c>
      <c r="O14" s="16">
        <f>'Reference Sheet'!$B$2</f>
        <v>-3.5991198085010473E-2</v>
      </c>
      <c r="P14" s="16">
        <f>'Reference Sheet'!$B$2</f>
        <v>-3.5991198085010473E-2</v>
      </c>
      <c r="Q14" s="16">
        <f>'Reference Sheet'!$B$2</f>
        <v>-3.5991198085010473E-2</v>
      </c>
      <c r="R14" s="16">
        <f>'Reference Sheet'!$B$2</f>
        <v>-3.5991198085010473E-2</v>
      </c>
      <c r="S14" s="16">
        <f>'Reference Sheet'!$B$2</f>
        <v>-3.5991198085010473E-2</v>
      </c>
      <c r="T14" s="16">
        <f>'Reference Sheet'!$B$2</f>
        <v>-3.5991198085010473E-2</v>
      </c>
      <c r="U14" s="16">
        <f>'Reference Sheet'!$B$2</f>
        <v>-3.5991198085010473E-2</v>
      </c>
      <c r="V14" s="16">
        <f>'Reference Sheet'!$B$2</f>
        <v>-3.5991198085010473E-2</v>
      </c>
      <c r="W14" s="16">
        <f>'Reference Sheet'!$B$2</f>
        <v>-3.5991198085010473E-2</v>
      </c>
      <c r="X14" s="16">
        <f>'Reference Sheet'!$B$2</f>
        <v>-3.5991198085010473E-2</v>
      </c>
      <c r="Y14" s="16">
        <f>'Reference Sheet'!$B$2</f>
        <v>-3.5991198085010473E-2</v>
      </c>
    </row>
    <row r="15" spans="1:25" x14ac:dyDescent="0.3">
      <c r="A15" t="s">
        <v>71</v>
      </c>
      <c r="B15" s="25">
        <f>IFERROR(SUM(F34:Y34)*1000000,"")</f>
        <v>59835009.907026358</v>
      </c>
      <c r="E15" t="s">
        <v>70</v>
      </c>
      <c r="F15" s="16">
        <f>VLOOKUP($B$4,'Reference Sheet'!$H$2:$I$6,2,FALSE)</f>
        <v>-2.2564626438864709E-2</v>
      </c>
      <c r="G15" s="16">
        <f>VLOOKUP($B$4,'Reference Sheet'!$H$2:$I$6,2,FALSE)</f>
        <v>-2.2564626438864709E-2</v>
      </c>
      <c r="H15" s="16">
        <f>VLOOKUP($B$4,'Reference Sheet'!$H$2:$I$6,2,FALSE)</f>
        <v>-2.2564626438864709E-2</v>
      </c>
      <c r="I15" s="16">
        <f>VLOOKUP($B$4,'Reference Sheet'!$H$2:$I$6,2,FALSE)</f>
        <v>-2.2564626438864709E-2</v>
      </c>
      <c r="J15" s="16">
        <f>VLOOKUP($B$4,'Reference Sheet'!$H$2:$I$6,2,FALSE)</f>
        <v>-2.2564626438864709E-2</v>
      </c>
      <c r="K15" s="16">
        <f>VLOOKUP($B$4,'Reference Sheet'!$H$2:$I$6,2,FALSE)</f>
        <v>-2.2564626438864709E-2</v>
      </c>
      <c r="L15" s="16">
        <f>VLOOKUP($B$4,'Reference Sheet'!$H$2:$I$6,2,FALSE)</f>
        <v>-2.2564626438864709E-2</v>
      </c>
      <c r="M15" s="16">
        <f>VLOOKUP($B$4,'Reference Sheet'!$H$2:$I$6,2,FALSE)</f>
        <v>-2.2564626438864709E-2</v>
      </c>
      <c r="N15" s="16">
        <f>VLOOKUP($B$4,'Reference Sheet'!$H$2:$I$6,2,FALSE)</f>
        <v>-2.2564626438864709E-2</v>
      </c>
      <c r="O15" s="16">
        <f>VLOOKUP($B$4,'Reference Sheet'!$H$2:$I$6,2,FALSE)</f>
        <v>-2.2564626438864709E-2</v>
      </c>
      <c r="P15" s="16">
        <f>VLOOKUP($B$4,'Reference Sheet'!$H$2:$I$6,2,FALSE)</f>
        <v>-2.2564626438864709E-2</v>
      </c>
      <c r="Q15" s="16">
        <f>VLOOKUP($B$4,'Reference Sheet'!$H$2:$I$6,2,FALSE)</f>
        <v>-2.2564626438864709E-2</v>
      </c>
      <c r="R15" s="16">
        <f>VLOOKUP($B$4,'Reference Sheet'!$H$2:$I$6,2,FALSE)</f>
        <v>-2.2564626438864709E-2</v>
      </c>
      <c r="S15" s="16">
        <f>VLOOKUP($B$4,'Reference Sheet'!$H$2:$I$6,2,FALSE)</f>
        <v>-2.2564626438864709E-2</v>
      </c>
      <c r="T15" s="16">
        <f>VLOOKUP($B$4,'Reference Sheet'!$H$2:$I$6,2,FALSE)</f>
        <v>-2.2564626438864709E-2</v>
      </c>
      <c r="U15" s="16">
        <f>VLOOKUP($B$4,'Reference Sheet'!$H$2:$I$6,2,FALSE)</f>
        <v>-2.2564626438864709E-2</v>
      </c>
      <c r="V15" s="16">
        <f>VLOOKUP($B$4,'Reference Sheet'!$H$2:$I$6,2,FALSE)</f>
        <v>-2.2564626438864709E-2</v>
      </c>
      <c r="W15" s="16">
        <f>VLOOKUP($B$4,'Reference Sheet'!$H$2:$I$6,2,FALSE)</f>
        <v>-2.2564626438864709E-2</v>
      </c>
      <c r="X15" s="16">
        <f>VLOOKUP($B$4,'Reference Sheet'!$H$2:$I$6,2,FALSE)</f>
        <v>-2.2564626438864709E-2</v>
      </c>
      <c r="Y15" s="16">
        <f>VLOOKUP($B$4,'Reference Sheet'!$H$2:$I$6,2,FALSE)</f>
        <v>-2.2564626438864709E-2</v>
      </c>
    </row>
    <row r="16" spans="1:25" ht="15" thickBot="1" x14ac:dyDescent="0.35">
      <c r="A16" t="s">
        <v>64</v>
      </c>
      <c r="B16" s="26">
        <f>IFERROR(B14-B15,"")</f>
        <v>23790825.029669069</v>
      </c>
      <c r="E16" t="s">
        <v>46</v>
      </c>
      <c r="F16" s="16">
        <f>VLOOKUP(F$6,'Reference Sheet'!$L$8:$N$10,3,FALSE)</f>
        <v>3.6771009569001513E-2</v>
      </c>
      <c r="G16" s="16">
        <f>VLOOKUP(G$6,'Reference Sheet'!$L$8:$N$10,3,FALSE)</f>
        <v>3.6771009569001513E-2</v>
      </c>
      <c r="H16" s="16">
        <f>VLOOKUP(H$6,'Reference Sheet'!$L$8:$N$10,3,FALSE)</f>
        <v>3.6771009569001513E-2</v>
      </c>
      <c r="I16" s="16">
        <f>VLOOKUP(I$6,'Reference Sheet'!$L$8:$N$10,3,FALSE)</f>
        <v>3.6771009569001513E-2</v>
      </c>
      <c r="J16" s="16">
        <f>VLOOKUP(J$6,'Reference Sheet'!$L$8:$N$10,3,FALSE)</f>
        <v>3.9904679039323307E-2</v>
      </c>
      <c r="K16" s="16">
        <f>VLOOKUP(K$6,'Reference Sheet'!$L$8:$N$10,3,FALSE)</f>
        <v>3.9904679039323307E-2</v>
      </c>
      <c r="L16" s="16">
        <f>VLOOKUP(L$6,'Reference Sheet'!$L$8:$N$10,3,FALSE)</f>
        <v>3.9904679039323307E-2</v>
      </c>
      <c r="M16" s="16">
        <f>VLOOKUP(M$6,'Reference Sheet'!$L$8:$N$10,3,FALSE)</f>
        <v>3.9904679039323307E-2</v>
      </c>
      <c r="N16" s="16">
        <f>VLOOKUP(N$6,'Reference Sheet'!$L$8:$N$10,3,FALSE)</f>
        <v>3.9904679039323307E-2</v>
      </c>
      <c r="O16" s="16">
        <f>VLOOKUP(O$6,'Reference Sheet'!$L$8:$N$10,3,FALSE)</f>
        <v>3.9904679039323307E-2</v>
      </c>
      <c r="P16" s="16">
        <f>VLOOKUP(P$6,'Reference Sheet'!$L$8:$N$10,3,FALSE)</f>
        <v>3.9904679039323307E-2</v>
      </c>
      <c r="Q16" s="16">
        <f>VLOOKUP(Q$6,'Reference Sheet'!$L$8:$N$10,3,FALSE)</f>
        <v>3.9904679039323307E-2</v>
      </c>
      <c r="R16" s="16">
        <f>VLOOKUP(R$6,'Reference Sheet'!$L$8:$N$10,3,FALSE)</f>
        <v>3.9904679039323307E-2</v>
      </c>
      <c r="S16" s="16">
        <f>VLOOKUP(S$6,'Reference Sheet'!$L$8:$N$10,3,FALSE)</f>
        <v>3.9904679039323307E-2</v>
      </c>
      <c r="T16" s="16">
        <f>VLOOKUP(T$6,'Reference Sheet'!$L$8:$N$10,3,FALSE)</f>
        <v>3.9904679039323307E-2</v>
      </c>
      <c r="U16" s="16">
        <f>VLOOKUP(U$6,'Reference Sheet'!$L$8:$N$10,3,FALSE)</f>
        <v>3.9904679039323307E-2</v>
      </c>
      <c r="V16" s="16">
        <f>VLOOKUP(V$6,'Reference Sheet'!$L$8:$N$10,3,FALSE)</f>
        <v>3.9904679039323307E-2</v>
      </c>
      <c r="W16" s="16">
        <f>VLOOKUP(W$6,'Reference Sheet'!$L$8:$N$10,3,FALSE)</f>
        <v>3.9904679039323307E-2</v>
      </c>
      <c r="X16" s="16">
        <f>VLOOKUP(X$6,'Reference Sheet'!$L$8:$N$10,3,FALSE)</f>
        <v>3.9904679039323307E-2</v>
      </c>
      <c r="Y16" s="16">
        <f>VLOOKUP(Y$6,'Reference Sheet'!$L$8:$N$10,3,FALSE)</f>
        <v>3.9904679039323307E-2</v>
      </c>
    </row>
    <row r="17" spans="1:25" ht="15" thickBot="1" x14ac:dyDescent="0.35">
      <c r="A17" s="21" t="s">
        <v>66</v>
      </c>
      <c r="B17" s="34">
        <f>IFERROR(B14/B15,"")</f>
        <v>1.3976071043797946</v>
      </c>
      <c r="E17" t="s">
        <v>48</v>
      </c>
      <c r="F17" s="16">
        <f>IFERROR(VLOOKUP(F$9,'Reference Sheet'!$J$7:$K$9,2,FALSE),0)</f>
        <v>4.9880723950953311E-2</v>
      </c>
      <c r="G17" s="16">
        <f>IFERROR(VLOOKUP(G$9,'Reference Sheet'!$J$7:$K$9,2,FALSE),0)</f>
        <v>4.9880723950953311E-2</v>
      </c>
      <c r="H17" s="16">
        <f>IFERROR(VLOOKUP(H$9,'Reference Sheet'!$J$7:$K$9,2,FALSE),0)</f>
        <v>4.9880723950953311E-2</v>
      </c>
      <c r="I17" s="16">
        <f>IFERROR(VLOOKUP(I$9,'Reference Sheet'!$J$7:$K$9,2,FALSE),0)</f>
        <v>2.4940361975476655E-2</v>
      </c>
      <c r="J17" s="16">
        <f>IFERROR(VLOOKUP(J$9,'Reference Sheet'!$J$7:$K$9,2,FALSE),0)</f>
        <v>0</v>
      </c>
      <c r="K17" s="16">
        <f>IFERROR(VLOOKUP(K$9,'Reference Sheet'!$J$7:$K$9,2,FALSE),0)</f>
        <v>0</v>
      </c>
      <c r="L17" s="16">
        <f>IFERROR(VLOOKUP(L$9,'Reference Sheet'!$J$7:$K$9,2,FALSE),0)</f>
        <v>0</v>
      </c>
      <c r="M17" s="16">
        <f>IFERROR(VLOOKUP(M$9,'Reference Sheet'!$J$7:$K$9,2,FALSE),0)</f>
        <v>0</v>
      </c>
      <c r="N17" s="16">
        <f>IFERROR(VLOOKUP(N$9,'Reference Sheet'!$J$7:$K$9,2,FALSE),0)</f>
        <v>0</v>
      </c>
      <c r="O17" s="16">
        <f>IFERROR(VLOOKUP(O$9,'Reference Sheet'!$J$7:$K$9,2,FALSE),0)</f>
        <v>0</v>
      </c>
      <c r="P17" s="16">
        <f>IFERROR(VLOOKUP(P$9,'Reference Sheet'!$J$7:$K$9,2,FALSE),0)</f>
        <v>0</v>
      </c>
      <c r="Q17" s="16">
        <f>IFERROR(VLOOKUP(Q$9,'Reference Sheet'!$J$7:$K$9,2,FALSE),0)</f>
        <v>0</v>
      </c>
      <c r="R17" s="16">
        <f>IFERROR(VLOOKUP(R$9,'Reference Sheet'!$J$7:$K$9,2,FALSE),0)</f>
        <v>0</v>
      </c>
      <c r="S17" s="16">
        <f>IFERROR(VLOOKUP(S$9,'Reference Sheet'!$J$7:$K$9,2,FALSE),0)</f>
        <v>0</v>
      </c>
      <c r="T17" s="16">
        <f>IFERROR(VLOOKUP(T$9,'Reference Sheet'!$J$7:$K$9,2,FALSE),0)</f>
        <v>0</v>
      </c>
      <c r="U17" s="16">
        <f>IFERROR(VLOOKUP(U$9,'Reference Sheet'!$J$7:$K$9,2,FALSE),0)</f>
        <v>0</v>
      </c>
      <c r="V17" s="16">
        <f>IFERROR(VLOOKUP(V$9,'Reference Sheet'!$J$7:$K$9,2,FALSE),0)</f>
        <v>0</v>
      </c>
      <c r="W17" s="16">
        <f>IFERROR(VLOOKUP(W$9,'Reference Sheet'!$J$7:$K$9,2,FALSE),0)</f>
        <v>0</v>
      </c>
      <c r="X17" s="16">
        <f>IFERROR(VLOOKUP(X$9,'Reference Sheet'!$J$7:$K$9,2,FALSE),0)</f>
        <v>0</v>
      </c>
      <c r="Y17" s="16">
        <f>IFERROR(VLOOKUP(Y$9,'Reference Sheet'!$J$7:$K$9,2,FALSE),0)</f>
        <v>0</v>
      </c>
    </row>
    <row r="18" spans="1:25" x14ac:dyDescent="0.3">
      <c r="E18" t="str">
        <f>E7&amp;" Input"</f>
        <v>Minutes Per Game Input</v>
      </c>
      <c r="F18" s="16">
        <f>IF(ISBLANK(F7),0,F7*'Reference Sheet'!$B$11)</f>
        <v>8.4528405130489634E-2</v>
      </c>
      <c r="G18" s="16">
        <f>IF(ISBLANK(G7),0,G7*'Reference Sheet'!$B$11)</f>
        <v>8.4528405130489634E-2</v>
      </c>
      <c r="H18" s="16">
        <f>IF(ISBLANK(H7),0,H7*'Reference Sheet'!$B$11)</f>
        <v>8.4528405130489634E-2</v>
      </c>
      <c r="I18" s="16">
        <f>IF(ISBLANK(I7),0,I7*'Reference Sheet'!$B$11)</f>
        <v>7.9245379809834038E-2</v>
      </c>
      <c r="J18" s="16">
        <f>IF(ISBLANK(J7),0,J7*'Reference Sheet'!$B$11)</f>
        <v>7.9245379809834038E-2</v>
      </c>
      <c r="K18" s="16">
        <f>IF(ISBLANK(K7),0,K7*'Reference Sheet'!$B$11)</f>
        <v>7.9245379809834038E-2</v>
      </c>
      <c r="L18" s="16">
        <f>IF(ISBLANK(L7),0,L7*'Reference Sheet'!$B$11)</f>
        <v>7.3962354489178428E-2</v>
      </c>
      <c r="M18" s="16">
        <f>IF(ISBLANK(M7),0,M7*'Reference Sheet'!$B$11)</f>
        <v>7.3962354489178428E-2</v>
      </c>
      <c r="N18" s="16">
        <f>IF(ISBLANK(N7),0,N7*'Reference Sheet'!$B$11)</f>
        <v>7.3962354489178428E-2</v>
      </c>
      <c r="O18" s="16">
        <f>IF(ISBLANK(O7),0,O7*'Reference Sheet'!$B$11)</f>
        <v>6.8679329168522832E-2</v>
      </c>
      <c r="P18" s="16">
        <f>IF(ISBLANK(P7),0,P7*'Reference Sheet'!$B$11)</f>
        <v>6.8679329168522832E-2</v>
      </c>
      <c r="Q18" s="16">
        <f>IF(ISBLANK(Q7),0,Q7*'Reference Sheet'!$B$11)</f>
        <v>0</v>
      </c>
      <c r="R18" s="16">
        <f>IF(ISBLANK(R7),0,R7*'Reference Sheet'!$B$11)</f>
        <v>0</v>
      </c>
      <c r="S18" s="16">
        <f>IF(ISBLANK(S7),0,S7*'Reference Sheet'!$B$11)</f>
        <v>0</v>
      </c>
      <c r="T18" s="16">
        <f>IF(ISBLANK(T7),0,T7*'Reference Sheet'!$B$11)</f>
        <v>0</v>
      </c>
      <c r="U18" s="16">
        <f>IF(ISBLANK(U7),0,U7*'Reference Sheet'!$B$11)</f>
        <v>0</v>
      </c>
      <c r="V18" s="16">
        <f>IF(ISBLANK(V7),0,V7*'Reference Sheet'!$B$11)</f>
        <v>0</v>
      </c>
      <c r="W18" s="16">
        <f>IF(ISBLANK(W7),0,W7*'Reference Sheet'!$B$11)</f>
        <v>0</v>
      </c>
      <c r="X18" s="16">
        <f>IF(ISBLANK(X7),0,X7*'Reference Sheet'!$B$11)</f>
        <v>0</v>
      </c>
      <c r="Y18" s="16">
        <f>IF(ISBLANK(Y7),0,Y7*'Reference Sheet'!$B$11)</f>
        <v>0</v>
      </c>
    </row>
    <row r="19" spans="1:25" x14ac:dyDescent="0.3">
      <c r="E19" t="str">
        <f>E8&amp;" Input"</f>
        <v>Usage Rate Input</v>
      </c>
      <c r="F19" s="16">
        <f>IF(ISBLANK(F8),0,F8*'Reference Sheet'!$B$10)</f>
        <v>4.9751226108780376E-2</v>
      </c>
      <c r="G19" s="16">
        <f>IF(ISBLANK(G8),0,G8*'Reference Sheet'!$B$10)</f>
        <v>4.7837717412288823E-2</v>
      </c>
      <c r="H19" s="16">
        <f>IF(ISBLANK(H8),0,H8*'Reference Sheet'!$B$10)</f>
        <v>4.7837717412288823E-2</v>
      </c>
      <c r="I19" s="16">
        <f>IF(ISBLANK(I8),0,I8*'Reference Sheet'!$B$10)</f>
        <v>4.592420871579727E-2</v>
      </c>
      <c r="J19" s="16">
        <f>IF(ISBLANK(J8),0,J8*'Reference Sheet'!$B$10)</f>
        <v>4.2097191322814163E-2</v>
      </c>
      <c r="K19" s="16">
        <f>IF(ISBLANK(K8),0,K8*'Reference Sheet'!$B$10)</f>
        <v>4.2097191322814163E-2</v>
      </c>
      <c r="L19" s="16">
        <f>IF(ISBLANK(L8),0,L8*'Reference Sheet'!$B$10)</f>
        <v>3.8270173929831057E-2</v>
      </c>
      <c r="M19" s="16">
        <f>IF(ISBLANK(M8),0,M8*'Reference Sheet'!$B$10)</f>
        <v>3.8270173929831057E-2</v>
      </c>
      <c r="N19" s="16">
        <f>IF(ISBLANK(N8),0,N8*'Reference Sheet'!$B$10)</f>
        <v>3.8270173929831057E-2</v>
      </c>
      <c r="O19" s="16">
        <f>IF(ISBLANK(O8),0,O8*'Reference Sheet'!$B$10)</f>
        <v>3.8270173929831057E-2</v>
      </c>
      <c r="P19" s="16">
        <f>IF(ISBLANK(P8),0,P8*'Reference Sheet'!$B$10)</f>
        <v>3.4443156536847951E-2</v>
      </c>
      <c r="Q19" s="16">
        <f>IF(ISBLANK(Q8),0,Q8*'Reference Sheet'!$B$10)</f>
        <v>0</v>
      </c>
      <c r="R19" s="16">
        <f>IF(ISBLANK(R8),0,R8*'Reference Sheet'!$B$10)</f>
        <v>0</v>
      </c>
      <c r="S19" s="16">
        <f>IF(ISBLANK(S8),0,S8*'Reference Sheet'!$B$10)</f>
        <v>0</v>
      </c>
      <c r="T19" s="16">
        <f>IF(ISBLANK(T8),0,T8*'Reference Sheet'!$B$10)</f>
        <v>0</v>
      </c>
      <c r="U19" s="16">
        <f>IF(ISBLANK(U8),0,U8*'Reference Sheet'!$B$10)</f>
        <v>0</v>
      </c>
      <c r="V19" s="16">
        <f>IF(ISBLANK(V8),0,V8*'Reference Sheet'!$B$10)</f>
        <v>0</v>
      </c>
      <c r="W19" s="16">
        <f>IF(ISBLANK(W8),0,W8*'Reference Sheet'!$B$10)</f>
        <v>0</v>
      </c>
      <c r="X19" s="16">
        <f>IF(ISBLANK(X8),0,X8*'Reference Sheet'!$B$10)</f>
        <v>0</v>
      </c>
      <c r="Y19" s="16">
        <f>IF(ISBLANK(Y8),0,Y8*'Reference Sheet'!$B$10)</f>
        <v>0</v>
      </c>
    </row>
    <row r="20" spans="1:25" x14ac:dyDescent="0.3">
      <c r="E20" t="s">
        <v>49</v>
      </c>
      <c r="F20" s="17">
        <f>MAX(0,SUM(F14:F19))</f>
        <v>0.16237554023534964</v>
      </c>
      <c r="G20" s="17">
        <f t="shared" ref="G20:Y20" si="5">MAX(0,SUM(G14:G19))</f>
        <v>0.1604620315388581</v>
      </c>
      <c r="H20" s="17">
        <f t="shared" si="5"/>
        <v>0.1604620315388581</v>
      </c>
      <c r="I20" s="17">
        <f t="shared" si="5"/>
        <v>0.12832513554623429</v>
      </c>
      <c r="J20" s="17">
        <f t="shared" si="5"/>
        <v>0.10269142564809633</v>
      </c>
      <c r="K20" s="17">
        <f t="shared" si="5"/>
        <v>0.10269142564809633</v>
      </c>
      <c r="L20" s="17">
        <f t="shared" si="5"/>
        <v>9.3581382934457613E-2</v>
      </c>
      <c r="M20" s="17">
        <f t="shared" si="5"/>
        <v>9.3581382934457613E-2</v>
      </c>
      <c r="N20" s="17">
        <f t="shared" si="5"/>
        <v>9.3581382934457613E-2</v>
      </c>
      <c r="O20" s="17">
        <f t="shared" si="5"/>
        <v>8.8298357613802003E-2</v>
      </c>
      <c r="P20" s="17">
        <f t="shared" si="5"/>
        <v>8.4471340220818897E-2</v>
      </c>
      <c r="Q20" s="17">
        <f t="shared" si="5"/>
        <v>0</v>
      </c>
      <c r="R20" s="17">
        <f t="shared" si="5"/>
        <v>0</v>
      </c>
      <c r="S20" s="17">
        <f t="shared" si="5"/>
        <v>0</v>
      </c>
      <c r="T20" s="17">
        <f t="shared" si="5"/>
        <v>0</v>
      </c>
      <c r="U20" s="17">
        <f t="shared" si="5"/>
        <v>0</v>
      </c>
      <c r="V20" s="17">
        <f t="shared" si="5"/>
        <v>0</v>
      </c>
      <c r="W20" s="17">
        <f t="shared" si="5"/>
        <v>0</v>
      </c>
      <c r="X20" s="17">
        <f t="shared" si="5"/>
        <v>0</v>
      </c>
      <c r="Y20" s="17">
        <f t="shared" si="5"/>
        <v>0</v>
      </c>
    </row>
    <row r="21" spans="1:25" x14ac:dyDescent="0.3">
      <c r="E21" s="29" t="s">
        <v>52</v>
      </c>
      <c r="F21" s="30">
        <f>F20*F11</f>
        <v>30.92107670169349</v>
      </c>
      <c r="G21" s="30">
        <f t="shared" ref="G21:O21" si="6">G20*G11</f>
        <v>31.778955924274857</v>
      </c>
      <c r="H21" s="30">
        <f t="shared" si="6"/>
        <v>34.956851516702343</v>
      </c>
      <c r="I21" s="30">
        <f t="shared" si="6"/>
        <v>30.751367988697787</v>
      </c>
      <c r="J21" s="30">
        <f t="shared" si="6"/>
        <v>27.069459046672367</v>
      </c>
      <c r="K21" s="30">
        <f t="shared" si="6"/>
        <v>29.776404951339607</v>
      </c>
      <c r="L21" s="30">
        <f t="shared" si="6"/>
        <v>29.848342743656243</v>
      </c>
      <c r="M21" s="30">
        <f t="shared" si="6"/>
        <v>31.639243308275617</v>
      </c>
      <c r="N21" s="30">
        <f t="shared" si="6"/>
        <v>33.537597906772156</v>
      </c>
      <c r="O21" s="30">
        <f t="shared" si="6"/>
        <v>33.542929200857749</v>
      </c>
      <c r="P21" s="30">
        <f>IF(P14&gt;16,P$20*P$11,0)</f>
        <v>0</v>
      </c>
      <c r="Q21" s="30">
        <f t="shared" ref="Q21:Y21" si="7">IF(Q14&gt;16,Q$20*Q$11,0)</f>
        <v>0</v>
      </c>
      <c r="R21" s="30">
        <f t="shared" si="7"/>
        <v>0</v>
      </c>
      <c r="S21" s="30">
        <f t="shared" si="7"/>
        <v>0</v>
      </c>
      <c r="T21" s="30">
        <f t="shared" si="7"/>
        <v>0</v>
      </c>
      <c r="U21" s="30">
        <f t="shared" si="7"/>
        <v>0</v>
      </c>
      <c r="V21" s="30">
        <f t="shared" si="7"/>
        <v>0</v>
      </c>
      <c r="W21" s="30">
        <f t="shared" si="7"/>
        <v>0</v>
      </c>
      <c r="X21" s="30">
        <f t="shared" si="7"/>
        <v>0</v>
      </c>
      <c r="Y21" s="30">
        <f t="shared" si="7"/>
        <v>0</v>
      </c>
    </row>
    <row r="22" spans="1:25" x14ac:dyDescent="0.3">
      <c r="E22" s="19" t="s">
        <v>75</v>
      </c>
      <c r="F22" s="8"/>
      <c r="G22" s="28">
        <f>IF(G$7="","",G21/F21-1)</f>
        <v>2.774415751617032E-2</v>
      </c>
      <c r="H22" s="28">
        <f t="shared" ref="H22:Y22" si="8">IF(H$7="","",H21/G21-1)</f>
        <v>0.10000000000000009</v>
      </c>
      <c r="I22" s="28">
        <f t="shared" si="8"/>
        <v>-0.12030498587652216</v>
      </c>
      <c r="J22" s="28">
        <f t="shared" si="8"/>
        <v>-0.11973154961361887</v>
      </c>
      <c r="K22" s="28">
        <f t="shared" si="8"/>
        <v>0.10000000000000009</v>
      </c>
      <c r="L22" s="28">
        <f t="shared" si="8"/>
        <v>2.4159327640189687E-3</v>
      </c>
      <c r="M22" s="28">
        <f t="shared" si="8"/>
        <v>6.0000000000000053E-2</v>
      </c>
      <c r="N22" s="28">
        <f t="shared" si="8"/>
        <v>6.0000000000000053E-2</v>
      </c>
      <c r="O22" s="28">
        <f t="shared" si="8"/>
        <v>1.589646968878089E-4</v>
      </c>
      <c r="P22" s="28">
        <f t="shared" si="8"/>
        <v>-1</v>
      </c>
      <c r="Q22" s="28" t="str">
        <f t="shared" si="8"/>
        <v/>
      </c>
      <c r="R22" s="28" t="str">
        <f t="shared" si="8"/>
        <v/>
      </c>
      <c r="S22" s="28" t="str">
        <f t="shared" si="8"/>
        <v/>
      </c>
      <c r="T22" s="28" t="str">
        <f t="shared" si="8"/>
        <v/>
      </c>
      <c r="U22" s="28" t="str">
        <f t="shared" si="8"/>
        <v/>
      </c>
      <c r="V22" s="28" t="str">
        <f t="shared" si="8"/>
        <v/>
      </c>
      <c r="W22" s="28" t="str">
        <f t="shared" si="8"/>
        <v/>
      </c>
      <c r="X22" s="28" t="str">
        <f t="shared" si="8"/>
        <v/>
      </c>
      <c r="Y22" s="28" t="str">
        <f t="shared" si="8"/>
        <v/>
      </c>
    </row>
    <row r="23" spans="1:25" x14ac:dyDescent="0.3">
      <c r="E23" s="29" t="s">
        <v>53</v>
      </c>
      <c r="F23" s="20">
        <f>F21/((1+$B$11)^F3)</f>
        <v>28.630626575642118</v>
      </c>
      <c r="G23" s="20">
        <f t="shared" ref="G23:Y23" si="9">G21/((1+$B$11)^G3)</f>
        <v>27.245332582540172</v>
      </c>
      <c r="H23" s="20">
        <f t="shared" si="9"/>
        <v>27.749875778513136</v>
      </c>
      <c r="I23" s="20">
        <f t="shared" si="9"/>
        <v>22.603173486022101</v>
      </c>
      <c r="J23" s="20">
        <f t="shared" si="9"/>
        <v>18.423018979958528</v>
      </c>
      <c r="K23" s="20">
        <f t="shared" si="9"/>
        <v>18.764185998105908</v>
      </c>
      <c r="L23" s="20">
        <f t="shared" si="9"/>
        <v>17.416221305415625</v>
      </c>
      <c r="M23" s="20">
        <f t="shared" si="9"/>
        <v>17.093698688648669</v>
      </c>
      <c r="N23" s="20">
        <f t="shared" si="9"/>
        <v>16.777148712932952</v>
      </c>
      <c r="O23" s="20">
        <f t="shared" si="9"/>
        <v>15.536866377122911</v>
      </c>
      <c r="P23" s="20">
        <f t="shared" si="9"/>
        <v>0</v>
      </c>
      <c r="Q23" s="20">
        <f t="shared" si="9"/>
        <v>0</v>
      </c>
      <c r="R23" s="20">
        <f t="shared" si="9"/>
        <v>0</v>
      </c>
      <c r="S23" s="20">
        <f t="shared" si="9"/>
        <v>0</v>
      </c>
      <c r="T23" s="20">
        <f t="shared" si="9"/>
        <v>0</v>
      </c>
      <c r="U23" s="20">
        <f t="shared" si="9"/>
        <v>0</v>
      </c>
      <c r="V23" s="20">
        <f t="shared" si="9"/>
        <v>0</v>
      </c>
      <c r="W23" s="20">
        <f t="shared" si="9"/>
        <v>0</v>
      </c>
      <c r="X23" s="20">
        <f t="shared" si="9"/>
        <v>0</v>
      </c>
      <c r="Y23" s="20">
        <f t="shared" si="9"/>
        <v>0</v>
      </c>
    </row>
    <row r="24" spans="1:25" x14ac:dyDescent="0.3">
      <c r="E24" s="19" t="s">
        <v>75</v>
      </c>
      <c r="F24" s="8"/>
      <c r="G24" s="28">
        <f>IF(G$7="","",G23/F23-1)</f>
        <v>-4.8385039336879321E-2</v>
      </c>
      <c r="H24" s="28">
        <f t="shared" ref="H24:Y24" si="10">IF(H$7="","",H23/G23-1)</f>
        <v>1.8518518518518379E-2</v>
      </c>
      <c r="I24" s="28">
        <f t="shared" si="10"/>
        <v>-0.18546757951529824</v>
      </c>
      <c r="J24" s="28">
        <f t="shared" si="10"/>
        <v>-0.18493662001261013</v>
      </c>
      <c r="K24" s="28">
        <f t="shared" si="10"/>
        <v>1.8518518518518601E-2</v>
      </c>
      <c r="L24" s="28">
        <f t="shared" si="10"/>
        <v>-7.1837099292575202E-2</v>
      </c>
      <c r="M24" s="28">
        <f t="shared" si="10"/>
        <v>-1.8518518518518601E-2</v>
      </c>
      <c r="N24" s="28">
        <f t="shared" si="10"/>
        <v>-1.851851851851849E-2</v>
      </c>
      <c r="O24" s="28">
        <f t="shared" si="10"/>
        <v>-7.3926884539918802E-2</v>
      </c>
      <c r="P24" s="28">
        <f t="shared" si="10"/>
        <v>-1</v>
      </c>
      <c r="Q24" s="28" t="str">
        <f t="shared" si="10"/>
        <v/>
      </c>
      <c r="R24" s="28" t="str">
        <f t="shared" si="10"/>
        <v/>
      </c>
      <c r="S24" s="28" t="str">
        <f t="shared" si="10"/>
        <v/>
      </c>
      <c r="T24" s="28" t="str">
        <f t="shared" si="10"/>
        <v/>
      </c>
      <c r="U24" s="28" t="str">
        <f t="shared" si="10"/>
        <v/>
      </c>
      <c r="V24" s="28" t="str">
        <f t="shared" si="10"/>
        <v/>
      </c>
      <c r="W24" s="28" t="str">
        <f t="shared" si="10"/>
        <v/>
      </c>
      <c r="X24" s="28" t="str">
        <f t="shared" si="10"/>
        <v/>
      </c>
      <c r="Y24" s="28" t="str">
        <f t="shared" si="10"/>
        <v/>
      </c>
    </row>
    <row r="25" spans="1:25" x14ac:dyDescent="0.3">
      <c r="F25" s="8"/>
      <c r="G25" s="8"/>
      <c r="H25" s="8"/>
      <c r="I25" s="8"/>
      <c r="J25" s="8"/>
      <c r="K25" s="8"/>
      <c r="L25" s="8"/>
      <c r="M25" s="8"/>
      <c r="N25" s="8"/>
      <c r="O25" s="8"/>
      <c r="P25" s="8"/>
      <c r="Q25" s="8"/>
      <c r="R25" s="8"/>
      <c r="S25" s="8"/>
      <c r="T25" s="8"/>
      <c r="U25" s="8"/>
      <c r="V25" s="8"/>
      <c r="W25" s="8"/>
      <c r="X25" s="8"/>
      <c r="Y25" s="8"/>
    </row>
    <row r="26" spans="1:25" x14ac:dyDescent="0.3">
      <c r="E26" t="s">
        <v>35</v>
      </c>
      <c r="F26" s="8">
        <f>F4</f>
        <v>2023</v>
      </c>
      <c r="G26" s="8">
        <f t="shared" ref="G26:Y26" si="11">G4</f>
        <v>2024</v>
      </c>
      <c r="H26" s="8">
        <f t="shared" si="11"/>
        <v>2025</v>
      </c>
      <c r="I26" s="8">
        <f t="shared" si="11"/>
        <v>2026</v>
      </c>
      <c r="J26" s="8">
        <f t="shared" si="11"/>
        <v>2027</v>
      </c>
      <c r="K26" s="8">
        <f t="shared" si="11"/>
        <v>2028</v>
      </c>
      <c r="L26" s="8">
        <f t="shared" si="11"/>
        <v>2029</v>
      </c>
      <c r="M26" s="8">
        <f t="shared" si="11"/>
        <v>2030</v>
      </c>
      <c r="N26" s="8">
        <f t="shared" si="11"/>
        <v>2031</v>
      </c>
      <c r="O26" s="8">
        <f t="shared" si="11"/>
        <v>2032</v>
      </c>
      <c r="P26" s="8">
        <f t="shared" si="11"/>
        <v>2033</v>
      </c>
      <c r="Q26" s="8">
        <f t="shared" si="11"/>
        <v>2034</v>
      </c>
      <c r="R26" s="8">
        <f t="shared" si="11"/>
        <v>2035</v>
      </c>
      <c r="S26" s="8">
        <f t="shared" si="11"/>
        <v>2036</v>
      </c>
      <c r="T26" s="8">
        <f t="shared" si="11"/>
        <v>2037</v>
      </c>
      <c r="U26" s="8">
        <f t="shared" si="11"/>
        <v>2038</v>
      </c>
      <c r="V26" s="8">
        <f t="shared" si="11"/>
        <v>2039</v>
      </c>
      <c r="W26" s="8">
        <f t="shared" si="11"/>
        <v>2040</v>
      </c>
      <c r="X26" s="8">
        <f t="shared" si="11"/>
        <v>2041</v>
      </c>
      <c r="Y26" s="8">
        <f t="shared" si="11"/>
        <v>2042</v>
      </c>
    </row>
    <row r="27" spans="1:25" x14ac:dyDescent="0.3">
      <c r="E27" t="s">
        <v>59</v>
      </c>
      <c r="F27" s="14">
        <f>F21</f>
        <v>30.92107670169349</v>
      </c>
      <c r="G27" s="14">
        <f t="shared" ref="G27:Y27" si="12">G21</f>
        <v>31.778955924274857</v>
      </c>
      <c r="H27" s="14">
        <f t="shared" si="12"/>
        <v>34.956851516702343</v>
      </c>
      <c r="I27" s="14">
        <f t="shared" si="12"/>
        <v>30.751367988697787</v>
      </c>
      <c r="J27" s="14">
        <f t="shared" si="12"/>
        <v>27.069459046672367</v>
      </c>
      <c r="K27" s="14">
        <f t="shared" si="12"/>
        <v>29.776404951339607</v>
      </c>
      <c r="L27" s="14">
        <f t="shared" si="12"/>
        <v>29.848342743656243</v>
      </c>
      <c r="M27" s="14">
        <f t="shared" si="12"/>
        <v>31.639243308275617</v>
      </c>
      <c r="N27" s="14">
        <f t="shared" si="12"/>
        <v>33.537597906772156</v>
      </c>
      <c r="O27" s="14">
        <f t="shared" si="12"/>
        <v>33.542929200857749</v>
      </c>
      <c r="P27" s="14">
        <f t="shared" si="12"/>
        <v>0</v>
      </c>
      <c r="Q27" s="14">
        <f t="shared" si="12"/>
        <v>0</v>
      </c>
      <c r="R27" s="14">
        <f t="shared" si="12"/>
        <v>0</v>
      </c>
      <c r="S27" s="14">
        <f t="shared" si="12"/>
        <v>0</v>
      </c>
      <c r="T27" s="14">
        <f t="shared" si="12"/>
        <v>0</v>
      </c>
      <c r="U27" s="14">
        <f t="shared" si="12"/>
        <v>0</v>
      </c>
      <c r="V27" s="14">
        <f t="shared" si="12"/>
        <v>0</v>
      </c>
      <c r="W27" s="14">
        <f t="shared" si="12"/>
        <v>0</v>
      </c>
      <c r="X27" s="14">
        <f t="shared" si="12"/>
        <v>0</v>
      </c>
      <c r="Y27" s="14">
        <f t="shared" si="12"/>
        <v>0</v>
      </c>
    </row>
    <row r="28" spans="1:25" x14ac:dyDescent="0.3">
      <c r="E28" t="s">
        <v>60</v>
      </c>
      <c r="F28" s="22">
        <v>21.7</v>
      </c>
      <c r="G28" s="22">
        <v>23.3</v>
      </c>
      <c r="H28" s="22">
        <v>24.9</v>
      </c>
      <c r="I28" s="22"/>
      <c r="J28" s="22"/>
      <c r="K28" s="22"/>
      <c r="L28" s="22"/>
      <c r="M28" s="22"/>
      <c r="N28" s="22"/>
      <c r="O28" s="22"/>
      <c r="P28" s="22"/>
      <c r="Q28" s="22"/>
      <c r="R28" s="22"/>
      <c r="S28" s="22"/>
      <c r="T28" s="22"/>
      <c r="U28" s="22"/>
      <c r="V28" s="22"/>
      <c r="W28" s="22"/>
      <c r="X28" s="22"/>
      <c r="Y28" s="22"/>
    </row>
    <row r="29" spans="1:25" x14ac:dyDescent="0.3">
      <c r="E29" s="19" t="s">
        <v>75</v>
      </c>
      <c r="F29" s="8"/>
      <c r="G29" s="28">
        <f>IF(G$28="","",G28/F28-1)</f>
        <v>7.3732718894009341E-2</v>
      </c>
      <c r="H29" s="28">
        <f t="shared" ref="H29:Y29" si="13">IF(H$28="","",H28/G28-1)</f>
        <v>6.8669527896995541E-2</v>
      </c>
      <c r="I29" s="28" t="str">
        <f t="shared" si="13"/>
        <v/>
      </c>
      <c r="J29" s="28" t="str">
        <f t="shared" si="13"/>
        <v/>
      </c>
      <c r="K29" s="28" t="str">
        <f t="shared" si="13"/>
        <v/>
      </c>
      <c r="L29" s="28" t="str">
        <f t="shared" si="13"/>
        <v/>
      </c>
      <c r="M29" s="28" t="str">
        <f t="shared" si="13"/>
        <v/>
      </c>
      <c r="N29" s="28" t="str">
        <f t="shared" si="13"/>
        <v/>
      </c>
      <c r="O29" s="28" t="str">
        <f t="shared" si="13"/>
        <v/>
      </c>
      <c r="P29" s="28" t="str">
        <f t="shared" si="13"/>
        <v/>
      </c>
      <c r="Q29" s="28" t="str">
        <f t="shared" si="13"/>
        <v/>
      </c>
      <c r="R29" s="28" t="str">
        <f t="shared" si="13"/>
        <v/>
      </c>
      <c r="S29" s="28" t="str">
        <f t="shared" si="13"/>
        <v/>
      </c>
      <c r="T29" s="28" t="str">
        <f t="shared" si="13"/>
        <v/>
      </c>
      <c r="U29" s="28" t="str">
        <f t="shared" si="13"/>
        <v/>
      </c>
      <c r="V29" s="28" t="str">
        <f t="shared" si="13"/>
        <v/>
      </c>
      <c r="W29" s="28" t="str">
        <f t="shared" si="13"/>
        <v/>
      </c>
      <c r="X29" s="28" t="str">
        <f t="shared" si="13"/>
        <v/>
      </c>
      <c r="Y29" s="28" t="str">
        <f t="shared" si="13"/>
        <v/>
      </c>
    </row>
    <row r="30" spans="1:25" x14ac:dyDescent="0.3">
      <c r="E30" t="s">
        <v>61</v>
      </c>
      <c r="F30" s="23">
        <f>IFERROR(F27-F28,"")</f>
        <v>9.2210767016934909</v>
      </c>
      <c r="G30" s="23">
        <f t="shared" ref="G30:Y30" si="14">IFERROR(G27-G28,"")</f>
        <v>8.4789559242748567</v>
      </c>
      <c r="H30" s="23">
        <f t="shared" si="14"/>
        <v>10.056851516702345</v>
      </c>
      <c r="I30" s="23">
        <f t="shared" si="14"/>
        <v>30.751367988697787</v>
      </c>
      <c r="J30" s="23">
        <f t="shared" si="14"/>
        <v>27.069459046672367</v>
      </c>
      <c r="K30" s="23">
        <f t="shared" si="14"/>
        <v>29.776404951339607</v>
      </c>
      <c r="L30" s="23">
        <f t="shared" si="14"/>
        <v>29.848342743656243</v>
      </c>
      <c r="M30" s="23">
        <f t="shared" si="14"/>
        <v>31.639243308275617</v>
      </c>
      <c r="N30" s="23">
        <f t="shared" si="14"/>
        <v>33.537597906772156</v>
      </c>
      <c r="O30" s="23">
        <f t="shared" si="14"/>
        <v>33.542929200857749</v>
      </c>
      <c r="P30" s="23">
        <f t="shared" si="14"/>
        <v>0</v>
      </c>
      <c r="Q30" s="23">
        <f t="shared" si="14"/>
        <v>0</v>
      </c>
      <c r="R30" s="23">
        <f t="shared" si="14"/>
        <v>0</v>
      </c>
      <c r="S30" s="23">
        <f t="shared" si="14"/>
        <v>0</v>
      </c>
      <c r="T30" s="23">
        <f t="shared" si="14"/>
        <v>0</v>
      </c>
      <c r="U30" s="23">
        <f t="shared" si="14"/>
        <v>0</v>
      </c>
      <c r="V30" s="23">
        <f t="shared" si="14"/>
        <v>0</v>
      </c>
      <c r="W30" s="23">
        <f t="shared" si="14"/>
        <v>0</v>
      </c>
      <c r="X30" s="23">
        <f t="shared" si="14"/>
        <v>0</v>
      </c>
      <c r="Y30" s="23">
        <f t="shared" si="14"/>
        <v>0</v>
      </c>
    </row>
    <row r="31" spans="1:25" x14ac:dyDescent="0.3">
      <c r="E31" s="9" t="s">
        <v>63</v>
      </c>
      <c r="F31" s="33">
        <f>IFERROR(F27/F28,"")</f>
        <v>1.42493441021629</v>
      </c>
      <c r="G31" s="33">
        <f t="shared" ref="G31:Y31" si="15">IFERROR(G27/G28,"")</f>
        <v>1.3639036877371182</v>
      </c>
      <c r="H31" s="33">
        <f t="shared" si="15"/>
        <v>1.4038896191446726</v>
      </c>
      <c r="I31" s="33" t="str">
        <f t="shared" si="15"/>
        <v/>
      </c>
      <c r="J31" s="33" t="str">
        <f t="shared" si="15"/>
        <v/>
      </c>
      <c r="K31" s="33" t="str">
        <f t="shared" si="15"/>
        <v/>
      </c>
      <c r="L31" s="33" t="str">
        <f t="shared" si="15"/>
        <v/>
      </c>
      <c r="M31" s="33" t="str">
        <f t="shared" si="15"/>
        <v/>
      </c>
      <c r="N31" s="33" t="str">
        <f t="shared" si="15"/>
        <v/>
      </c>
      <c r="O31" s="33" t="str">
        <f t="shared" si="15"/>
        <v/>
      </c>
      <c r="P31" s="33" t="str">
        <f t="shared" si="15"/>
        <v/>
      </c>
      <c r="Q31" s="33" t="str">
        <f t="shared" si="15"/>
        <v/>
      </c>
      <c r="R31" s="33" t="str">
        <f t="shared" si="15"/>
        <v/>
      </c>
      <c r="S31" s="33" t="str">
        <f t="shared" si="15"/>
        <v/>
      </c>
      <c r="T31" s="33" t="str">
        <f t="shared" si="15"/>
        <v/>
      </c>
      <c r="U31" s="33" t="str">
        <f t="shared" si="15"/>
        <v/>
      </c>
      <c r="V31" s="33" t="str">
        <f t="shared" si="15"/>
        <v/>
      </c>
      <c r="W31" s="33" t="str">
        <f t="shared" si="15"/>
        <v/>
      </c>
      <c r="X31" s="33" t="str">
        <f t="shared" si="15"/>
        <v/>
      </c>
      <c r="Y31" s="33" t="str">
        <f t="shared" si="15"/>
        <v/>
      </c>
    </row>
    <row r="32" spans="1:25" x14ac:dyDescent="0.3">
      <c r="F32" s="8"/>
      <c r="G32" s="8"/>
      <c r="H32" s="8"/>
      <c r="I32" s="8"/>
      <c r="J32" s="8"/>
      <c r="K32" s="8"/>
      <c r="L32" s="8"/>
      <c r="M32" s="8"/>
      <c r="N32" s="8"/>
      <c r="O32" s="8"/>
      <c r="P32" s="8"/>
      <c r="Q32" s="8"/>
      <c r="R32" s="8"/>
      <c r="S32" s="8"/>
      <c r="T32" s="8"/>
      <c r="U32" s="8"/>
      <c r="V32" s="8"/>
      <c r="W32" s="8"/>
      <c r="X32" s="8"/>
      <c r="Y32" s="8"/>
    </row>
    <row r="33" spans="5:25" x14ac:dyDescent="0.3">
      <c r="E33" s="19" t="s">
        <v>53</v>
      </c>
      <c r="F33" s="20">
        <f>IF(ISBLANK(F28),0,F23)</f>
        <v>28.630626575642118</v>
      </c>
      <c r="G33" s="20">
        <f t="shared" ref="G33:Y33" si="16">IF(ISBLANK(G28),0,G23)</f>
        <v>27.245332582540172</v>
      </c>
      <c r="H33" s="20">
        <f t="shared" si="16"/>
        <v>27.749875778513136</v>
      </c>
      <c r="I33" s="20">
        <f t="shared" si="16"/>
        <v>0</v>
      </c>
      <c r="J33" s="20">
        <f t="shared" si="16"/>
        <v>0</v>
      </c>
      <c r="K33" s="20">
        <f t="shared" si="16"/>
        <v>0</v>
      </c>
      <c r="L33" s="20">
        <f t="shared" si="16"/>
        <v>0</v>
      </c>
      <c r="M33" s="20">
        <f t="shared" si="16"/>
        <v>0</v>
      </c>
      <c r="N33" s="20">
        <f t="shared" si="16"/>
        <v>0</v>
      </c>
      <c r="O33" s="20">
        <f t="shared" si="16"/>
        <v>0</v>
      </c>
      <c r="P33" s="20">
        <f t="shared" si="16"/>
        <v>0</v>
      </c>
      <c r="Q33" s="20">
        <f t="shared" si="16"/>
        <v>0</v>
      </c>
      <c r="R33" s="20">
        <f t="shared" si="16"/>
        <v>0</v>
      </c>
      <c r="S33" s="20">
        <f t="shared" si="16"/>
        <v>0</v>
      </c>
      <c r="T33" s="20">
        <f t="shared" si="16"/>
        <v>0</v>
      </c>
      <c r="U33" s="20">
        <f t="shared" si="16"/>
        <v>0</v>
      </c>
      <c r="V33" s="20">
        <f t="shared" si="16"/>
        <v>0</v>
      </c>
      <c r="W33" s="20">
        <f t="shared" si="16"/>
        <v>0</v>
      </c>
      <c r="X33" s="20">
        <f t="shared" si="16"/>
        <v>0</v>
      </c>
      <c r="Y33" s="20">
        <f t="shared" si="16"/>
        <v>0</v>
      </c>
    </row>
    <row r="34" spans="5:25" x14ac:dyDescent="0.3">
      <c r="E34" s="19" t="s">
        <v>65</v>
      </c>
      <c r="F34" s="20">
        <f>IFERROR(F28/((1+$B$11)^F3),"")</f>
        <v>20.092592592592592</v>
      </c>
      <c r="G34" s="20">
        <f t="shared" ref="G34:Y34" si="17">IFERROR(G28/((1+$B$11)^G3),"")</f>
        <v>19.975994513031548</v>
      </c>
      <c r="H34" s="20">
        <f t="shared" si="17"/>
        <v>19.766422801402221</v>
      </c>
      <c r="I34" s="20">
        <f t="shared" si="17"/>
        <v>0</v>
      </c>
      <c r="J34" s="20">
        <f t="shared" si="17"/>
        <v>0</v>
      </c>
      <c r="K34" s="20">
        <f t="shared" si="17"/>
        <v>0</v>
      </c>
      <c r="L34" s="20">
        <f t="shared" si="17"/>
        <v>0</v>
      </c>
      <c r="M34" s="20">
        <f t="shared" si="17"/>
        <v>0</v>
      </c>
      <c r="N34" s="20">
        <f t="shared" si="17"/>
        <v>0</v>
      </c>
      <c r="O34" s="20">
        <f t="shared" si="17"/>
        <v>0</v>
      </c>
      <c r="P34" s="20">
        <f t="shared" si="17"/>
        <v>0</v>
      </c>
      <c r="Q34" s="20">
        <f t="shared" si="17"/>
        <v>0</v>
      </c>
      <c r="R34" s="20">
        <f t="shared" si="17"/>
        <v>0</v>
      </c>
      <c r="S34" s="20">
        <f t="shared" si="17"/>
        <v>0</v>
      </c>
      <c r="T34" s="20">
        <f t="shared" si="17"/>
        <v>0</v>
      </c>
      <c r="U34" s="20">
        <f t="shared" si="17"/>
        <v>0</v>
      </c>
      <c r="V34" s="20">
        <f t="shared" si="17"/>
        <v>0</v>
      </c>
      <c r="W34" s="20">
        <f t="shared" si="17"/>
        <v>0</v>
      </c>
      <c r="X34" s="20">
        <f t="shared" si="17"/>
        <v>0</v>
      </c>
      <c r="Y34" s="20">
        <f t="shared" si="17"/>
        <v>0</v>
      </c>
    </row>
    <row r="35" spans="5:25" x14ac:dyDescent="0.3">
      <c r="F35" s="8"/>
      <c r="G35" s="8"/>
      <c r="H35" s="8"/>
      <c r="I35" s="8"/>
      <c r="J35" s="8"/>
      <c r="K35" s="8"/>
      <c r="L35" s="8"/>
      <c r="M35" s="8"/>
      <c r="N35" s="8"/>
      <c r="O35" s="8"/>
      <c r="P35" s="8"/>
      <c r="Q35" s="8"/>
      <c r="R35" s="8"/>
      <c r="S35" s="8"/>
      <c r="T35" s="8"/>
      <c r="U35" s="8"/>
      <c r="V35" s="8"/>
      <c r="W35" s="8"/>
      <c r="X35" s="8"/>
      <c r="Y35" s="8"/>
    </row>
    <row r="36" spans="5:25" x14ac:dyDescent="0.3">
      <c r="F36" s="8"/>
      <c r="G36" s="8"/>
      <c r="H36" s="8"/>
      <c r="I36" s="8"/>
      <c r="J36" s="8"/>
      <c r="K36" s="8"/>
      <c r="L36" s="8"/>
      <c r="M36" s="8"/>
      <c r="N36" s="8"/>
      <c r="O36" s="8"/>
      <c r="P36" s="8"/>
      <c r="Q36" s="8"/>
      <c r="R36" s="8"/>
      <c r="S36" s="8"/>
      <c r="T36" s="8"/>
      <c r="U36" s="8"/>
      <c r="V36" s="8"/>
      <c r="W36" s="8"/>
      <c r="X36" s="8"/>
      <c r="Y36" s="8"/>
    </row>
    <row r="37" spans="5:25" x14ac:dyDescent="0.3">
      <c r="F37" s="8"/>
      <c r="G37" s="8"/>
      <c r="H37" s="8"/>
      <c r="I37" s="8"/>
      <c r="J37" s="8"/>
      <c r="K37" s="8"/>
      <c r="L37" s="8"/>
      <c r="M37" s="8"/>
      <c r="N37" s="8"/>
      <c r="O37" s="8"/>
      <c r="P37" s="8"/>
      <c r="Q37" s="8"/>
      <c r="R37" s="8"/>
      <c r="S37" s="8"/>
      <c r="T37" s="8"/>
      <c r="U37" s="8"/>
      <c r="V37" s="8"/>
      <c r="W37" s="8"/>
      <c r="X37" s="8"/>
      <c r="Y37" s="8"/>
    </row>
  </sheetData>
  <conditionalFormatting sqref="B17">
    <cfRule type="colorScale" priority="3">
      <colorScale>
        <cfvo type="num" val="0.5"/>
        <cfvo type="num" val="0.8"/>
        <cfvo type="num" val="1.1000000000000001"/>
        <color rgb="FFF8696B"/>
        <color rgb="FFFFEB84"/>
        <color rgb="FF63BE7B"/>
      </colorScale>
    </cfRule>
  </conditionalFormatting>
  <conditionalFormatting sqref="F31:Y31">
    <cfRule type="colorScale" priority="1">
      <colorScale>
        <cfvo type="num" val="0.5"/>
        <cfvo type="num" val="0.8"/>
        <cfvo type="num" val="1.1000000000000001"/>
        <color rgb="FFF8696B"/>
        <color rgb="FFFFEB84"/>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51E4EE9-5473-4F4E-8AF7-E26BF0EF0884}">
          <x14:formula1>
            <xm:f>'Reference Sheet'!$H$2:$H$6</xm:f>
          </x14:formula1>
          <xm:sqref>B4</xm:sqref>
        </x14:dataValidation>
        <x14:dataValidation type="list" allowBlank="1" showInputMessage="1" showErrorMessage="1" xr:uid="{E348545A-4AA6-4430-B74D-257F711C1D8E}">
          <x14:formula1>
            <xm:f>'Reference Sheet'!$J$7:$J$9</xm:f>
          </x14:formula1>
          <xm:sqref>F9:Y9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1B680-524B-4158-999B-CD8779AFAB4B}">
  <dimension ref="A2:Y37"/>
  <sheetViews>
    <sheetView showGridLines="0" workbookViewId="0">
      <selection activeCell="B17" sqref="B17"/>
    </sheetView>
  </sheetViews>
  <sheetFormatPr defaultRowHeight="14.4" x14ac:dyDescent="0.3"/>
  <cols>
    <col min="1" max="1" width="39.21875" customWidth="1"/>
    <col min="2" max="2" width="17.21875" customWidth="1"/>
    <col min="5" max="5" width="29.109375" bestFit="1" customWidth="1"/>
    <col min="6" max="25" width="11" customWidth="1"/>
  </cols>
  <sheetData>
    <row r="2" spans="1:25" x14ac:dyDescent="0.3">
      <c r="A2" t="s">
        <v>54</v>
      </c>
      <c r="B2" s="4" t="s">
        <v>74</v>
      </c>
    </row>
    <row r="3" spans="1:25" x14ac:dyDescent="0.3">
      <c r="A3" t="s">
        <v>15</v>
      </c>
      <c r="B3" s="4">
        <v>2023</v>
      </c>
      <c r="E3" t="s">
        <v>35</v>
      </c>
      <c r="F3">
        <v>1</v>
      </c>
      <c r="G3">
        <f>F3+1</f>
        <v>2</v>
      </c>
      <c r="H3">
        <f t="shared" ref="H3:W5" si="0">G3+1</f>
        <v>3</v>
      </c>
      <c r="I3">
        <f t="shared" si="0"/>
        <v>4</v>
      </c>
      <c r="J3">
        <f t="shared" si="0"/>
        <v>5</v>
      </c>
      <c r="K3">
        <f t="shared" si="0"/>
        <v>6</v>
      </c>
      <c r="L3">
        <f t="shared" si="0"/>
        <v>7</v>
      </c>
      <c r="M3">
        <f t="shared" si="0"/>
        <v>8</v>
      </c>
      <c r="N3">
        <f t="shared" si="0"/>
        <v>9</v>
      </c>
      <c r="O3">
        <f t="shared" si="0"/>
        <v>10</v>
      </c>
      <c r="P3">
        <f t="shared" si="0"/>
        <v>11</v>
      </c>
      <c r="Q3">
        <f t="shared" si="0"/>
        <v>12</v>
      </c>
      <c r="R3">
        <f t="shared" si="0"/>
        <v>13</v>
      </c>
      <c r="S3">
        <f t="shared" si="0"/>
        <v>14</v>
      </c>
      <c r="T3">
        <f t="shared" si="0"/>
        <v>15</v>
      </c>
      <c r="U3">
        <f t="shared" si="0"/>
        <v>16</v>
      </c>
      <c r="V3">
        <f t="shared" si="0"/>
        <v>17</v>
      </c>
      <c r="W3">
        <f t="shared" si="0"/>
        <v>18</v>
      </c>
      <c r="X3">
        <f t="shared" ref="X3:Y5" si="1">W3+1</f>
        <v>19</v>
      </c>
      <c r="Y3">
        <f t="shared" si="1"/>
        <v>20</v>
      </c>
    </row>
    <row r="4" spans="1:25" x14ac:dyDescent="0.3">
      <c r="A4" t="s">
        <v>16</v>
      </c>
      <c r="B4" s="4" t="s">
        <v>17</v>
      </c>
      <c r="F4" s="7">
        <f>B3</f>
        <v>2023</v>
      </c>
      <c r="G4" s="8">
        <f>F4+1</f>
        <v>2024</v>
      </c>
      <c r="H4" s="8">
        <f t="shared" si="0"/>
        <v>2025</v>
      </c>
      <c r="I4" s="8">
        <f t="shared" si="0"/>
        <v>2026</v>
      </c>
      <c r="J4" s="8">
        <f t="shared" si="0"/>
        <v>2027</v>
      </c>
      <c r="K4" s="8">
        <f t="shared" si="0"/>
        <v>2028</v>
      </c>
      <c r="L4" s="8">
        <f t="shared" si="0"/>
        <v>2029</v>
      </c>
      <c r="M4" s="8">
        <f t="shared" si="0"/>
        <v>2030</v>
      </c>
      <c r="N4" s="8">
        <f t="shared" si="0"/>
        <v>2031</v>
      </c>
      <c r="O4" s="8">
        <f t="shared" si="0"/>
        <v>2032</v>
      </c>
      <c r="P4" s="8">
        <f t="shared" si="0"/>
        <v>2033</v>
      </c>
      <c r="Q4" s="8">
        <f t="shared" si="0"/>
        <v>2034</v>
      </c>
      <c r="R4" s="8">
        <f t="shared" si="0"/>
        <v>2035</v>
      </c>
      <c r="S4" s="8">
        <f t="shared" si="0"/>
        <v>2036</v>
      </c>
      <c r="T4" s="8">
        <f t="shared" si="0"/>
        <v>2037</v>
      </c>
      <c r="U4" s="8">
        <f t="shared" si="0"/>
        <v>2038</v>
      </c>
      <c r="V4" s="8">
        <f t="shared" si="0"/>
        <v>2039</v>
      </c>
      <c r="W4" s="8">
        <f t="shared" si="0"/>
        <v>2040</v>
      </c>
      <c r="X4" s="8">
        <f t="shared" si="1"/>
        <v>2041</v>
      </c>
      <c r="Y4" s="8">
        <f t="shared" si="1"/>
        <v>2042</v>
      </c>
    </row>
    <row r="5" spans="1:25" x14ac:dyDescent="0.3">
      <c r="A5" t="s">
        <v>30</v>
      </c>
      <c r="B5" s="4">
        <v>28</v>
      </c>
      <c r="E5" t="s">
        <v>37</v>
      </c>
      <c r="F5" s="7">
        <f>B5</f>
        <v>28</v>
      </c>
      <c r="G5" s="8">
        <f>F5+1</f>
        <v>29</v>
      </c>
      <c r="H5" s="8">
        <f t="shared" si="0"/>
        <v>30</v>
      </c>
      <c r="I5" s="8">
        <f t="shared" si="0"/>
        <v>31</v>
      </c>
      <c r="J5" s="8">
        <f t="shared" si="0"/>
        <v>32</v>
      </c>
      <c r="K5" s="8">
        <f t="shared" si="0"/>
        <v>33</v>
      </c>
      <c r="L5" s="8">
        <f t="shared" si="0"/>
        <v>34</v>
      </c>
      <c r="M5" s="8">
        <f t="shared" si="0"/>
        <v>35</v>
      </c>
      <c r="N5" s="8">
        <f t="shared" si="0"/>
        <v>36</v>
      </c>
      <c r="O5" s="8">
        <f t="shared" si="0"/>
        <v>37</v>
      </c>
      <c r="P5" s="8">
        <f t="shared" si="0"/>
        <v>38</v>
      </c>
      <c r="Q5" s="8">
        <f t="shared" si="0"/>
        <v>39</v>
      </c>
      <c r="R5" s="8">
        <f t="shared" si="0"/>
        <v>40</v>
      </c>
      <c r="S5" s="8">
        <f t="shared" si="0"/>
        <v>41</v>
      </c>
      <c r="T5" s="8">
        <f t="shared" si="0"/>
        <v>42</v>
      </c>
      <c r="U5" s="8">
        <f t="shared" si="0"/>
        <v>43</v>
      </c>
      <c r="V5" s="8">
        <f t="shared" si="0"/>
        <v>44</v>
      </c>
      <c r="W5" s="8">
        <f t="shared" si="0"/>
        <v>45</v>
      </c>
      <c r="X5" s="8">
        <f t="shared" si="1"/>
        <v>46</v>
      </c>
      <c r="Y5" s="8">
        <f t="shared" si="1"/>
        <v>47</v>
      </c>
    </row>
    <row r="6" spans="1:25" x14ac:dyDescent="0.3">
      <c r="A6" t="s">
        <v>33</v>
      </c>
      <c r="B6" s="5">
        <v>136021000</v>
      </c>
      <c r="E6" t="s">
        <v>26</v>
      </c>
      <c r="F6" s="7" t="str" cm="1">
        <f t="array" ref="F6">_xlfn.IFS(F5&gt;'Reference Sheet'!$M$9,'Reference Sheet'!$L$9,F5&gt;'Reference Sheet'!$M$8,'Reference Sheet'!$L$8,F5&lt;='Reference Sheet'!$M$8,'Reference Sheet'!$L$10)</f>
        <v>Prime</v>
      </c>
      <c r="G6" s="7" t="str" cm="1">
        <f t="array" ref="G6">_xlfn.IFS(G5&gt;'Reference Sheet'!$M$9,'Reference Sheet'!$L$9,G5&gt;'Reference Sheet'!$M$8,'Reference Sheet'!$L$8,G5&lt;='Reference Sheet'!$M$8,'Reference Sheet'!$L$10)</f>
        <v>Prime</v>
      </c>
      <c r="H6" s="7" t="str" cm="1">
        <f t="array" ref="H6">_xlfn.IFS(H5&gt;'Reference Sheet'!$M$9,'Reference Sheet'!$L$9,H5&gt;'Reference Sheet'!$M$8,'Reference Sheet'!$L$8,H5&lt;='Reference Sheet'!$M$8,'Reference Sheet'!$L$10)</f>
        <v>Prime</v>
      </c>
      <c r="I6" s="7" t="str" cm="1">
        <f t="array" ref="I6">_xlfn.IFS(I5&gt;'Reference Sheet'!$M$9,'Reference Sheet'!$L$9,I5&gt;'Reference Sheet'!$M$8,'Reference Sheet'!$L$8,I5&lt;='Reference Sheet'!$M$8,'Reference Sheet'!$L$10)</f>
        <v>Descending</v>
      </c>
      <c r="J6" s="7" t="str" cm="1">
        <f t="array" ref="J6">_xlfn.IFS(J5&gt;'Reference Sheet'!$M$9,'Reference Sheet'!$L$9,J5&gt;'Reference Sheet'!$M$8,'Reference Sheet'!$L$8,J5&lt;='Reference Sheet'!$M$8,'Reference Sheet'!$L$10)</f>
        <v>Descending</v>
      </c>
      <c r="K6" s="7" t="str" cm="1">
        <f t="array" ref="K6">_xlfn.IFS(K5&gt;'Reference Sheet'!$M$9,'Reference Sheet'!$L$9,K5&gt;'Reference Sheet'!$M$8,'Reference Sheet'!$L$8,K5&lt;='Reference Sheet'!$M$8,'Reference Sheet'!$L$10)</f>
        <v>Descending</v>
      </c>
      <c r="L6" s="7" t="str" cm="1">
        <f t="array" ref="L6">_xlfn.IFS(L5&gt;'Reference Sheet'!$M$9,'Reference Sheet'!$L$9,L5&gt;'Reference Sheet'!$M$8,'Reference Sheet'!$L$8,L5&lt;='Reference Sheet'!$M$8,'Reference Sheet'!$L$10)</f>
        <v>Descending</v>
      </c>
      <c r="M6" s="7" t="str" cm="1">
        <f t="array" ref="M6">_xlfn.IFS(M5&gt;'Reference Sheet'!$M$9,'Reference Sheet'!$L$9,M5&gt;'Reference Sheet'!$M$8,'Reference Sheet'!$L$8,M5&lt;='Reference Sheet'!$M$8,'Reference Sheet'!$L$10)</f>
        <v>Descending</v>
      </c>
      <c r="N6" s="7" t="str" cm="1">
        <f t="array" ref="N6">_xlfn.IFS(N5&gt;'Reference Sheet'!$M$9,'Reference Sheet'!$L$9,N5&gt;'Reference Sheet'!$M$8,'Reference Sheet'!$L$8,N5&lt;='Reference Sheet'!$M$8,'Reference Sheet'!$L$10)</f>
        <v>Descending</v>
      </c>
      <c r="O6" s="7" t="str" cm="1">
        <f t="array" ref="O6">_xlfn.IFS(O5&gt;'Reference Sheet'!$M$9,'Reference Sheet'!$L$9,O5&gt;'Reference Sheet'!$M$8,'Reference Sheet'!$L$8,O5&lt;='Reference Sheet'!$M$8,'Reference Sheet'!$L$10)</f>
        <v>Descending</v>
      </c>
      <c r="P6" s="7" t="str" cm="1">
        <f t="array" ref="P6">_xlfn.IFS(P5&gt;'Reference Sheet'!$M$9,'Reference Sheet'!$L$9,P5&gt;'Reference Sheet'!$M$8,'Reference Sheet'!$L$8,P5&lt;='Reference Sheet'!$M$8,'Reference Sheet'!$L$10)</f>
        <v>Descending</v>
      </c>
      <c r="Q6" s="7" t="str" cm="1">
        <f t="array" ref="Q6">_xlfn.IFS(Q5&gt;'Reference Sheet'!$M$9,'Reference Sheet'!$L$9,Q5&gt;'Reference Sheet'!$M$8,'Reference Sheet'!$L$8,Q5&lt;='Reference Sheet'!$M$8,'Reference Sheet'!$L$10)</f>
        <v>Descending</v>
      </c>
      <c r="R6" s="7" t="str" cm="1">
        <f t="array" ref="R6">_xlfn.IFS(R5&gt;'Reference Sheet'!$M$9,'Reference Sheet'!$L$9,R5&gt;'Reference Sheet'!$M$8,'Reference Sheet'!$L$8,R5&lt;='Reference Sheet'!$M$8,'Reference Sheet'!$L$10)</f>
        <v>Descending</v>
      </c>
      <c r="S6" s="7" t="str" cm="1">
        <f t="array" ref="S6">_xlfn.IFS(S5&gt;'Reference Sheet'!$M$9,'Reference Sheet'!$L$9,S5&gt;'Reference Sheet'!$M$8,'Reference Sheet'!$L$8,S5&lt;='Reference Sheet'!$M$8,'Reference Sheet'!$L$10)</f>
        <v>Descending</v>
      </c>
      <c r="T6" s="7" t="str" cm="1">
        <f t="array" ref="T6">_xlfn.IFS(T5&gt;'Reference Sheet'!$M$9,'Reference Sheet'!$L$9,T5&gt;'Reference Sheet'!$M$8,'Reference Sheet'!$L$8,T5&lt;='Reference Sheet'!$M$8,'Reference Sheet'!$L$10)</f>
        <v>Descending</v>
      </c>
      <c r="U6" s="7" t="str" cm="1">
        <f t="array" ref="U6">_xlfn.IFS(U5&gt;'Reference Sheet'!$M$9,'Reference Sheet'!$L$9,U5&gt;'Reference Sheet'!$M$8,'Reference Sheet'!$L$8,U5&lt;='Reference Sheet'!$M$8,'Reference Sheet'!$L$10)</f>
        <v>Descending</v>
      </c>
      <c r="V6" s="7" t="str" cm="1">
        <f t="array" ref="V6">_xlfn.IFS(V5&gt;'Reference Sheet'!$M$9,'Reference Sheet'!$L$9,V5&gt;'Reference Sheet'!$M$8,'Reference Sheet'!$L$8,V5&lt;='Reference Sheet'!$M$8,'Reference Sheet'!$L$10)</f>
        <v>Descending</v>
      </c>
      <c r="W6" s="7" t="str" cm="1">
        <f t="array" ref="W6">_xlfn.IFS(W5&gt;'Reference Sheet'!$M$9,'Reference Sheet'!$L$9,W5&gt;'Reference Sheet'!$M$8,'Reference Sheet'!$L$8,W5&lt;='Reference Sheet'!$M$8,'Reference Sheet'!$L$10)</f>
        <v>Descending</v>
      </c>
      <c r="X6" s="7" t="str" cm="1">
        <f t="array" ref="X6">_xlfn.IFS(X5&gt;'Reference Sheet'!$M$9,'Reference Sheet'!$L$9,X5&gt;'Reference Sheet'!$M$8,'Reference Sheet'!$L$8,X5&lt;='Reference Sheet'!$M$8,'Reference Sheet'!$L$10)</f>
        <v>Descending</v>
      </c>
      <c r="Y6" s="7" t="str" cm="1">
        <f t="array" ref="Y6">_xlfn.IFS(Y5&gt;'Reference Sheet'!$M$9,'Reference Sheet'!$L$9,Y5&gt;'Reference Sheet'!$M$8,'Reference Sheet'!$L$8,Y5&lt;='Reference Sheet'!$M$8,'Reference Sheet'!$L$10)</f>
        <v>Descending</v>
      </c>
    </row>
    <row r="7" spans="1:25" x14ac:dyDescent="0.3">
      <c r="A7" t="s">
        <v>51</v>
      </c>
      <c r="B7" s="18">
        <v>1.4</v>
      </c>
      <c r="E7" t="s">
        <v>39</v>
      </c>
      <c r="F7" s="11">
        <v>34</v>
      </c>
      <c r="G7" s="11">
        <v>33</v>
      </c>
      <c r="H7" s="11">
        <v>33</v>
      </c>
      <c r="I7" s="11">
        <v>32</v>
      </c>
      <c r="J7" s="11">
        <v>31</v>
      </c>
      <c r="K7" s="11">
        <v>31</v>
      </c>
      <c r="L7" s="11">
        <v>30</v>
      </c>
      <c r="M7" s="11">
        <v>28</v>
      </c>
      <c r="N7" s="11">
        <v>27</v>
      </c>
      <c r="O7" s="11">
        <v>26</v>
      </c>
      <c r="P7" s="11"/>
      <c r="Q7" s="11"/>
      <c r="R7" s="11"/>
      <c r="S7" s="11"/>
      <c r="T7" s="11"/>
      <c r="U7" s="11"/>
      <c r="V7" s="11"/>
      <c r="W7" s="11"/>
      <c r="X7" s="11"/>
      <c r="Y7" s="11"/>
    </row>
    <row r="8" spans="1:25" x14ac:dyDescent="0.3">
      <c r="A8" t="s">
        <v>34</v>
      </c>
      <c r="B8" s="6">
        <f>B6*B7</f>
        <v>190429400</v>
      </c>
      <c r="E8" t="s">
        <v>38</v>
      </c>
      <c r="F8" s="11">
        <v>31</v>
      </c>
      <c r="G8" s="11">
        <v>31</v>
      </c>
      <c r="H8" s="11">
        <v>31</v>
      </c>
      <c r="I8" s="11">
        <v>31</v>
      </c>
      <c r="J8" s="11">
        <v>30</v>
      </c>
      <c r="K8" s="11">
        <v>30</v>
      </c>
      <c r="L8" s="11">
        <v>28</v>
      </c>
      <c r="M8" s="11">
        <v>27</v>
      </c>
      <c r="N8" s="11">
        <v>26</v>
      </c>
      <c r="O8" s="11">
        <v>22</v>
      </c>
      <c r="P8" s="11"/>
      <c r="Q8" s="11"/>
      <c r="R8" s="11"/>
      <c r="S8" s="11"/>
      <c r="T8" s="11"/>
      <c r="U8" s="11"/>
      <c r="V8" s="11"/>
      <c r="W8" s="11"/>
      <c r="X8" s="11"/>
      <c r="Y8" s="11"/>
    </row>
    <row r="9" spans="1:25" x14ac:dyDescent="0.3">
      <c r="A9" t="s">
        <v>42</v>
      </c>
      <c r="B9" s="10">
        <v>0.06</v>
      </c>
      <c r="E9" t="s">
        <v>40</v>
      </c>
      <c r="F9" s="11" t="s">
        <v>24</v>
      </c>
      <c r="G9" s="11" t="s">
        <v>24</v>
      </c>
      <c r="H9" s="11" t="s">
        <v>24</v>
      </c>
      <c r="I9" s="11" t="s">
        <v>24</v>
      </c>
      <c r="J9" s="11" t="s">
        <v>24</v>
      </c>
      <c r="K9" s="11" t="s">
        <v>24</v>
      </c>
      <c r="L9" s="11" t="s">
        <v>24</v>
      </c>
      <c r="M9" s="11" t="s">
        <v>24</v>
      </c>
      <c r="N9" s="11" t="s">
        <v>50</v>
      </c>
      <c r="O9" s="11" t="s">
        <v>25</v>
      </c>
      <c r="P9" s="11"/>
      <c r="Q9" s="11"/>
      <c r="R9" s="11"/>
      <c r="S9" s="11"/>
      <c r="T9" s="11"/>
      <c r="U9" s="11"/>
      <c r="V9" s="11"/>
      <c r="W9" s="11"/>
      <c r="X9" s="11"/>
      <c r="Y9" s="11"/>
    </row>
    <row r="10" spans="1:25" x14ac:dyDescent="0.3">
      <c r="A10" t="s">
        <v>43</v>
      </c>
      <c r="B10" s="10">
        <v>0.03</v>
      </c>
      <c r="E10" t="s">
        <v>45</v>
      </c>
      <c r="F10" s="8"/>
      <c r="G10" s="12">
        <v>0.04</v>
      </c>
      <c r="H10" s="12">
        <v>0.1</v>
      </c>
      <c r="I10" s="12">
        <v>0.1</v>
      </c>
      <c r="J10" s="12">
        <v>0.1</v>
      </c>
      <c r="K10" s="12">
        <v>0.1</v>
      </c>
      <c r="L10" s="12">
        <v>0.1</v>
      </c>
      <c r="M10" s="13">
        <f>$B$9</f>
        <v>0.06</v>
      </c>
      <c r="N10" s="13">
        <f t="shared" ref="N10:Q10" si="2">$B$9</f>
        <v>0.06</v>
      </c>
      <c r="O10" s="13">
        <f t="shared" si="2"/>
        <v>0.06</v>
      </c>
      <c r="P10" s="13">
        <f t="shared" si="2"/>
        <v>0.06</v>
      </c>
      <c r="Q10" s="13">
        <f t="shared" si="2"/>
        <v>0.06</v>
      </c>
      <c r="R10" s="13">
        <f>$B$10</f>
        <v>0.03</v>
      </c>
      <c r="S10" s="13">
        <f t="shared" ref="S10:Y10" si="3">$B$10</f>
        <v>0.03</v>
      </c>
      <c r="T10" s="13">
        <f t="shared" si="3"/>
        <v>0.03</v>
      </c>
      <c r="U10" s="13">
        <f t="shared" si="3"/>
        <v>0.03</v>
      </c>
      <c r="V10" s="13">
        <f t="shared" si="3"/>
        <v>0.03</v>
      </c>
      <c r="W10" s="13">
        <f t="shared" si="3"/>
        <v>0.03</v>
      </c>
      <c r="X10" s="13">
        <f t="shared" si="3"/>
        <v>0.03</v>
      </c>
      <c r="Y10" s="13">
        <f t="shared" si="3"/>
        <v>0.03</v>
      </c>
    </row>
    <row r="11" spans="1:25" x14ac:dyDescent="0.3">
      <c r="A11" t="s">
        <v>44</v>
      </c>
      <c r="B11" s="10">
        <v>0.06</v>
      </c>
      <c r="E11" t="s">
        <v>47</v>
      </c>
      <c r="F11" s="14">
        <f>$B$8/1000000</f>
        <v>190.42939999999999</v>
      </c>
      <c r="G11" s="15">
        <f>F11*(1+G10)</f>
        <v>198.04657599999999</v>
      </c>
      <c r="H11" s="15">
        <f t="shared" ref="H11:Y11" si="4">G11*(1+H10)</f>
        <v>217.8512336</v>
      </c>
      <c r="I11" s="15">
        <f t="shared" si="4"/>
        <v>239.63635696000003</v>
      </c>
      <c r="J11" s="15">
        <f t="shared" si="4"/>
        <v>263.59999265600004</v>
      </c>
      <c r="K11" s="15">
        <f t="shared" si="4"/>
        <v>289.95999192160008</v>
      </c>
      <c r="L11" s="15">
        <f t="shared" si="4"/>
        <v>318.95599111376009</v>
      </c>
      <c r="M11" s="15">
        <f t="shared" si="4"/>
        <v>338.09335058058571</v>
      </c>
      <c r="N11" s="15">
        <f t="shared" si="4"/>
        <v>358.37895161542087</v>
      </c>
      <c r="O11" s="15">
        <f t="shared" si="4"/>
        <v>379.88168871234615</v>
      </c>
      <c r="P11" s="15">
        <f t="shared" si="4"/>
        <v>402.67459003508691</v>
      </c>
      <c r="Q11" s="15">
        <f t="shared" si="4"/>
        <v>426.83506543719216</v>
      </c>
      <c r="R11" s="15">
        <f t="shared" si="4"/>
        <v>439.64011740030793</v>
      </c>
      <c r="S11" s="15">
        <f t="shared" si="4"/>
        <v>452.82932092231715</v>
      </c>
      <c r="T11" s="15">
        <f t="shared" si="4"/>
        <v>466.41420054998667</v>
      </c>
      <c r="U11" s="15">
        <f t="shared" si="4"/>
        <v>480.4066265664863</v>
      </c>
      <c r="V11" s="15">
        <f t="shared" si="4"/>
        <v>494.81882536348087</v>
      </c>
      <c r="W11" s="15">
        <f t="shared" si="4"/>
        <v>509.66339012438533</v>
      </c>
      <c r="X11" s="15">
        <f t="shared" si="4"/>
        <v>524.9532918281169</v>
      </c>
      <c r="Y11" s="15">
        <f t="shared" si="4"/>
        <v>540.70189058296046</v>
      </c>
    </row>
    <row r="12" spans="1:25" ht="15" thickBot="1" x14ac:dyDescent="0.35">
      <c r="F12" s="8"/>
      <c r="G12" s="8"/>
      <c r="H12" s="8"/>
      <c r="I12" s="8"/>
      <c r="J12" s="8"/>
      <c r="K12" s="8"/>
      <c r="L12" s="8"/>
      <c r="M12" s="8"/>
      <c r="N12" s="8"/>
      <c r="O12" s="8"/>
      <c r="P12" s="8"/>
      <c r="Q12" s="8"/>
      <c r="R12" s="8"/>
      <c r="S12" s="8"/>
      <c r="T12" s="8"/>
      <c r="U12" s="8"/>
      <c r="V12" s="8"/>
      <c r="W12" s="8"/>
      <c r="X12" s="8"/>
      <c r="Y12" s="8"/>
    </row>
    <row r="13" spans="1:25" ht="15" thickBot="1" x14ac:dyDescent="0.35">
      <c r="A13" s="21" t="str">
        <f>B2&amp;"'s Est. Intrinsic Value"</f>
        <v>Nikola Jokic's Est. Intrinsic Value</v>
      </c>
      <c r="B13" s="24">
        <f>SUM($F$23:$Y$23)*1000000</f>
        <v>355497823.66503018</v>
      </c>
      <c r="E13" s="9" t="s">
        <v>41</v>
      </c>
      <c r="F13" s="8"/>
      <c r="G13" s="8"/>
      <c r="H13" s="8"/>
      <c r="I13" s="8"/>
      <c r="J13" s="8"/>
      <c r="K13" s="8"/>
      <c r="L13" s="8"/>
      <c r="M13" s="8"/>
      <c r="N13" s="8"/>
      <c r="O13" s="8"/>
      <c r="P13" s="8"/>
      <c r="Q13" s="8"/>
      <c r="R13" s="8"/>
      <c r="S13" s="8"/>
      <c r="T13" s="8"/>
      <c r="U13" s="8"/>
      <c r="V13" s="8"/>
      <c r="W13" s="8"/>
      <c r="X13" s="8"/>
      <c r="Y13" s="8"/>
    </row>
    <row r="14" spans="1:25" ht="15" thickBot="1" x14ac:dyDescent="0.35">
      <c r="A14" s="21" t="str">
        <f>$B$2&amp;"'s Est. Contract Intrinsic Value"</f>
        <v>Nikola Jokic's Est. Contract Intrinsic Value</v>
      </c>
      <c r="B14" s="24">
        <f>SUM(F33:Y33)*1000000</f>
        <v>182251935.51360157</v>
      </c>
      <c r="C14" s="27">
        <f>IFERROR(MAX(B14/B13,0),0)</f>
        <v>0.51266681082506282</v>
      </c>
      <c r="E14" t="s">
        <v>36</v>
      </c>
      <c r="F14" s="16">
        <f>'Reference Sheet'!$B$2</f>
        <v>-3.5991198085010473E-2</v>
      </c>
      <c r="G14" s="16">
        <f>'Reference Sheet'!$B$2</f>
        <v>-3.5991198085010473E-2</v>
      </c>
      <c r="H14" s="16">
        <f>'Reference Sheet'!$B$2</f>
        <v>-3.5991198085010473E-2</v>
      </c>
      <c r="I14" s="16">
        <f>'Reference Sheet'!$B$2</f>
        <v>-3.5991198085010473E-2</v>
      </c>
      <c r="J14" s="16">
        <f>'Reference Sheet'!$B$2</f>
        <v>-3.5991198085010473E-2</v>
      </c>
      <c r="K14" s="16">
        <f>'Reference Sheet'!$B$2</f>
        <v>-3.5991198085010473E-2</v>
      </c>
      <c r="L14" s="16">
        <f>'Reference Sheet'!$B$2</f>
        <v>-3.5991198085010473E-2</v>
      </c>
      <c r="M14" s="16">
        <f>'Reference Sheet'!$B$2</f>
        <v>-3.5991198085010473E-2</v>
      </c>
      <c r="N14" s="16">
        <f>'Reference Sheet'!$B$2</f>
        <v>-3.5991198085010473E-2</v>
      </c>
      <c r="O14" s="16">
        <f>'Reference Sheet'!$B$2</f>
        <v>-3.5991198085010473E-2</v>
      </c>
      <c r="P14" s="16">
        <f>'Reference Sheet'!$B$2</f>
        <v>-3.5991198085010473E-2</v>
      </c>
      <c r="Q14" s="16">
        <f>'Reference Sheet'!$B$2</f>
        <v>-3.5991198085010473E-2</v>
      </c>
      <c r="R14" s="16">
        <f>'Reference Sheet'!$B$2</f>
        <v>-3.5991198085010473E-2</v>
      </c>
      <c r="S14" s="16">
        <f>'Reference Sheet'!$B$2</f>
        <v>-3.5991198085010473E-2</v>
      </c>
      <c r="T14" s="16">
        <f>'Reference Sheet'!$B$2</f>
        <v>-3.5991198085010473E-2</v>
      </c>
      <c r="U14" s="16">
        <f>'Reference Sheet'!$B$2</f>
        <v>-3.5991198085010473E-2</v>
      </c>
      <c r="V14" s="16">
        <f>'Reference Sheet'!$B$2</f>
        <v>-3.5991198085010473E-2</v>
      </c>
      <c r="W14" s="16">
        <f>'Reference Sheet'!$B$2</f>
        <v>-3.5991198085010473E-2</v>
      </c>
      <c r="X14" s="16">
        <f>'Reference Sheet'!$B$2</f>
        <v>-3.5991198085010473E-2</v>
      </c>
      <c r="Y14" s="16">
        <f>'Reference Sheet'!$B$2</f>
        <v>-3.5991198085010473E-2</v>
      </c>
    </row>
    <row r="15" spans="1:25" x14ac:dyDescent="0.3">
      <c r="A15" t="s">
        <v>71</v>
      </c>
      <c r="B15" s="25">
        <f>IFERROR(SUM(F34:Y34)*1000000,"")</f>
        <v>230759159.3373532</v>
      </c>
      <c r="E15" t="s">
        <v>70</v>
      </c>
      <c r="F15" s="16">
        <f>VLOOKUP($B$4,'Reference Sheet'!$H$2:$I$6,2,FALSE)</f>
        <v>0</v>
      </c>
      <c r="G15" s="16">
        <f>VLOOKUP($B$4,'Reference Sheet'!$H$2:$I$6,2,FALSE)</f>
        <v>0</v>
      </c>
      <c r="H15" s="16">
        <f>VLOOKUP($B$4,'Reference Sheet'!$H$2:$I$6,2,FALSE)</f>
        <v>0</v>
      </c>
      <c r="I15" s="16">
        <f>VLOOKUP($B$4,'Reference Sheet'!$H$2:$I$6,2,FALSE)</f>
        <v>0</v>
      </c>
      <c r="J15" s="16">
        <f>VLOOKUP($B$4,'Reference Sheet'!$H$2:$I$6,2,FALSE)</f>
        <v>0</v>
      </c>
      <c r="K15" s="16">
        <f>VLOOKUP($B$4,'Reference Sheet'!$H$2:$I$6,2,FALSE)</f>
        <v>0</v>
      </c>
      <c r="L15" s="16">
        <f>VLOOKUP($B$4,'Reference Sheet'!$H$2:$I$6,2,FALSE)</f>
        <v>0</v>
      </c>
      <c r="M15" s="16">
        <f>VLOOKUP($B$4,'Reference Sheet'!$H$2:$I$6,2,FALSE)</f>
        <v>0</v>
      </c>
      <c r="N15" s="16">
        <f>VLOOKUP($B$4,'Reference Sheet'!$H$2:$I$6,2,FALSE)</f>
        <v>0</v>
      </c>
      <c r="O15" s="16">
        <f>VLOOKUP($B$4,'Reference Sheet'!$H$2:$I$6,2,FALSE)</f>
        <v>0</v>
      </c>
      <c r="P15" s="16">
        <f>VLOOKUP($B$4,'Reference Sheet'!$H$2:$I$6,2,FALSE)</f>
        <v>0</v>
      </c>
      <c r="Q15" s="16">
        <f>VLOOKUP($B$4,'Reference Sheet'!$H$2:$I$6,2,FALSE)</f>
        <v>0</v>
      </c>
      <c r="R15" s="16">
        <f>VLOOKUP($B$4,'Reference Sheet'!$H$2:$I$6,2,FALSE)</f>
        <v>0</v>
      </c>
      <c r="S15" s="16">
        <f>VLOOKUP($B$4,'Reference Sheet'!$H$2:$I$6,2,FALSE)</f>
        <v>0</v>
      </c>
      <c r="T15" s="16">
        <f>VLOOKUP($B$4,'Reference Sheet'!$H$2:$I$6,2,FALSE)</f>
        <v>0</v>
      </c>
      <c r="U15" s="16">
        <f>VLOOKUP($B$4,'Reference Sheet'!$H$2:$I$6,2,FALSE)</f>
        <v>0</v>
      </c>
      <c r="V15" s="16">
        <f>VLOOKUP($B$4,'Reference Sheet'!$H$2:$I$6,2,FALSE)</f>
        <v>0</v>
      </c>
      <c r="W15" s="16">
        <f>VLOOKUP($B$4,'Reference Sheet'!$H$2:$I$6,2,FALSE)</f>
        <v>0</v>
      </c>
      <c r="X15" s="16">
        <f>VLOOKUP($B$4,'Reference Sheet'!$H$2:$I$6,2,FALSE)</f>
        <v>0</v>
      </c>
      <c r="Y15" s="16">
        <f>VLOOKUP($B$4,'Reference Sheet'!$H$2:$I$6,2,FALSE)</f>
        <v>0</v>
      </c>
    </row>
    <row r="16" spans="1:25" ht="15" thickBot="1" x14ac:dyDescent="0.35">
      <c r="A16" t="s">
        <v>64</v>
      </c>
      <c r="B16" s="26">
        <f>IFERROR(B14-B15,"")</f>
        <v>-48507223.823751628</v>
      </c>
      <c r="E16" t="s">
        <v>46</v>
      </c>
      <c r="F16" s="16">
        <f>VLOOKUP(F$6,'Reference Sheet'!$L$8:$N$10,3,FALSE)</f>
        <v>3.6771009569001513E-2</v>
      </c>
      <c r="G16" s="16">
        <f>VLOOKUP(G$6,'Reference Sheet'!$L$8:$N$10,3,FALSE)</f>
        <v>3.6771009569001513E-2</v>
      </c>
      <c r="H16" s="16">
        <f>VLOOKUP(H$6,'Reference Sheet'!$L$8:$N$10,3,FALSE)</f>
        <v>3.6771009569001513E-2</v>
      </c>
      <c r="I16" s="16">
        <f>VLOOKUP(I$6,'Reference Sheet'!$L$8:$N$10,3,FALSE)</f>
        <v>3.9904679039323307E-2</v>
      </c>
      <c r="J16" s="16">
        <f>VLOOKUP(J$6,'Reference Sheet'!$L$8:$N$10,3,FALSE)</f>
        <v>3.9904679039323307E-2</v>
      </c>
      <c r="K16" s="16">
        <f>VLOOKUP(K$6,'Reference Sheet'!$L$8:$N$10,3,FALSE)</f>
        <v>3.9904679039323307E-2</v>
      </c>
      <c r="L16" s="16">
        <f>VLOOKUP(L$6,'Reference Sheet'!$L$8:$N$10,3,FALSE)</f>
        <v>3.9904679039323307E-2</v>
      </c>
      <c r="M16" s="16">
        <f>VLOOKUP(M$6,'Reference Sheet'!$L$8:$N$10,3,FALSE)</f>
        <v>3.9904679039323307E-2</v>
      </c>
      <c r="N16" s="16">
        <f>VLOOKUP(N$6,'Reference Sheet'!$L$8:$N$10,3,FALSE)</f>
        <v>3.9904679039323307E-2</v>
      </c>
      <c r="O16" s="16">
        <f>VLOOKUP(O$6,'Reference Sheet'!$L$8:$N$10,3,FALSE)</f>
        <v>3.9904679039323307E-2</v>
      </c>
      <c r="P16" s="16">
        <f>VLOOKUP(P$6,'Reference Sheet'!$L$8:$N$10,3,FALSE)</f>
        <v>3.9904679039323307E-2</v>
      </c>
      <c r="Q16" s="16">
        <f>VLOOKUP(Q$6,'Reference Sheet'!$L$8:$N$10,3,FALSE)</f>
        <v>3.9904679039323307E-2</v>
      </c>
      <c r="R16" s="16">
        <f>VLOOKUP(R$6,'Reference Sheet'!$L$8:$N$10,3,FALSE)</f>
        <v>3.9904679039323307E-2</v>
      </c>
      <c r="S16" s="16">
        <f>VLOOKUP(S$6,'Reference Sheet'!$L$8:$N$10,3,FALSE)</f>
        <v>3.9904679039323307E-2</v>
      </c>
      <c r="T16" s="16">
        <f>VLOOKUP(T$6,'Reference Sheet'!$L$8:$N$10,3,FALSE)</f>
        <v>3.9904679039323307E-2</v>
      </c>
      <c r="U16" s="16">
        <f>VLOOKUP(U$6,'Reference Sheet'!$L$8:$N$10,3,FALSE)</f>
        <v>3.9904679039323307E-2</v>
      </c>
      <c r="V16" s="16">
        <f>VLOOKUP(V$6,'Reference Sheet'!$L$8:$N$10,3,FALSE)</f>
        <v>3.9904679039323307E-2</v>
      </c>
      <c r="W16" s="16">
        <f>VLOOKUP(W$6,'Reference Sheet'!$L$8:$N$10,3,FALSE)</f>
        <v>3.9904679039323307E-2</v>
      </c>
      <c r="X16" s="16">
        <f>VLOOKUP(X$6,'Reference Sheet'!$L$8:$N$10,3,FALSE)</f>
        <v>3.9904679039323307E-2</v>
      </c>
      <c r="Y16" s="16">
        <f>VLOOKUP(Y$6,'Reference Sheet'!$L$8:$N$10,3,FALSE)</f>
        <v>3.9904679039323307E-2</v>
      </c>
    </row>
    <row r="17" spans="1:25" ht="15" thickBot="1" x14ac:dyDescent="0.35">
      <c r="A17" s="21" t="s">
        <v>66</v>
      </c>
      <c r="B17" s="34">
        <f>IFERROR(B14/B15,"")</f>
        <v>0.78979285605371108</v>
      </c>
      <c r="E17" t="s">
        <v>48</v>
      </c>
      <c r="F17" s="16">
        <f>IFERROR(VLOOKUP(F$9,'Reference Sheet'!$J$7:$K$9,2,FALSE),0)</f>
        <v>4.9880723950953311E-2</v>
      </c>
      <c r="G17" s="16">
        <f>IFERROR(VLOOKUP(G$9,'Reference Sheet'!$J$7:$K$9,2,FALSE),0)</f>
        <v>4.9880723950953311E-2</v>
      </c>
      <c r="H17" s="16">
        <f>IFERROR(VLOOKUP(H$9,'Reference Sheet'!$J$7:$K$9,2,FALSE),0)</f>
        <v>4.9880723950953311E-2</v>
      </c>
      <c r="I17" s="16">
        <f>IFERROR(VLOOKUP(I$9,'Reference Sheet'!$J$7:$K$9,2,FALSE),0)</f>
        <v>4.9880723950953311E-2</v>
      </c>
      <c r="J17" s="16">
        <f>IFERROR(VLOOKUP(J$9,'Reference Sheet'!$J$7:$K$9,2,FALSE),0)</f>
        <v>4.9880723950953311E-2</v>
      </c>
      <c r="K17" s="16">
        <f>IFERROR(VLOOKUP(K$9,'Reference Sheet'!$J$7:$K$9,2,FALSE),0)</f>
        <v>4.9880723950953311E-2</v>
      </c>
      <c r="L17" s="16">
        <f>IFERROR(VLOOKUP(L$9,'Reference Sheet'!$J$7:$K$9,2,FALSE),0)</f>
        <v>4.9880723950953311E-2</v>
      </c>
      <c r="M17" s="16">
        <f>IFERROR(VLOOKUP(M$9,'Reference Sheet'!$J$7:$K$9,2,FALSE),0)</f>
        <v>4.9880723950953311E-2</v>
      </c>
      <c r="N17" s="16">
        <f>IFERROR(VLOOKUP(N$9,'Reference Sheet'!$J$7:$K$9,2,FALSE),0)</f>
        <v>2.4940361975476655E-2</v>
      </c>
      <c r="O17" s="16">
        <f>IFERROR(VLOOKUP(O$9,'Reference Sheet'!$J$7:$K$9,2,FALSE),0)</f>
        <v>0</v>
      </c>
      <c r="P17" s="16">
        <f>IFERROR(VLOOKUP(P$9,'Reference Sheet'!$J$7:$K$9,2,FALSE),0)</f>
        <v>0</v>
      </c>
      <c r="Q17" s="16">
        <f>IFERROR(VLOOKUP(Q$9,'Reference Sheet'!$J$7:$K$9,2,FALSE),0)</f>
        <v>0</v>
      </c>
      <c r="R17" s="16">
        <f>IFERROR(VLOOKUP(R$9,'Reference Sheet'!$J$7:$K$9,2,FALSE),0)</f>
        <v>0</v>
      </c>
      <c r="S17" s="16">
        <f>IFERROR(VLOOKUP(S$9,'Reference Sheet'!$J$7:$K$9,2,FALSE),0)</f>
        <v>0</v>
      </c>
      <c r="T17" s="16">
        <f>IFERROR(VLOOKUP(T$9,'Reference Sheet'!$J$7:$K$9,2,FALSE),0)</f>
        <v>0</v>
      </c>
      <c r="U17" s="16">
        <f>IFERROR(VLOOKUP(U$9,'Reference Sheet'!$J$7:$K$9,2,FALSE),0)</f>
        <v>0</v>
      </c>
      <c r="V17" s="16">
        <f>IFERROR(VLOOKUP(V$9,'Reference Sheet'!$J$7:$K$9,2,FALSE),0)</f>
        <v>0</v>
      </c>
      <c r="W17" s="16">
        <f>IFERROR(VLOOKUP(W$9,'Reference Sheet'!$J$7:$K$9,2,FALSE),0)</f>
        <v>0</v>
      </c>
      <c r="X17" s="16">
        <f>IFERROR(VLOOKUP(X$9,'Reference Sheet'!$J$7:$K$9,2,FALSE),0)</f>
        <v>0</v>
      </c>
      <c r="Y17" s="16">
        <f>IFERROR(VLOOKUP(Y$9,'Reference Sheet'!$J$7:$K$9,2,FALSE),0)</f>
        <v>0</v>
      </c>
    </row>
    <row r="18" spans="1:25" x14ac:dyDescent="0.3">
      <c r="E18" t="str">
        <f>E7&amp;" Input"</f>
        <v>Minutes Per Game Input</v>
      </c>
      <c r="F18" s="16">
        <f>IF(ISBLANK(F7),0,F7*'Reference Sheet'!$B$11)</f>
        <v>8.981143045114523E-2</v>
      </c>
      <c r="G18" s="16">
        <f>IF(ISBLANK(G7),0,G7*'Reference Sheet'!$B$11)</f>
        <v>8.7169917790817439E-2</v>
      </c>
      <c r="H18" s="16">
        <f>IF(ISBLANK(H7),0,H7*'Reference Sheet'!$B$11)</f>
        <v>8.7169917790817439E-2</v>
      </c>
      <c r="I18" s="16">
        <f>IF(ISBLANK(I7),0,I7*'Reference Sheet'!$B$11)</f>
        <v>8.4528405130489634E-2</v>
      </c>
      <c r="J18" s="16">
        <f>IF(ISBLANK(J7),0,J7*'Reference Sheet'!$B$11)</f>
        <v>8.1886892470161829E-2</v>
      </c>
      <c r="K18" s="16">
        <f>IF(ISBLANK(K7),0,K7*'Reference Sheet'!$B$11)</f>
        <v>8.1886892470161829E-2</v>
      </c>
      <c r="L18" s="16">
        <f>IF(ISBLANK(L7),0,L7*'Reference Sheet'!$B$11)</f>
        <v>7.9245379809834038E-2</v>
      </c>
      <c r="M18" s="16">
        <f>IF(ISBLANK(M7),0,M7*'Reference Sheet'!$B$11)</f>
        <v>7.3962354489178428E-2</v>
      </c>
      <c r="N18" s="16">
        <f>IF(ISBLANK(N7),0,N7*'Reference Sheet'!$B$11)</f>
        <v>7.1320841828850623E-2</v>
      </c>
      <c r="O18" s="16">
        <f>IF(ISBLANK(O7),0,O7*'Reference Sheet'!$B$11)</f>
        <v>6.8679329168522832E-2</v>
      </c>
      <c r="P18" s="16">
        <f>IF(ISBLANK(P7),0,P7*'Reference Sheet'!$B$11)</f>
        <v>0</v>
      </c>
      <c r="Q18" s="16">
        <f>IF(ISBLANK(Q7),0,Q7*'Reference Sheet'!$B$11)</f>
        <v>0</v>
      </c>
      <c r="R18" s="16">
        <f>IF(ISBLANK(R7),0,R7*'Reference Sheet'!$B$11)</f>
        <v>0</v>
      </c>
      <c r="S18" s="16">
        <f>IF(ISBLANK(S7),0,S7*'Reference Sheet'!$B$11)</f>
        <v>0</v>
      </c>
      <c r="T18" s="16">
        <f>IF(ISBLANK(T7),0,T7*'Reference Sheet'!$B$11)</f>
        <v>0</v>
      </c>
      <c r="U18" s="16">
        <f>IF(ISBLANK(U7),0,U7*'Reference Sheet'!$B$11)</f>
        <v>0</v>
      </c>
      <c r="V18" s="16">
        <f>IF(ISBLANK(V7),0,V7*'Reference Sheet'!$B$11)</f>
        <v>0</v>
      </c>
      <c r="W18" s="16">
        <f>IF(ISBLANK(W7),0,W7*'Reference Sheet'!$B$11)</f>
        <v>0</v>
      </c>
      <c r="X18" s="16">
        <f>IF(ISBLANK(X7),0,X7*'Reference Sheet'!$B$11)</f>
        <v>0</v>
      </c>
      <c r="Y18" s="16">
        <f>IF(ISBLANK(Y7),0,Y7*'Reference Sheet'!$B$11)</f>
        <v>0</v>
      </c>
    </row>
    <row r="19" spans="1:25" x14ac:dyDescent="0.3">
      <c r="E19" t="str">
        <f>E8&amp;" Input"</f>
        <v>Usage Rate Input</v>
      </c>
      <c r="F19" s="16">
        <f>IF(ISBLANK(F8),0,F8*'Reference Sheet'!$B$10)</f>
        <v>5.9318769591238142E-2</v>
      </c>
      <c r="G19" s="16">
        <f>IF(ISBLANK(G8),0,G8*'Reference Sheet'!$B$10)</f>
        <v>5.9318769591238142E-2</v>
      </c>
      <c r="H19" s="16">
        <f>IF(ISBLANK(H8),0,H8*'Reference Sheet'!$B$10)</f>
        <v>5.9318769591238142E-2</v>
      </c>
      <c r="I19" s="16">
        <f>IF(ISBLANK(I8),0,I8*'Reference Sheet'!$B$10)</f>
        <v>5.9318769591238142E-2</v>
      </c>
      <c r="J19" s="16">
        <f>IF(ISBLANK(J8),0,J8*'Reference Sheet'!$B$10)</f>
        <v>5.7405260894746589E-2</v>
      </c>
      <c r="K19" s="16">
        <f>IF(ISBLANK(K8),0,K8*'Reference Sheet'!$B$10)</f>
        <v>5.7405260894746589E-2</v>
      </c>
      <c r="L19" s="16">
        <f>IF(ISBLANK(L8),0,L8*'Reference Sheet'!$B$10)</f>
        <v>5.3578243501763483E-2</v>
      </c>
      <c r="M19" s="16">
        <f>IF(ISBLANK(M8),0,M8*'Reference Sheet'!$B$10)</f>
        <v>5.1664734805271929E-2</v>
      </c>
      <c r="N19" s="16">
        <f>IF(ISBLANK(N8),0,N8*'Reference Sheet'!$B$10)</f>
        <v>4.9751226108780376E-2</v>
      </c>
      <c r="O19" s="16">
        <f>IF(ISBLANK(O8),0,O8*'Reference Sheet'!$B$10)</f>
        <v>4.2097191322814163E-2</v>
      </c>
      <c r="P19" s="16">
        <f>IF(ISBLANK(P8),0,P8*'Reference Sheet'!$B$10)</f>
        <v>0</v>
      </c>
      <c r="Q19" s="16">
        <f>IF(ISBLANK(Q8),0,Q8*'Reference Sheet'!$B$10)</f>
        <v>0</v>
      </c>
      <c r="R19" s="16">
        <f>IF(ISBLANK(R8),0,R8*'Reference Sheet'!$B$10)</f>
        <v>0</v>
      </c>
      <c r="S19" s="16">
        <f>IF(ISBLANK(S8),0,S8*'Reference Sheet'!$B$10)</f>
        <v>0</v>
      </c>
      <c r="T19" s="16">
        <f>IF(ISBLANK(T8),0,T8*'Reference Sheet'!$B$10)</f>
        <v>0</v>
      </c>
      <c r="U19" s="16">
        <f>IF(ISBLANK(U8),0,U8*'Reference Sheet'!$B$10)</f>
        <v>0</v>
      </c>
      <c r="V19" s="16">
        <f>IF(ISBLANK(V8),0,V8*'Reference Sheet'!$B$10)</f>
        <v>0</v>
      </c>
      <c r="W19" s="16">
        <f>IF(ISBLANK(W8),0,W8*'Reference Sheet'!$B$10)</f>
        <v>0</v>
      </c>
      <c r="X19" s="16">
        <f>IF(ISBLANK(X8),0,X8*'Reference Sheet'!$B$10)</f>
        <v>0</v>
      </c>
      <c r="Y19" s="16">
        <f>IF(ISBLANK(Y8),0,Y8*'Reference Sheet'!$B$10)</f>
        <v>0</v>
      </c>
    </row>
    <row r="20" spans="1:25" x14ac:dyDescent="0.3">
      <c r="E20" t="s">
        <v>49</v>
      </c>
      <c r="F20" s="17">
        <f>MAX(0,SUM(F14:F19))</f>
        <v>0.1997907354773277</v>
      </c>
      <c r="G20" s="17">
        <f t="shared" ref="G20:Y20" si="5">MAX(0,SUM(G14:G19))</f>
        <v>0.19714922281699993</v>
      </c>
      <c r="H20" s="17">
        <f t="shared" si="5"/>
        <v>0.19714922281699993</v>
      </c>
      <c r="I20" s="17">
        <f t="shared" si="5"/>
        <v>0.19764137962699391</v>
      </c>
      <c r="J20" s="17">
        <f t="shared" si="5"/>
        <v>0.19308635827017456</v>
      </c>
      <c r="K20" s="17">
        <f t="shared" si="5"/>
        <v>0.19308635827017456</v>
      </c>
      <c r="L20" s="17">
        <f t="shared" si="5"/>
        <v>0.18661782821686368</v>
      </c>
      <c r="M20" s="17">
        <f t="shared" si="5"/>
        <v>0.1794212941997165</v>
      </c>
      <c r="N20" s="17">
        <f t="shared" si="5"/>
        <v>0.14992591086742049</v>
      </c>
      <c r="O20" s="17">
        <f t="shared" si="5"/>
        <v>0.11469000144564984</v>
      </c>
      <c r="P20" s="17">
        <f t="shared" si="5"/>
        <v>3.913480954312834E-3</v>
      </c>
      <c r="Q20" s="17">
        <f t="shared" si="5"/>
        <v>3.913480954312834E-3</v>
      </c>
      <c r="R20" s="17">
        <f t="shared" si="5"/>
        <v>3.913480954312834E-3</v>
      </c>
      <c r="S20" s="17">
        <f t="shared" si="5"/>
        <v>3.913480954312834E-3</v>
      </c>
      <c r="T20" s="17">
        <f t="shared" si="5"/>
        <v>3.913480954312834E-3</v>
      </c>
      <c r="U20" s="17">
        <f t="shared" si="5"/>
        <v>3.913480954312834E-3</v>
      </c>
      <c r="V20" s="17">
        <f t="shared" si="5"/>
        <v>3.913480954312834E-3</v>
      </c>
      <c r="W20" s="17">
        <f t="shared" si="5"/>
        <v>3.913480954312834E-3</v>
      </c>
      <c r="X20" s="17">
        <f t="shared" si="5"/>
        <v>3.913480954312834E-3</v>
      </c>
      <c r="Y20" s="17">
        <f t="shared" si="5"/>
        <v>3.913480954312834E-3</v>
      </c>
    </row>
    <row r="21" spans="1:25" x14ac:dyDescent="0.3">
      <c r="E21" s="29" t="s">
        <v>52</v>
      </c>
      <c r="F21" s="30">
        <f>F20*F11</f>
        <v>38.046029882506225</v>
      </c>
      <c r="G21" s="30">
        <f t="shared" ref="G21:O21" si="6">G20*G11</f>
        <v>39.044728539967906</v>
      </c>
      <c r="H21" s="30">
        <f t="shared" si="6"/>
        <v>42.949201393964699</v>
      </c>
      <c r="I21" s="30">
        <f t="shared" si="6"/>
        <v>47.362060198361192</v>
      </c>
      <c r="J21" s="30">
        <f t="shared" si="6"/>
        <v>50.89756262199181</v>
      </c>
      <c r="K21" s="30">
        <f t="shared" si="6"/>
        <v>55.987318884190998</v>
      </c>
      <c r="L21" s="30">
        <f t="shared" si="6"/>
        <v>59.522874358407179</v>
      </c>
      <c r="M21" s="30">
        <f t="shared" si="6"/>
        <v>60.661146521487161</v>
      </c>
      <c r="N21" s="30">
        <f t="shared" si="6"/>
        <v>53.73029075665319</v>
      </c>
      <c r="O21" s="30">
        <f t="shared" si="6"/>
        <v>43.56863142759488</v>
      </c>
      <c r="P21" s="30">
        <f>IF(P14&gt;16,P$20*P$11,0)</f>
        <v>0</v>
      </c>
      <c r="Q21" s="30">
        <f t="shared" ref="Q21:Y21" si="7">IF(Q14&gt;16,Q$20*Q$11,0)</f>
        <v>0</v>
      </c>
      <c r="R21" s="30">
        <f t="shared" si="7"/>
        <v>0</v>
      </c>
      <c r="S21" s="30">
        <f t="shared" si="7"/>
        <v>0</v>
      </c>
      <c r="T21" s="30">
        <f t="shared" si="7"/>
        <v>0</v>
      </c>
      <c r="U21" s="30">
        <f t="shared" si="7"/>
        <v>0</v>
      </c>
      <c r="V21" s="30">
        <f t="shared" si="7"/>
        <v>0</v>
      </c>
      <c r="W21" s="30">
        <f t="shared" si="7"/>
        <v>0</v>
      </c>
      <c r="X21" s="30">
        <f t="shared" si="7"/>
        <v>0</v>
      </c>
      <c r="Y21" s="30">
        <f t="shared" si="7"/>
        <v>0</v>
      </c>
    </row>
    <row r="22" spans="1:25" x14ac:dyDescent="0.3">
      <c r="E22" s="19" t="s">
        <v>75</v>
      </c>
      <c r="F22" s="8"/>
      <c r="G22" s="28">
        <f>IF(G$7="","",G21/F21-1)</f>
        <v>2.6249746965606224E-2</v>
      </c>
      <c r="H22" s="28">
        <f t="shared" ref="H22:Y22" si="8">IF(H$7="","",H21/G21-1)</f>
        <v>0.10000000000000009</v>
      </c>
      <c r="I22" s="28">
        <f t="shared" si="8"/>
        <v>0.10274600367811715</v>
      </c>
      <c r="J22" s="28">
        <f t="shared" si="8"/>
        <v>7.4648408638122277E-2</v>
      </c>
      <c r="K22" s="28">
        <f t="shared" si="8"/>
        <v>0.10000000000000009</v>
      </c>
      <c r="L22" s="28">
        <f t="shared" si="8"/>
        <v>6.3149219228186837E-2</v>
      </c>
      <c r="M22" s="28">
        <f t="shared" si="8"/>
        <v>1.9123272781251588E-2</v>
      </c>
      <c r="N22" s="28">
        <f t="shared" si="8"/>
        <v>-0.11425527149209003</v>
      </c>
      <c r="O22" s="28">
        <f t="shared" si="8"/>
        <v>-0.1891234755285599</v>
      </c>
      <c r="P22" s="28" t="str">
        <f t="shared" si="8"/>
        <v/>
      </c>
      <c r="Q22" s="28" t="str">
        <f t="shared" si="8"/>
        <v/>
      </c>
      <c r="R22" s="28" t="str">
        <f t="shared" si="8"/>
        <v/>
      </c>
      <c r="S22" s="28" t="str">
        <f t="shared" si="8"/>
        <v/>
      </c>
      <c r="T22" s="28" t="str">
        <f t="shared" si="8"/>
        <v/>
      </c>
      <c r="U22" s="28" t="str">
        <f t="shared" si="8"/>
        <v/>
      </c>
      <c r="V22" s="28" t="str">
        <f t="shared" si="8"/>
        <v/>
      </c>
      <c r="W22" s="28" t="str">
        <f t="shared" si="8"/>
        <v/>
      </c>
      <c r="X22" s="28" t="str">
        <f t="shared" si="8"/>
        <v/>
      </c>
      <c r="Y22" s="28" t="str">
        <f t="shared" si="8"/>
        <v/>
      </c>
    </row>
    <row r="23" spans="1:25" x14ac:dyDescent="0.3">
      <c r="E23" s="29" t="s">
        <v>53</v>
      </c>
      <c r="F23" s="20">
        <f>F21/((1+$B$11)^F3)</f>
        <v>35.892481021232285</v>
      </c>
      <c r="G23" s="20">
        <f t="shared" ref="G23:Y23" si="9">G21/((1+$B$11)^G3)</f>
        <v>34.749669401893826</v>
      </c>
      <c r="H23" s="20">
        <f t="shared" si="9"/>
        <v>36.060977681210574</v>
      </c>
      <c r="I23" s="20">
        <f t="shared" si="9"/>
        <v>37.515187761019561</v>
      </c>
      <c r="J23" s="20">
        <f t="shared" si="9"/>
        <v>38.033619648245313</v>
      </c>
      <c r="K23" s="20">
        <f t="shared" si="9"/>
        <v>39.468850578367778</v>
      </c>
      <c r="L23" s="20">
        <f t="shared" si="9"/>
        <v>39.586111015307232</v>
      </c>
      <c r="M23" s="20">
        <f t="shared" si="9"/>
        <v>38.059553787360251</v>
      </c>
      <c r="N23" s="20">
        <f t="shared" si="9"/>
        <v>31.802876543884526</v>
      </c>
      <c r="O23" s="20">
        <f t="shared" si="9"/>
        <v>24.328496226508836</v>
      </c>
      <c r="P23" s="20">
        <f t="shared" si="9"/>
        <v>0</v>
      </c>
      <c r="Q23" s="20">
        <f t="shared" si="9"/>
        <v>0</v>
      </c>
      <c r="R23" s="20">
        <f t="shared" si="9"/>
        <v>0</v>
      </c>
      <c r="S23" s="20">
        <f t="shared" si="9"/>
        <v>0</v>
      </c>
      <c r="T23" s="20">
        <f t="shared" si="9"/>
        <v>0</v>
      </c>
      <c r="U23" s="20">
        <f t="shared" si="9"/>
        <v>0</v>
      </c>
      <c r="V23" s="20">
        <f t="shared" si="9"/>
        <v>0</v>
      </c>
      <c r="W23" s="20">
        <f t="shared" si="9"/>
        <v>0</v>
      </c>
      <c r="X23" s="20">
        <f t="shared" si="9"/>
        <v>0</v>
      </c>
      <c r="Y23" s="20">
        <f t="shared" si="9"/>
        <v>0</v>
      </c>
    </row>
    <row r="24" spans="1:25" x14ac:dyDescent="0.3">
      <c r="E24" s="19" t="s">
        <v>75</v>
      </c>
      <c r="F24" s="8"/>
      <c r="G24" s="28">
        <f>IF(G$7="","",G23/F23-1)</f>
        <v>-3.1839861353201715E-2</v>
      </c>
      <c r="H24" s="28">
        <f t="shared" ref="H24" si="10">IF(H$7="","",H23/G23-1)</f>
        <v>3.7735849056603765E-2</v>
      </c>
      <c r="I24" s="28">
        <f t="shared" ref="I24" si="11">IF(I$7="","",I23/H23-1)</f>
        <v>4.0326418564261335E-2</v>
      </c>
      <c r="J24" s="28">
        <f t="shared" ref="J24" si="12">IF(J$7="","",J23/I23-1)</f>
        <v>1.3819253432190814E-2</v>
      </c>
      <c r="K24" s="28">
        <f t="shared" ref="K24" si="13">IF(K$7="","",K23/J23-1)</f>
        <v>3.7735849056603765E-2</v>
      </c>
      <c r="L24" s="28">
        <f t="shared" ref="L24" si="14">IF(L$7="","",L23/K23-1)</f>
        <v>2.9709615360251629E-3</v>
      </c>
      <c r="M24" s="28">
        <f t="shared" ref="M24" si="15">IF(M$7="","",M23/L23-1)</f>
        <v>-3.8562950206366242E-2</v>
      </c>
      <c r="N24" s="28">
        <f t="shared" ref="N24" si="16">IF(N$7="","",N23/M23-1)</f>
        <v>-0.1643917655585756</v>
      </c>
      <c r="O24" s="28">
        <f t="shared" ref="O24" si="17">IF(O$7="","",O23/N23-1)</f>
        <v>-0.23502214672505661</v>
      </c>
      <c r="P24" s="28" t="str">
        <f t="shared" ref="P24" si="18">IF(P$7="","",P23/O23-1)</f>
        <v/>
      </c>
      <c r="Q24" s="28" t="str">
        <f t="shared" ref="Q24" si="19">IF(Q$7="","",Q23/P23-1)</f>
        <v/>
      </c>
      <c r="R24" s="28" t="str">
        <f t="shared" ref="R24" si="20">IF(R$7="","",R23/Q23-1)</f>
        <v/>
      </c>
      <c r="S24" s="28" t="str">
        <f t="shared" ref="S24" si="21">IF(S$7="","",S23/R23-1)</f>
        <v/>
      </c>
      <c r="T24" s="28" t="str">
        <f t="shared" ref="T24" si="22">IF(T$7="","",T23/S23-1)</f>
        <v/>
      </c>
      <c r="U24" s="28" t="str">
        <f t="shared" ref="U24" si="23">IF(U$7="","",U23/T23-1)</f>
        <v/>
      </c>
      <c r="V24" s="28" t="str">
        <f t="shared" ref="V24" si="24">IF(V$7="","",V23/U23-1)</f>
        <v/>
      </c>
      <c r="W24" s="28" t="str">
        <f t="shared" ref="W24" si="25">IF(W$7="","",W23/V23-1)</f>
        <v/>
      </c>
      <c r="X24" s="28" t="str">
        <f t="shared" ref="X24" si="26">IF(X$7="","",X23/W23-1)</f>
        <v/>
      </c>
      <c r="Y24" s="28" t="str">
        <f t="shared" ref="Y24" si="27">IF(Y$7="","",Y23/X23-1)</f>
        <v/>
      </c>
    </row>
    <row r="25" spans="1:25" x14ac:dyDescent="0.3">
      <c r="E25" s="19"/>
      <c r="F25" s="8"/>
      <c r="G25" s="28"/>
      <c r="H25" s="28"/>
      <c r="I25" s="28"/>
      <c r="J25" s="28"/>
      <c r="K25" s="28"/>
      <c r="L25" s="28"/>
      <c r="M25" s="28"/>
      <c r="N25" s="28"/>
      <c r="O25" s="28"/>
      <c r="P25" s="28"/>
      <c r="Q25" s="28"/>
      <c r="R25" s="28"/>
      <c r="S25" s="28"/>
      <c r="T25" s="28"/>
      <c r="U25" s="28"/>
      <c r="V25" s="28"/>
      <c r="W25" s="28"/>
      <c r="X25" s="28"/>
      <c r="Y25" s="28"/>
    </row>
    <row r="26" spans="1:25" x14ac:dyDescent="0.3">
      <c r="E26" t="s">
        <v>35</v>
      </c>
      <c r="F26" s="8">
        <f>F4</f>
        <v>2023</v>
      </c>
      <c r="G26" s="8">
        <f t="shared" ref="G26:Y26" si="28">G4</f>
        <v>2024</v>
      </c>
      <c r="H26" s="8">
        <f t="shared" si="28"/>
        <v>2025</v>
      </c>
      <c r="I26" s="8">
        <f t="shared" si="28"/>
        <v>2026</v>
      </c>
      <c r="J26" s="8">
        <f t="shared" si="28"/>
        <v>2027</v>
      </c>
      <c r="K26" s="8">
        <f t="shared" si="28"/>
        <v>2028</v>
      </c>
      <c r="L26" s="8">
        <f t="shared" si="28"/>
        <v>2029</v>
      </c>
      <c r="M26" s="8">
        <f t="shared" si="28"/>
        <v>2030</v>
      </c>
      <c r="N26" s="8">
        <f t="shared" si="28"/>
        <v>2031</v>
      </c>
      <c r="O26" s="8">
        <f t="shared" si="28"/>
        <v>2032</v>
      </c>
      <c r="P26" s="8">
        <f t="shared" si="28"/>
        <v>2033</v>
      </c>
      <c r="Q26" s="8">
        <f t="shared" si="28"/>
        <v>2034</v>
      </c>
      <c r="R26" s="8">
        <f t="shared" si="28"/>
        <v>2035</v>
      </c>
      <c r="S26" s="8">
        <f t="shared" si="28"/>
        <v>2036</v>
      </c>
      <c r="T26" s="8">
        <f t="shared" si="28"/>
        <v>2037</v>
      </c>
      <c r="U26" s="8">
        <f t="shared" si="28"/>
        <v>2038</v>
      </c>
      <c r="V26" s="8">
        <f t="shared" si="28"/>
        <v>2039</v>
      </c>
      <c r="W26" s="8">
        <f t="shared" si="28"/>
        <v>2040</v>
      </c>
      <c r="X26" s="8">
        <f t="shared" si="28"/>
        <v>2041</v>
      </c>
      <c r="Y26" s="8">
        <f t="shared" si="28"/>
        <v>2042</v>
      </c>
    </row>
    <row r="27" spans="1:25" x14ac:dyDescent="0.3">
      <c r="E27" t="s">
        <v>59</v>
      </c>
      <c r="F27" s="14">
        <f>F21</f>
        <v>38.046029882506225</v>
      </c>
      <c r="G27" s="14">
        <f t="shared" ref="G27:Y27" si="29">G21</f>
        <v>39.044728539967906</v>
      </c>
      <c r="H27" s="14">
        <f t="shared" si="29"/>
        <v>42.949201393964699</v>
      </c>
      <c r="I27" s="14">
        <f t="shared" si="29"/>
        <v>47.362060198361192</v>
      </c>
      <c r="J27" s="14">
        <f t="shared" si="29"/>
        <v>50.89756262199181</v>
      </c>
      <c r="K27" s="14">
        <f t="shared" si="29"/>
        <v>55.987318884190998</v>
      </c>
      <c r="L27" s="14">
        <f t="shared" si="29"/>
        <v>59.522874358407179</v>
      </c>
      <c r="M27" s="14">
        <f t="shared" si="29"/>
        <v>60.661146521487161</v>
      </c>
      <c r="N27" s="14">
        <f t="shared" si="29"/>
        <v>53.73029075665319</v>
      </c>
      <c r="O27" s="14">
        <f t="shared" si="29"/>
        <v>43.56863142759488</v>
      </c>
      <c r="P27" s="14">
        <f t="shared" si="29"/>
        <v>0</v>
      </c>
      <c r="Q27" s="14">
        <f t="shared" si="29"/>
        <v>0</v>
      </c>
      <c r="R27" s="14">
        <f t="shared" si="29"/>
        <v>0</v>
      </c>
      <c r="S27" s="14">
        <f t="shared" si="29"/>
        <v>0</v>
      </c>
      <c r="T27" s="14">
        <f t="shared" si="29"/>
        <v>0</v>
      </c>
      <c r="U27" s="14">
        <f t="shared" si="29"/>
        <v>0</v>
      </c>
      <c r="V27" s="14">
        <f t="shared" si="29"/>
        <v>0</v>
      </c>
      <c r="W27" s="14">
        <f t="shared" si="29"/>
        <v>0</v>
      </c>
      <c r="X27" s="14">
        <f t="shared" si="29"/>
        <v>0</v>
      </c>
      <c r="Y27" s="14">
        <f t="shared" si="29"/>
        <v>0</v>
      </c>
    </row>
    <row r="28" spans="1:25" x14ac:dyDescent="0.3">
      <c r="E28" t="s">
        <v>60</v>
      </c>
      <c r="F28" s="22">
        <v>47.606999999999999</v>
      </c>
      <c r="G28" s="22">
        <v>51.415999999999997</v>
      </c>
      <c r="H28" s="22">
        <v>55.225000000000001</v>
      </c>
      <c r="I28" s="22">
        <v>59.033000000000001</v>
      </c>
      <c r="J28" s="22">
        <v>62.841999999999999</v>
      </c>
      <c r="K28" s="22"/>
      <c r="L28" s="22"/>
      <c r="M28" s="22"/>
      <c r="N28" s="22"/>
      <c r="O28" s="22"/>
      <c r="P28" s="22"/>
      <c r="Q28" s="22"/>
      <c r="R28" s="22"/>
      <c r="S28" s="22"/>
      <c r="T28" s="22"/>
      <c r="U28" s="22"/>
      <c r="V28" s="22"/>
      <c r="W28" s="22"/>
      <c r="X28" s="22"/>
      <c r="Y28" s="22"/>
    </row>
    <row r="29" spans="1:25" x14ac:dyDescent="0.3">
      <c r="E29" s="19" t="s">
        <v>75</v>
      </c>
      <c r="F29" s="8"/>
      <c r="G29" s="28">
        <f>IF(G$28="","",G28/F28-1)</f>
        <v>8.0009242338311637E-2</v>
      </c>
      <c r="H29" s="28">
        <f t="shared" ref="H29:Y29" si="30">IF(H$28="","",H28/G28-1)</f>
        <v>7.4081997821689782E-2</v>
      </c>
      <c r="I29" s="28">
        <f t="shared" si="30"/>
        <v>6.8954277953825249E-2</v>
      </c>
      <c r="J29" s="28">
        <f t="shared" si="30"/>
        <v>6.452323276811267E-2</v>
      </c>
      <c r="K29" s="28" t="str">
        <f t="shared" si="30"/>
        <v/>
      </c>
      <c r="L29" s="28" t="str">
        <f t="shared" si="30"/>
        <v/>
      </c>
      <c r="M29" s="28" t="str">
        <f t="shared" si="30"/>
        <v/>
      </c>
      <c r="N29" s="28" t="str">
        <f t="shared" si="30"/>
        <v/>
      </c>
      <c r="O29" s="28" t="str">
        <f t="shared" si="30"/>
        <v/>
      </c>
      <c r="P29" s="28" t="str">
        <f t="shared" si="30"/>
        <v/>
      </c>
      <c r="Q29" s="28" t="str">
        <f t="shared" si="30"/>
        <v/>
      </c>
      <c r="R29" s="28" t="str">
        <f t="shared" si="30"/>
        <v/>
      </c>
      <c r="S29" s="28" t="str">
        <f t="shared" si="30"/>
        <v/>
      </c>
      <c r="T29" s="28" t="str">
        <f t="shared" si="30"/>
        <v/>
      </c>
      <c r="U29" s="28" t="str">
        <f t="shared" si="30"/>
        <v/>
      </c>
      <c r="V29" s="28" t="str">
        <f t="shared" si="30"/>
        <v/>
      </c>
      <c r="W29" s="28" t="str">
        <f t="shared" si="30"/>
        <v/>
      </c>
      <c r="X29" s="28" t="str">
        <f t="shared" si="30"/>
        <v/>
      </c>
      <c r="Y29" s="28" t="str">
        <f t="shared" si="30"/>
        <v/>
      </c>
    </row>
    <row r="30" spans="1:25" x14ac:dyDescent="0.3">
      <c r="E30" t="s">
        <v>61</v>
      </c>
      <c r="F30" s="23">
        <f>IFERROR(F27-F28,"")</f>
        <v>-9.560970117493774</v>
      </c>
      <c r="G30" s="23">
        <f t="shared" ref="G30:Y30" si="31">IFERROR(G27-G28,"")</f>
        <v>-12.371271460032091</v>
      </c>
      <c r="H30" s="23">
        <f t="shared" si="31"/>
        <v>-12.275798606035302</v>
      </c>
      <c r="I30" s="23">
        <f t="shared" si="31"/>
        <v>-11.670939801638809</v>
      </c>
      <c r="J30" s="23">
        <f t="shared" si="31"/>
        <v>-11.944437378008189</v>
      </c>
      <c r="K30" s="23">
        <f t="shared" si="31"/>
        <v>55.987318884190998</v>
      </c>
      <c r="L30" s="23">
        <f t="shared" si="31"/>
        <v>59.522874358407179</v>
      </c>
      <c r="M30" s="23">
        <f t="shared" si="31"/>
        <v>60.661146521487161</v>
      </c>
      <c r="N30" s="23">
        <f t="shared" si="31"/>
        <v>53.73029075665319</v>
      </c>
      <c r="O30" s="23">
        <f t="shared" si="31"/>
        <v>43.56863142759488</v>
      </c>
      <c r="P30" s="23">
        <f t="shared" si="31"/>
        <v>0</v>
      </c>
      <c r="Q30" s="23">
        <f t="shared" si="31"/>
        <v>0</v>
      </c>
      <c r="R30" s="23">
        <f t="shared" si="31"/>
        <v>0</v>
      </c>
      <c r="S30" s="23">
        <f t="shared" si="31"/>
        <v>0</v>
      </c>
      <c r="T30" s="23">
        <f t="shared" si="31"/>
        <v>0</v>
      </c>
      <c r="U30" s="23">
        <f t="shared" si="31"/>
        <v>0</v>
      </c>
      <c r="V30" s="23">
        <f t="shared" si="31"/>
        <v>0</v>
      </c>
      <c r="W30" s="23">
        <f t="shared" si="31"/>
        <v>0</v>
      </c>
      <c r="X30" s="23">
        <f t="shared" si="31"/>
        <v>0</v>
      </c>
      <c r="Y30" s="23">
        <f t="shared" si="31"/>
        <v>0</v>
      </c>
    </row>
    <row r="31" spans="1:25" x14ac:dyDescent="0.3">
      <c r="E31" s="9" t="s">
        <v>63</v>
      </c>
      <c r="F31" s="33">
        <f>IFERROR(F27/F28,"")</f>
        <v>0.79916881724339328</v>
      </c>
      <c r="G31" s="33">
        <f t="shared" ref="G31:Y31" si="32">IFERROR(G27/G28,"")</f>
        <v>0.7593886832886243</v>
      </c>
      <c r="H31" s="33">
        <f t="shared" si="32"/>
        <v>0.77771301754576183</v>
      </c>
      <c r="I31" s="33">
        <f t="shared" si="32"/>
        <v>0.80229804005151684</v>
      </c>
      <c r="J31" s="33">
        <f t="shared" si="32"/>
        <v>0.80992907008038906</v>
      </c>
      <c r="K31" s="33" t="str">
        <f t="shared" si="32"/>
        <v/>
      </c>
      <c r="L31" s="33" t="str">
        <f t="shared" si="32"/>
        <v/>
      </c>
      <c r="M31" s="33" t="str">
        <f t="shared" si="32"/>
        <v/>
      </c>
      <c r="N31" s="33" t="str">
        <f t="shared" si="32"/>
        <v/>
      </c>
      <c r="O31" s="33" t="str">
        <f t="shared" si="32"/>
        <v/>
      </c>
      <c r="P31" s="33" t="str">
        <f t="shared" si="32"/>
        <v/>
      </c>
      <c r="Q31" s="33" t="str">
        <f t="shared" si="32"/>
        <v/>
      </c>
      <c r="R31" s="33" t="str">
        <f t="shared" si="32"/>
        <v/>
      </c>
      <c r="S31" s="33" t="str">
        <f t="shared" si="32"/>
        <v/>
      </c>
      <c r="T31" s="33" t="str">
        <f t="shared" si="32"/>
        <v/>
      </c>
      <c r="U31" s="33" t="str">
        <f t="shared" si="32"/>
        <v/>
      </c>
      <c r="V31" s="33" t="str">
        <f t="shared" si="32"/>
        <v/>
      </c>
      <c r="W31" s="33" t="str">
        <f t="shared" si="32"/>
        <v/>
      </c>
      <c r="X31" s="33" t="str">
        <f t="shared" si="32"/>
        <v/>
      </c>
      <c r="Y31" s="33" t="str">
        <f t="shared" si="32"/>
        <v/>
      </c>
    </row>
    <row r="32" spans="1:25" x14ac:dyDescent="0.3">
      <c r="F32" s="8"/>
      <c r="G32" s="8"/>
      <c r="H32" s="8"/>
      <c r="I32" s="8"/>
      <c r="J32" s="8"/>
      <c r="K32" s="8"/>
      <c r="L32" s="8"/>
      <c r="M32" s="8"/>
      <c r="N32" s="8"/>
      <c r="O32" s="8"/>
      <c r="P32" s="8"/>
      <c r="Q32" s="8"/>
      <c r="R32" s="8"/>
      <c r="S32" s="8"/>
      <c r="T32" s="8"/>
      <c r="U32" s="8"/>
      <c r="V32" s="8"/>
      <c r="W32" s="8"/>
      <c r="X32" s="8"/>
      <c r="Y32" s="8"/>
    </row>
    <row r="33" spans="5:25" x14ac:dyDescent="0.3">
      <c r="E33" s="19" t="s">
        <v>53</v>
      </c>
      <c r="F33" s="20">
        <f>IF(ISBLANK(F28),0,F23)</f>
        <v>35.892481021232285</v>
      </c>
      <c r="G33" s="20">
        <f t="shared" ref="G33:Y33" si="33">IF(ISBLANK(G28),0,G23)</f>
        <v>34.749669401893826</v>
      </c>
      <c r="H33" s="20">
        <f t="shared" si="33"/>
        <v>36.060977681210574</v>
      </c>
      <c r="I33" s="20">
        <f t="shared" si="33"/>
        <v>37.515187761019561</v>
      </c>
      <c r="J33" s="20">
        <f t="shared" si="33"/>
        <v>38.033619648245313</v>
      </c>
      <c r="K33" s="20">
        <f t="shared" si="33"/>
        <v>0</v>
      </c>
      <c r="L33" s="20">
        <f t="shared" si="33"/>
        <v>0</v>
      </c>
      <c r="M33" s="20">
        <f t="shared" si="33"/>
        <v>0</v>
      </c>
      <c r="N33" s="20">
        <f t="shared" si="33"/>
        <v>0</v>
      </c>
      <c r="O33" s="20">
        <f t="shared" si="33"/>
        <v>0</v>
      </c>
      <c r="P33" s="20">
        <f t="shared" si="33"/>
        <v>0</v>
      </c>
      <c r="Q33" s="20">
        <f t="shared" si="33"/>
        <v>0</v>
      </c>
      <c r="R33" s="20">
        <f t="shared" si="33"/>
        <v>0</v>
      </c>
      <c r="S33" s="20">
        <f t="shared" si="33"/>
        <v>0</v>
      </c>
      <c r="T33" s="20">
        <f t="shared" si="33"/>
        <v>0</v>
      </c>
      <c r="U33" s="20">
        <f t="shared" si="33"/>
        <v>0</v>
      </c>
      <c r="V33" s="20">
        <f t="shared" si="33"/>
        <v>0</v>
      </c>
      <c r="W33" s="20">
        <f t="shared" si="33"/>
        <v>0</v>
      </c>
      <c r="X33" s="20">
        <f t="shared" si="33"/>
        <v>0</v>
      </c>
      <c r="Y33" s="20">
        <f t="shared" si="33"/>
        <v>0</v>
      </c>
    </row>
    <row r="34" spans="5:25" x14ac:dyDescent="0.3">
      <c r="E34" s="19" t="s">
        <v>65</v>
      </c>
      <c r="F34" s="20">
        <f>IFERROR(F28/((1+$B$11)^F3),"")</f>
        <v>44.912264150943393</v>
      </c>
      <c r="G34" s="20">
        <f t="shared" ref="G34:Y34" si="34">IFERROR(G28/((1+$B$11)^G3),"")</f>
        <v>45.76005695977215</v>
      </c>
      <c r="H34" s="20">
        <f t="shared" si="34"/>
        <v>46.367974905458858</v>
      </c>
      <c r="I34" s="20">
        <f t="shared" si="34"/>
        <v>46.759665221930057</v>
      </c>
      <c r="J34" s="20">
        <f t="shared" si="34"/>
        <v>46.959198099248745</v>
      </c>
      <c r="K34" s="20">
        <f t="shared" si="34"/>
        <v>0</v>
      </c>
      <c r="L34" s="20">
        <f t="shared" si="34"/>
        <v>0</v>
      </c>
      <c r="M34" s="20">
        <f t="shared" si="34"/>
        <v>0</v>
      </c>
      <c r="N34" s="20">
        <f t="shared" si="34"/>
        <v>0</v>
      </c>
      <c r="O34" s="20">
        <f t="shared" si="34"/>
        <v>0</v>
      </c>
      <c r="P34" s="20">
        <f t="shared" si="34"/>
        <v>0</v>
      </c>
      <c r="Q34" s="20">
        <f t="shared" si="34"/>
        <v>0</v>
      </c>
      <c r="R34" s="20">
        <f t="shared" si="34"/>
        <v>0</v>
      </c>
      <c r="S34" s="20">
        <f t="shared" si="34"/>
        <v>0</v>
      </c>
      <c r="T34" s="20">
        <f t="shared" si="34"/>
        <v>0</v>
      </c>
      <c r="U34" s="20">
        <f t="shared" si="34"/>
        <v>0</v>
      </c>
      <c r="V34" s="20">
        <f t="shared" si="34"/>
        <v>0</v>
      </c>
      <c r="W34" s="20">
        <f t="shared" si="34"/>
        <v>0</v>
      </c>
      <c r="X34" s="20">
        <f t="shared" si="34"/>
        <v>0</v>
      </c>
      <c r="Y34" s="20">
        <f t="shared" si="34"/>
        <v>0</v>
      </c>
    </row>
    <row r="35" spans="5:25" x14ac:dyDescent="0.3">
      <c r="F35" s="8"/>
      <c r="G35" s="8"/>
      <c r="H35" s="8"/>
      <c r="I35" s="8"/>
      <c r="J35" s="8"/>
      <c r="K35" s="8"/>
      <c r="L35" s="8"/>
      <c r="M35" s="8"/>
      <c r="N35" s="8"/>
      <c r="O35" s="8"/>
      <c r="P35" s="8"/>
      <c r="Q35" s="8"/>
      <c r="R35" s="8"/>
      <c r="S35" s="8"/>
      <c r="T35" s="8"/>
      <c r="U35" s="8"/>
      <c r="V35" s="8"/>
      <c r="W35" s="8"/>
      <c r="X35" s="8"/>
      <c r="Y35" s="8"/>
    </row>
    <row r="36" spans="5:25" x14ac:dyDescent="0.3">
      <c r="F36" s="8"/>
      <c r="G36" s="8"/>
      <c r="H36" s="8"/>
      <c r="I36" s="8"/>
      <c r="J36" s="8"/>
      <c r="K36" s="8"/>
      <c r="L36" s="8"/>
      <c r="M36" s="8"/>
      <c r="N36" s="8"/>
      <c r="O36" s="8"/>
      <c r="P36" s="8"/>
      <c r="Q36" s="8"/>
      <c r="R36" s="8"/>
      <c r="S36" s="8"/>
      <c r="T36" s="8"/>
      <c r="U36" s="8"/>
      <c r="V36" s="8"/>
      <c r="W36" s="8"/>
      <c r="X36" s="8"/>
      <c r="Y36" s="8"/>
    </row>
    <row r="37" spans="5:25" x14ac:dyDescent="0.3">
      <c r="F37" s="8"/>
      <c r="G37" s="8"/>
      <c r="H37" s="8"/>
      <c r="I37" s="8"/>
      <c r="J37" s="8"/>
      <c r="K37" s="8"/>
      <c r="L37" s="8"/>
      <c r="M37" s="8"/>
      <c r="N37" s="8"/>
      <c r="O37" s="8"/>
      <c r="P37" s="8"/>
      <c r="Q37" s="8"/>
      <c r="R37" s="8"/>
      <c r="S37" s="8"/>
      <c r="T37" s="8"/>
      <c r="U37" s="8"/>
      <c r="V37" s="8"/>
      <c r="W37" s="8"/>
      <c r="X37" s="8"/>
      <c r="Y37" s="8"/>
    </row>
  </sheetData>
  <conditionalFormatting sqref="B17">
    <cfRule type="colorScale" priority="2">
      <colorScale>
        <cfvo type="num" val="0.5"/>
        <cfvo type="num" val="0.8"/>
        <cfvo type="num" val="1.1000000000000001"/>
        <color rgb="FFF8696B"/>
        <color rgb="FFFFEB84"/>
        <color rgb="FF63BE7B"/>
      </colorScale>
    </cfRule>
  </conditionalFormatting>
  <conditionalFormatting sqref="F31:Y31">
    <cfRule type="colorScale" priority="1">
      <colorScale>
        <cfvo type="num" val="0.5"/>
        <cfvo type="num" val="0.8"/>
        <cfvo type="num" val="1.1000000000000001"/>
        <color rgb="FFF8696B"/>
        <color rgb="FFFFEB84"/>
        <color rgb="FF63BE7B"/>
      </colorScale>
    </cfRule>
  </conditionalFormatting>
  <pageMargins left="0.7" right="0.7" top="0.75" bottom="0.75" header="0.3" footer="0.3"/>
  <ignoredErrors>
    <ignoredError sqref="G23:Y23" formula="1"/>
  </ignoredErrors>
  <extLst>
    <ext xmlns:x14="http://schemas.microsoft.com/office/spreadsheetml/2009/9/main" uri="{CCE6A557-97BC-4b89-ADB6-D9C93CAAB3DF}">
      <x14:dataValidations xmlns:xm="http://schemas.microsoft.com/office/excel/2006/main" count="2">
        <x14:dataValidation type="list" allowBlank="1" showInputMessage="1" showErrorMessage="1" xr:uid="{890A2B6C-6CD5-4989-83DC-77A829650D4C}">
          <x14:formula1>
            <xm:f>'Reference Sheet'!$H$2:$H$6</xm:f>
          </x14:formula1>
          <xm:sqref>B4</xm:sqref>
        </x14:dataValidation>
        <x14:dataValidation type="list" allowBlank="1" showInputMessage="1" showErrorMessage="1" xr:uid="{B1885C01-7164-4475-9634-2FC3442D3282}">
          <x14:formula1>
            <xm:f>'Reference Sheet'!$J$7:$J$9</xm:f>
          </x14:formula1>
          <xm:sqref>F9:Y9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32D40-120B-4258-8716-38EDF1174FEE}">
  <dimension ref="A2:Y37"/>
  <sheetViews>
    <sheetView showGridLines="0" workbookViewId="0">
      <selection activeCell="B17" sqref="B17"/>
    </sheetView>
  </sheetViews>
  <sheetFormatPr defaultRowHeight="14.4" x14ac:dyDescent="0.3"/>
  <cols>
    <col min="1" max="1" width="39.21875" customWidth="1"/>
    <col min="2" max="2" width="17.21875" customWidth="1"/>
    <col min="5" max="5" width="29.109375" bestFit="1" customWidth="1"/>
    <col min="6" max="25" width="11" customWidth="1"/>
  </cols>
  <sheetData>
    <row r="2" spans="1:25" x14ac:dyDescent="0.3">
      <c r="A2" t="s">
        <v>54</v>
      </c>
      <c r="B2" s="4" t="s">
        <v>58</v>
      </c>
    </row>
    <row r="3" spans="1:25" x14ac:dyDescent="0.3">
      <c r="A3" t="s">
        <v>15</v>
      </c>
      <c r="B3" s="4">
        <v>2023</v>
      </c>
      <c r="E3" t="s">
        <v>35</v>
      </c>
      <c r="F3">
        <v>1</v>
      </c>
      <c r="G3">
        <f>F3+1</f>
        <v>2</v>
      </c>
      <c r="H3">
        <f t="shared" ref="H3:W5" si="0">G3+1</f>
        <v>3</v>
      </c>
      <c r="I3">
        <f t="shared" si="0"/>
        <v>4</v>
      </c>
      <c r="J3">
        <f t="shared" si="0"/>
        <v>5</v>
      </c>
      <c r="K3">
        <f t="shared" si="0"/>
        <v>6</v>
      </c>
      <c r="L3">
        <f t="shared" si="0"/>
        <v>7</v>
      </c>
      <c r="M3">
        <f t="shared" si="0"/>
        <v>8</v>
      </c>
      <c r="N3">
        <f t="shared" si="0"/>
        <v>9</v>
      </c>
      <c r="O3">
        <f t="shared" si="0"/>
        <v>10</v>
      </c>
      <c r="P3">
        <f t="shared" si="0"/>
        <v>11</v>
      </c>
      <c r="Q3">
        <f t="shared" si="0"/>
        <v>12</v>
      </c>
      <c r="R3">
        <f t="shared" si="0"/>
        <v>13</v>
      </c>
      <c r="S3">
        <f t="shared" si="0"/>
        <v>14</v>
      </c>
      <c r="T3">
        <f t="shared" si="0"/>
        <v>15</v>
      </c>
      <c r="U3">
        <f t="shared" si="0"/>
        <v>16</v>
      </c>
      <c r="V3">
        <f t="shared" si="0"/>
        <v>17</v>
      </c>
      <c r="W3">
        <f t="shared" si="0"/>
        <v>18</v>
      </c>
      <c r="X3">
        <f t="shared" ref="X3:Y5" si="1">W3+1</f>
        <v>19</v>
      </c>
      <c r="Y3">
        <f t="shared" si="1"/>
        <v>20</v>
      </c>
    </row>
    <row r="4" spans="1:25" x14ac:dyDescent="0.3">
      <c r="A4" t="s">
        <v>16</v>
      </c>
      <c r="B4" s="4" t="s">
        <v>18</v>
      </c>
      <c r="F4" s="7">
        <f>B3</f>
        <v>2023</v>
      </c>
      <c r="G4" s="8">
        <f>F4+1</f>
        <v>2024</v>
      </c>
      <c r="H4" s="8">
        <f t="shared" si="0"/>
        <v>2025</v>
      </c>
      <c r="I4" s="8">
        <f t="shared" si="0"/>
        <v>2026</v>
      </c>
      <c r="J4" s="8">
        <f t="shared" si="0"/>
        <v>2027</v>
      </c>
      <c r="K4" s="8">
        <f t="shared" si="0"/>
        <v>2028</v>
      </c>
      <c r="L4" s="8">
        <f t="shared" si="0"/>
        <v>2029</v>
      </c>
      <c r="M4" s="8">
        <f t="shared" si="0"/>
        <v>2030</v>
      </c>
      <c r="N4" s="8">
        <f t="shared" si="0"/>
        <v>2031</v>
      </c>
      <c r="O4" s="8">
        <f t="shared" si="0"/>
        <v>2032</v>
      </c>
      <c r="P4" s="8">
        <f t="shared" si="0"/>
        <v>2033</v>
      </c>
      <c r="Q4" s="8">
        <f t="shared" si="0"/>
        <v>2034</v>
      </c>
      <c r="R4" s="8">
        <f t="shared" si="0"/>
        <v>2035</v>
      </c>
      <c r="S4" s="8">
        <f t="shared" si="0"/>
        <v>2036</v>
      </c>
      <c r="T4" s="8">
        <f t="shared" si="0"/>
        <v>2037</v>
      </c>
      <c r="U4" s="8">
        <f t="shared" si="0"/>
        <v>2038</v>
      </c>
      <c r="V4" s="8">
        <f t="shared" si="0"/>
        <v>2039</v>
      </c>
      <c r="W4" s="8">
        <f t="shared" si="0"/>
        <v>2040</v>
      </c>
      <c r="X4" s="8">
        <f t="shared" si="1"/>
        <v>2041</v>
      </c>
      <c r="Y4" s="8">
        <f t="shared" si="1"/>
        <v>2042</v>
      </c>
    </row>
    <row r="5" spans="1:25" x14ac:dyDescent="0.3">
      <c r="A5" t="s">
        <v>30</v>
      </c>
      <c r="B5" s="4">
        <v>27</v>
      </c>
      <c r="E5" t="s">
        <v>37</v>
      </c>
      <c r="F5" s="7">
        <f>B5</f>
        <v>27</v>
      </c>
      <c r="G5" s="8">
        <f>F5+1</f>
        <v>28</v>
      </c>
      <c r="H5" s="8">
        <f t="shared" si="0"/>
        <v>29</v>
      </c>
      <c r="I5" s="8">
        <f t="shared" si="0"/>
        <v>30</v>
      </c>
      <c r="J5" s="8">
        <f t="shared" si="0"/>
        <v>31</v>
      </c>
      <c r="K5" s="8">
        <f t="shared" si="0"/>
        <v>32</v>
      </c>
      <c r="L5" s="8">
        <f t="shared" si="0"/>
        <v>33</v>
      </c>
      <c r="M5" s="8">
        <f t="shared" si="0"/>
        <v>34</v>
      </c>
      <c r="N5" s="8">
        <f t="shared" si="0"/>
        <v>35</v>
      </c>
      <c r="O5" s="8">
        <f t="shared" si="0"/>
        <v>36</v>
      </c>
      <c r="P5" s="8">
        <f t="shared" si="0"/>
        <v>37</v>
      </c>
      <c r="Q5" s="8">
        <f t="shared" si="0"/>
        <v>38</v>
      </c>
      <c r="R5" s="8">
        <f t="shared" si="0"/>
        <v>39</v>
      </c>
      <c r="S5" s="8">
        <f t="shared" si="0"/>
        <v>40</v>
      </c>
      <c r="T5" s="8">
        <f t="shared" si="0"/>
        <v>41</v>
      </c>
      <c r="U5" s="8">
        <f t="shared" si="0"/>
        <v>42</v>
      </c>
      <c r="V5" s="8">
        <f t="shared" si="0"/>
        <v>43</v>
      </c>
      <c r="W5" s="8">
        <f t="shared" si="0"/>
        <v>44</v>
      </c>
      <c r="X5" s="8">
        <f t="shared" si="1"/>
        <v>45</v>
      </c>
      <c r="Y5" s="8">
        <f t="shared" si="1"/>
        <v>46</v>
      </c>
    </row>
    <row r="6" spans="1:25" x14ac:dyDescent="0.3">
      <c r="A6" t="s">
        <v>33</v>
      </c>
      <c r="B6" s="5">
        <v>136021000</v>
      </c>
      <c r="E6" t="s">
        <v>26</v>
      </c>
      <c r="F6" s="7" t="str" cm="1">
        <f t="array" ref="F6">_xlfn.IFS(F5&gt;'Reference Sheet'!$M$9,'Reference Sheet'!$L$9,F5&gt;'Reference Sheet'!$M$8,'Reference Sheet'!$L$8,F5&lt;='Reference Sheet'!$M$8,'Reference Sheet'!$L$10)</f>
        <v>Prime</v>
      </c>
      <c r="G6" s="7" t="str" cm="1">
        <f t="array" ref="G6">_xlfn.IFS(G5&gt;'Reference Sheet'!$M$9,'Reference Sheet'!$L$9,G5&gt;'Reference Sheet'!$M$8,'Reference Sheet'!$L$8,G5&lt;='Reference Sheet'!$M$8,'Reference Sheet'!$L$10)</f>
        <v>Prime</v>
      </c>
      <c r="H6" s="7" t="str" cm="1">
        <f t="array" ref="H6">_xlfn.IFS(H5&gt;'Reference Sheet'!$M$9,'Reference Sheet'!$L$9,H5&gt;'Reference Sheet'!$M$8,'Reference Sheet'!$L$8,H5&lt;='Reference Sheet'!$M$8,'Reference Sheet'!$L$10)</f>
        <v>Prime</v>
      </c>
      <c r="I6" s="7" t="str" cm="1">
        <f t="array" ref="I6">_xlfn.IFS(I5&gt;'Reference Sheet'!$M$9,'Reference Sheet'!$L$9,I5&gt;'Reference Sheet'!$M$8,'Reference Sheet'!$L$8,I5&lt;='Reference Sheet'!$M$8,'Reference Sheet'!$L$10)</f>
        <v>Prime</v>
      </c>
      <c r="J6" s="7" t="str" cm="1">
        <f t="array" ref="J6">_xlfn.IFS(J5&gt;'Reference Sheet'!$M$9,'Reference Sheet'!$L$9,J5&gt;'Reference Sheet'!$M$8,'Reference Sheet'!$L$8,J5&lt;='Reference Sheet'!$M$8,'Reference Sheet'!$L$10)</f>
        <v>Descending</v>
      </c>
      <c r="K6" s="7" t="str" cm="1">
        <f t="array" ref="K6">_xlfn.IFS(K5&gt;'Reference Sheet'!$M$9,'Reference Sheet'!$L$9,K5&gt;'Reference Sheet'!$M$8,'Reference Sheet'!$L$8,K5&lt;='Reference Sheet'!$M$8,'Reference Sheet'!$L$10)</f>
        <v>Descending</v>
      </c>
      <c r="L6" s="7" t="str" cm="1">
        <f t="array" ref="L6">_xlfn.IFS(L5&gt;'Reference Sheet'!$M$9,'Reference Sheet'!$L$9,L5&gt;'Reference Sheet'!$M$8,'Reference Sheet'!$L$8,L5&lt;='Reference Sheet'!$M$8,'Reference Sheet'!$L$10)</f>
        <v>Descending</v>
      </c>
      <c r="M6" s="7" t="str" cm="1">
        <f t="array" ref="M6">_xlfn.IFS(M5&gt;'Reference Sheet'!$M$9,'Reference Sheet'!$L$9,M5&gt;'Reference Sheet'!$M$8,'Reference Sheet'!$L$8,M5&lt;='Reference Sheet'!$M$8,'Reference Sheet'!$L$10)</f>
        <v>Descending</v>
      </c>
      <c r="N6" s="7" t="str" cm="1">
        <f t="array" ref="N6">_xlfn.IFS(N5&gt;'Reference Sheet'!$M$9,'Reference Sheet'!$L$9,N5&gt;'Reference Sheet'!$M$8,'Reference Sheet'!$L$8,N5&lt;='Reference Sheet'!$M$8,'Reference Sheet'!$L$10)</f>
        <v>Descending</v>
      </c>
      <c r="O6" s="7" t="str" cm="1">
        <f t="array" ref="O6">_xlfn.IFS(O5&gt;'Reference Sheet'!$M$9,'Reference Sheet'!$L$9,O5&gt;'Reference Sheet'!$M$8,'Reference Sheet'!$L$8,O5&lt;='Reference Sheet'!$M$8,'Reference Sheet'!$L$10)</f>
        <v>Descending</v>
      </c>
      <c r="P6" s="7" t="str" cm="1">
        <f t="array" ref="P6">_xlfn.IFS(P5&gt;'Reference Sheet'!$M$9,'Reference Sheet'!$L$9,P5&gt;'Reference Sheet'!$M$8,'Reference Sheet'!$L$8,P5&lt;='Reference Sheet'!$M$8,'Reference Sheet'!$L$10)</f>
        <v>Descending</v>
      </c>
      <c r="Q6" s="7" t="str" cm="1">
        <f t="array" ref="Q6">_xlfn.IFS(Q5&gt;'Reference Sheet'!$M$9,'Reference Sheet'!$L$9,Q5&gt;'Reference Sheet'!$M$8,'Reference Sheet'!$L$8,Q5&lt;='Reference Sheet'!$M$8,'Reference Sheet'!$L$10)</f>
        <v>Descending</v>
      </c>
      <c r="R6" s="7" t="str" cm="1">
        <f t="array" ref="R6">_xlfn.IFS(R5&gt;'Reference Sheet'!$M$9,'Reference Sheet'!$L$9,R5&gt;'Reference Sheet'!$M$8,'Reference Sheet'!$L$8,R5&lt;='Reference Sheet'!$M$8,'Reference Sheet'!$L$10)</f>
        <v>Descending</v>
      </c>
      <c r="S6" s="7" t="str" cm="1">
        <f t="array" ref="S6">_xlfn.IFS(S5&gt;'Reference Sheet'!$M$9,'Reference Sheet'!$L$9,S5&gt;'Reference Sheet'!$M$8,'Reference Sheet'!$L$8,S5&lt;='Reference Sheet'!$M$8,'Reference Sheet'!$L$10)</f>
        <v>Descending</v>
      </c>
      <c r="T6" s="7" t="str" cm="1">
        <f t="array" ref="T6">_xlfn.IFS(T5&gt;'Reference Sheet'!$M$9,'Reference Sheet'!$L$9,T5&gt;'Reference Sheet'!$M$8,'Reference Sheet'!$L$8,T5&lt;='Reference Sheet'!$M$8,'Reference Sheet'!$L$10)</f>
        <v>Descending</v>
      </c>
      <c r="U6" s="7" t="str" cm="1">
        <f t="array" ref="U6">_xlfn.IFS(U5&gt;'Reference Sheet'!$M$9,'Reference Sheet'!$L$9,U5&gt;'Reference Sheet'!$M$8,'Reference Sheet'!$L$8,U5&lt;='Reference Sheet'!$M$8,'Reference Sheet'!$L$10)</f>
        <v>Descending</v>
      </c>
      <c r="V6" s="7" t="str" cm="1">
        <f t="array" ref="V6">_xlfn.IFS(V5&gt;'Reference Sheet'!$M$9,'Reference Sheet'!$L$9,V5&gt;'Reference Sheet'!$M$8,'Reference Sheet'!$L$8,V5&lt;='Reference Sheet'!$M$8,'Reference Sheet'!$L$10)</f>
        <v>Descending</v>
      </c>
      <c r="W6" s="7" t="str" cm="1">
        <f t="array" ref="W6">_xlfn.IFS(W5&gt;'Reference Sheet'!$M$9,'Reference Sheet'!$L$9,W5&gt;'Reference Sheet'!$M$8,'Reference Sheet'!$L$8,W5&lt;='Reference Sheet'!$M$8,'Reference Sheet'!$L$10)</f>
        <v>Descending</v>
      </c>
      <c r="X6" s="7" t="str" cm="1">
        <f t="array" ref="X6">_xlfn.IFS(X5&gt;'Reference Sheet'!$M$9,'Reference Sheet'!$L$9,X5&gt;'Reference Sheet'!$M$8,'Reference Sheet'!$L$8,X5&lt;='Reference Sheet'!$M$8,'Reference Sheet'!$L$10)</f>
        <v>Descending</v>
      </c>
      <c r="Y6" s="7" t="str" cm="1">
        <f t="array" ref="Y6">_xlfn.IFS(Y5&gt;'Reference Sheet'!$M$9,'Reference Sheet'!$L$9,Y5&gt;'Reference Sheet'!$M$8,'Reference Sheet'!$L$8,Y5&lt;='Reference Sheet'!$M$8,'Reference Sheet'!$L$10)</f>
        <v>Descending</v>
      </c>
    </row>
    <row r="7" spans="1:25" x14ac:dyDescent="0.3">
      <c r="A7" t="s">
        <v>51</v>
      </c>
      <c r="B7" s="18">
        <v>1.4</v>
      </c>
      <c r="E7" t="s">
        <v>39</v>
      </c>
      <c r="F7" s="11">
        <v>25</v>
      </c>
      <c r="G7" s="11">
        <v>25</v>
      </c>
      <c r="H7" s="11">
        <v>25</v>
      </c>
      <c r="I7" s="11">
        <v>25</v>
      </c>
      <c r="J7" s="11">
        <v>23</v>
      </c>
      <c r="K7" s="11">
        <v>23</v>
      </c>
      <c r="L7" s="11">
        <v>23</v>
      </c>
      <c r="M7" s="11">
        <v>21</v>
      </c>
      <c r="N7" s="11">
        <v>20</v>
      </c>
      <c r="O7" s="11">
        <v>18</v>
      </c>
      <c r="P7" s="11">
        <v>16</v>
      </c>
      <c r="Q7" s="11">
        <v>15</v>
      </c>
      <c r="R7" s="11">
        <v>15</v>
      </c>
      <c r="S7" s="11"/>
      <c r="T7" s="11"/>
      <c r="U7" s="11"/>
      <c r="V7" s="11"/>
      <c r="W7" s="11"/>
      <c r="X7" s="11"/>
      <c r="Y7" s="11"/>
    </row>
    <row r="8" spans="1:25" x14ac:dyDescent="0.3">
      <c r="A8" t="s">
        <v>34</v>
      </c>
      <c r="B8" s="6">
        <f>B6*B7</f>
        <v>190429400</v>
      </c>
      <c r="E8" t="s">
        <v>38</v>
      </c>
      <c r="F8" s="11">
        <v>22</v>
      </c>
      <c r="G8" s="11">
        <v>22</v>
      </c>
      <c r="H8" s="11">
        <v>20</v>
      </c>
      <c r="I8" s="11">
        <v>20</v>
      </c>
      <c r="J8" s="11">
        <v>20</v>
      </c>
      <c r="K8" s="11">
        <v>16</v>
      </c>
      <c r="L8" s="11">
        <v>16</v>
      </c>
      <c r="M8" s="11">
        <v>15</v>
      </c>
      <c r="N8" s="11">
        <v>15</v>
      </c>
      <c r="O8" s="11">
        <v>15</v>
      </c>
      <c r="P8" s="11">
        <v>15</v>
      </c>
      <c r="Q8" s="11">
        <v>14</v>
      </c>
      <c r="R8" s="11">
        <v>14</v>
      </c>
      <c r="S8" s="11"/>
      <c r="T8" s="11"/>
      <c r="U8" s="11"/>
      <c r="V8" s="11"/>
      <c r="W8" s="11"/>
      <c r="X8" s="11"/>
      <c r="Y8" s="11"/>
    </row>
    <row r="9" spans="1:25" x14ac:dyDescent="0.3">
      <c r="A9" t="s">
        <v>42</v>
      </c>
      <c r="B9" s="10">
        <v>0.06</v>
      </c>
      <c r="E9" t="s">
        <v>40</v>
      </c>
      <c r="F9" s="11" t="s">
        <v>25</v>
      </c>
      <c r="G9" s="11" t="s">
        <v>25</v>
      </c>
      <c r="H9" s="11" t="s">
        <v>25</v>
      </c>
      <c r="I9" s="11" t="s">
        <v>25</v>
      </c>
      <c r="J9" s="11" t="s">
        <v>25</v>
      </c>
      <c r="K9" s="11" t="s">
        <v>25</v>
      </c>
      <c r="L9" s="11" t="s">
        <v>25</v>
      </c>
      <c r="M9" s="11" t="s">
        <v>25</v>
      </c>
      <c r="N9" s="11" t="s">
        <v>25</v>
      </c>
      <c r="O9" s="11" t="s">
        <v>25</v>
      </c>
      <c r="P9" s="11" t="s">
        <v>25</v>
      </c>
      <c r="Q9" s="11" t="s">
        <v>25</v>
      </c>
      <c r="R9" s="11" t="s">
        <v>25</v>
      </c>
      <c r="S9" s="11"/>
      <c r="T9" s="11"/>
      <c r="U9" s="11"/>
      <c r="V9" s="11"/>
      <c r="W9" s="11"/>
      <c r="X9" s="11"/>
      <c r="Y9" s="11"/>
    </row>
    <row r="10" spans="1:25" x14ac:dyDescent="0.3">
      <c r="A10" t="s">
        <v>43</v>
      </c>
      <c r="B10" s="10">
        <v>0.03</v>
      </c>
      <c r="E10" t="s">
        <v>45</v>
      </c>
      <c r="F10" s="8"/>
      <c r="G10" s="12">
        <v>0.04</v>
      </c>
      <c r="H10" s="12">
        <v>0.1</v>
      </c>
      <c r="I10" s="12">
        <v>0.1</v>
      </c>
      <c r="J10" s="12">
        <v>0.1</v>
      </c>
      <c r="K10" s="12">
        <v>0.1</v>
      </c>
      <c r="L10" s="12">
        <v>0.1</v>
      </c>
      <c r="M10" s="13">
        <f>$B$9</f>
        <v>0.06</v>
      </c>
      <c r="N10" s="13">
        <f t="shared" ref="N10:Q10" si="2">$B$9</f>
        <v>0.06</v>
      </c>
      <c r="O10" s="13">
        <f t="shared" si="2"/>
        <v>0.06</v>
      </c>
      <c r="P10" s="13">
        <f t="shared" si="2"/>
        <v>0.06</v>
      </c>
      <c r="Q10" s="13">
        <f t="shared" si="2"/>
        <v>0.06</v>
      </c>
      <c r="R10" s="13">
        <f>$B$10</f>
        <v>0.03</v>
      </c>
      <c r="S10" s="13">
        <f t="shared" ref="S10:Y10" si="3">$B$10</f>
        <v>0.03</v>
      </c>
      <c r="T10" s="13">
        <f t="shared" si="3"/>
        <v>0.03</v>
      </c>
      <c r="U10" s="13">
        <f t="shared" si="3"/>
        <v>0.03</v>
      </c>
      <c r="V10" s="13">
        <f t="shared" si="3"/>
        <v>0.03</v>
      </c>
      <c r="W10" s="13">
        <f t="shared" si="3"/>
        <v>0.03</v>
      </c>
      <c r="X10" s="13">
        <f t="shared" si="3"/>
        <v>0.03</v>
      </c>
      <c r="Y10" s="13">
        <f t="shared" si="3"/>
        <v>0.03</v>
      </c>
    </row>
    <row r="11" spans="1:25" x14ac:dyDescent="0.3">
      <c r="A11" t="s">
        <v>44</v>
      </c>
      <c r="B11" s="10">
        <v>0.1</v>
      </c>
      <c r="E11" t="s">
        <v>47</v>
      </c>
      <c r="F11" s="14">
        <f>$B$8/1000000</f>
        <v>190.42939999999999</v>
      </c>
      <c r="G11" s="15">
        <f>F11*(1+G10)</f>
        <v>198.04657599999999</v>
      </c>
      <c r="H11" s="15">
        <f t="shared" ref="H11:Y11" si="4">G11*(1+H10)</f>
        <v>217.8512336</v>
      </c>
      <c r="I11" s="15">
        <f t="shared" si="4"/>
        <v>239.63635696000003</v>
      </c>
      <c r="J11" s="15">
        <f t="shared" si="4"/>
        <v>263.59999265600004</v>
      </c>
      <c r="K11" s="15">
        <f t="shared" si="4"/>
        <v>289.95999192160008</v>
      </c>
      <c r="L11" s="15">
        <f t="shared" si="4"/>
        <v>318.95599111376009</v>
      </c>
      <c r="M11" s="15">
        <f t="shared" si="4"/>
        <v>338.09335058058571</v>
      </c>
      <c r="N11" s="15">
        <f t="shared" si="4"/>
        <v>358.37895161542087</v>
      </c>
      <c r="O11" s="15">
        <f t="shared" si="4"/>
        <v>379.88168871234615</v>
      </c>
      <c r="P11" s="15">
        <f t="shared" si="4"/>
        <v>402.67459003508691</v>
      </c>
      <c r="Q11" s="15">
        <f t="shared" si="4"/>
        <v>426.83506543719216</v>
      </c>
      <c r="R11" s="15">
        <f t="shared" si="4"/>
        <v>439.64011740030793</v>
      </c>
      <c r="S11" s="15">
        <f t="shared" si="4"/>
        <v>452.82932092231715</v>
      </c>
      <c r="T11" s="15">
        <f t="shared" si="4"/>
        <v>466.41420054998667</v>
      </c>
      <c r="U11" s="15">
        <f t="shared" si="4"/>
        <v>480.4066265664863</v>
      </c>
      <c r="V11" s="15">
        <f t="shared" si="4"/>
        <v>494.81882536348087</v>
      </c>
      <c r="W11" s="15">
        <f t="shared" si="4"/>
        <v>509.66339012438533</v>
      </c>
      <c r="X11" s="15">
        <f t="shared" si="4"/>
        <v>524.9532918281169</v>
      </c>
      <c r="Y11" s="15">
        <f t="shared" si="4"/>
        <v>540.70189058296046</v>
      </c>
    </row>
    <row r="12" spans="1:25" ht="15" thickBot="1" x14ac:dyDescent="0.35">
      <c r="F12" s="8"/>
      <c r="G12" s="8"/>
      <c r="H12" s="8"/>
      <c r="I12" s="8"/>
      <c r="J12" s="8"/>
      <c r="K12" s="8"/>
      <c r="L12" s="8"/>
      <c r="M12" s="8"/>
      <c r="N12" s="8"/>
      <c r="O12" s="8"/>
      <c r="P12" s="8"/>
      <c r="Q12" s="8"/>
      <c r="R12" s="8"/>
      <c r="S12" s="8"/>
      <c r="T12" s="8"/>
      <c r="U12" s="8"/>
      <c r="V12" s="8"/>
      <c r="W12" s="8"/>
      <c r="X12" s="8"/>
      <c r="Y12" s="8"/>
    </row>
    <row r="13" spans="1:25" ht="15" thickBot="1" x14ac:dyDescent="0.35">
      <c r="A13" s="21" t="str">
        <f>B2&amp;"'s Est. Intrinsic Value"</f>
        <v>Cam Johnson's Est. Intrinsic Value</v>
      </c>
      <c r="B13" s="24">
        <f>SUM($F$23:$Y$23)*1000000</f>
        <v>144323358.92361835</v>
      </c>
      <c r="E13" s="9" t="s">
        <v>41</v>
      </c>
      <c r="F13" s="8"/>
      <c r="G13" s="8"/>
      <c r="H13" s="8"/>
      <c r="I13" s="8"/>
      <c r="J13" s="8"/>
      <c r="K13" s="8"/>
      <c r="L13" s="8"/>
      <c r="M13" s="8"/>
      <c r="N13" s="8"/>
      <c r="O13" s="8"/>
      <c r="P13" s="8"/>
      <c r="Q13" s="8"/>
      <c r="R13" s="8"/>
      <c r="S13" s="8"/>
      <c r="T13" s="8"/>
      <c r="U13" s="8"/>
      <c r="V13" s="8"/>
      <c r="W13" s="8"/>
      <c r="X13" s="8"/>
      <c r="Y13" s="8"/>
    </row>
    <row r="14" spans="1:25" ht="15" thickBot="1" x14ac:dyDescent="0.35">
      <c r="A14" s="21" t="str">
        <f>$B$2&amp;"'s Est. Contract Intrinsic Value"</f>
        <v>Cam Johnson's Est. Contract Intrinsic Value</v>
      </c>
      <c r="B14" s="24">
        <f>SUM(F33:Y33)*1000000</f>
        <v>65551013.41614227</v>
      </c>
      <c r="C14" s="27">
        <f>IFERROR(MAX(B14/B13,0),0)</f>
        <v>0.45419545321720561</v>
      </c>
      <c r="E14" t="s">
        <v>36</v>
      </c>
      <c r="F14" s="16">
        <f>'Reference Sheet'!$B$2</f>
        <v>-3.5991198085010473E-2</v>
      </c>
      <c r="G14" s="16">
        <f>'Reference Sheet'!$B$2</f>
        <v>-3.5991198085010473E-2</v>
      </c>
      <c r="H14" s="16">
        <f>'Reference Sheet'!$B$2</f>
        <v>-3.5991198085010473E-2</v>
      </c>
      <c r="I14" s="16">
        <f>'Reference Sheet'!$B$2</f>
        <v>-3.5991198085010473E-2</v>
      </c>
      <c r="J14" s="16">
        <f>'Reference Sheet'!$B$2</f>
        <v>-3.5991198085010473E-2</v>
      </c>
      <c r="K14" s="16">
        <f>'Reference Sheet'!$B$2</f>
        <v>-3.5991198085010473E-2</v>
      </c>
      <c r="L14" s="16">
        <f>'Reference Sheet'!$B$2</f>
        <v>-3.5991198085010473E-2</v>
      </c>
      <c r="M14" s="16">
        <f>'Reference Sheet'!$B$2</f>
        <v>-3.5991198085010473E-2</v>
      </c>
      <c r="N14" s="16">
        <f>'Reference Sheet'!$B$2</f>
        <v>-3.5991198085010473E-2</v>
      </c>
      <c r="O14" s="16">
        <f>'Reference Sheet'!$B$2</f>
        <v>-3.5991198085010473E-2</v>
      </c>
      <c r="P14" s="16">
        <f>'Reference Sheet'!$B$2</f>
        <v>-3.5991198085010473E-2</v>
      </c>
      <c r="Q14" s="16">
        <f>'Reference Sheet'!$B$2</f>
        <v>-3.5991198085010473E-2</v>
      </c>
      <c r="R14" s="16">
        <f>'Reference Sheet'!$B$2</f>
        <v>-3.5991198085010473E-2</v>
      </c>
      <c r="S14" s="16">
        <f>'Reference Sheet'!$B$2</f>
        <v>-3.5991198085010473E-2</v>
      </c>
      <c r="T14" s="16">
        <f>'Reference Sheet'!$B$2</f>
        <v>-3.5991198085010473E-2</v>
      </c>
      <c r="U14" s="16">
        <f>'Reference Sheet'!$B$2</f>
        <v>-3.5991198085010473E-2</v>
      </c>
      <c r="V14" s="16">
        <f>'Reference Sheet'!$B$2</f>
        <v>-3.5991198085010473E-2</v>
      </c>
      <c r="W14" s="16">
        <f>'Reference Sheet'!$B$2</f>
        <v>-3.5991198085010473E-2</v>
      </c>
      <c r="X14" s="16">
        <f>'Reference Sheet'!$B$2</f>
        <v>-3.5991198085010473E-2</v>
      </c>
      <c r="Y14" s="16">
        <f>'Reference Sheet'!$B$2</f>
        <v>-3.5991198085010473E-2</v>
      </c>
    </row>
    <row r="15" spans="1:25" x14ac:dyDescent="0.3">
      <c r="A15" t="s">
        <v>71</v>
      </c>
      <c r="B15" s="25">
        <f>IFERROR(SUM(F34:Y34)*1000000,"")</f>
        <v>75211391.981422007</v>
      </c>
      <c r="E15" t="s">
        <v>70</v>
      </c>
      <c r="F15" s="16">
        <f>VLOOKUP($B$4,'Reference Sheet'!$H$2:$I$6,2,FALSE)</f>
        <v>-8.3282492095377633E-3</v>
      </c>
      <c r="G15" s="16">
        <f>VLOOKUP($B$4,'Reference Sheet'!$H$2:$I$6,2,FALSE)</f>
        <v>-8.3282492095377633E-3</v>
      </c>
      <c r="H15" s="16">
        <f>VLOOKUP($B$4,'Reference Sheet'!$H$2:$I$6,2,FALSE)</f>
        <v>-8.3282492095377633E-3</v>
      </c>
      <c r="I15" s="16">
        <f>VLOOKUP($B$4,'Reference Sheet'!$H$2:$I$6,2,FALSE)</f>
        <v>-8.3282492095377633E-3</v>
      </c>
      <c r="J15" s="16">
        <f>VLOOKUP($B$4,'Reference Sheet'!$H$2:$I$6,2,FALSE)</f>
        <v>-8.3282492095377633E-3</v>
      </c>
      <c r="K15" s="16">
        <f>VLOOKUP($B$4,'Reference Sheet'!$H$2:$I$6,2,FALSE)</f>
        <v>-8.3282492095377633E-3</v>
      </c>
      <c r="L15" s="16">
        <f>VLOOKUP($B$4,'Reference Sheet'!$H$2:$I$6,2,FALSE)</f>
        <v>-8.3282492095377633E-3</v>
      </c>
      <c r="M15" s="16">
        <f>VLOOKUP($B$4,'Reference Sheet'!$H$2:$I$6,2,FALSE)</f>
        <v>-8.3282492095377633E-3</v>
      </c>
      <c r="N15" s="16">
        <f>VLOOKUP($B$4,'Reference Sheet'!$H$2:$I$6,2,FALSE)</f>
        <v>-8.3282492095377633E-3</v>
      </c>
      <c r="O15" s="16">
        <f>VLOOKUP($B$4,'Reference Sheet'!$H$2:$I$6,2,FALSE)</f>
        <v>-8.3282492095377633E-3</v>
      </c>
      <c r="P15" s="16">
        <f>VLOOKUP($B$4,'Reference Sheet'!$H$2:$I$6,2,FALSE)</f>
        <v>-8.3282492095377633E-3</v>
      </c>
      <c r="Q15" s="16">
        <f>VLOOKUP($B$4,'Reference Sheet'!$H$2:$I$6,2,FALSE)</f>
        <v>-8.3282492095377633E-3</v>
      </c>
      <c r="R15" s="16">
        <f>VLOOKUP($B$4,'Reference Sheet'!$H$2:$I$6,2,FALSE)</f>
        <v>-8.3282492095377633E-3</v>
      </c>
      <c r="S15" s="16">
        <f>VLOOKUP($B$4,'Reference Sheet'!$H$2:$I$6,2,FALSE)</f>
        <v>-8.3282492095377633E-3</v>
      </c>
      <c r="T15" s="16">
        <f>VLOOKUP($B$4,'Reference Sheet'!$H$2:$I$6,2,FALSE)</f>
        <v>-8.3282492095377633E-3</v>
      </c>
      <c r="U15" s="16">
        <f>VLOOKUP($B$4,'Reference Sheet'!$H$2:$I$6,2,FALSE)</f>
        <v>-8.3282492095377633E-3</v>
      </c>
      <c r="V15" s="16">
        <f>VLOOKUP($B$4,'Reference Sheet'!$H$2:$I$6,2,FALSE)</f>
        <v>-8.3282492095377633E-3</v>
      </c>
      <c r="W15" s="16">
        <f>VLOOKUP($B$4,'Reference Sheet'!$H$2:$I$6,2,FALSE)</f>
        <v>-8.3282492095377633E-3</v>
      </c>
      <c r="X15" s="16">
        <f>VLOOKUP($B$4,'Reference Sheet'!$H$2:$I$6,2,FALSE)</f>
        <v>-8.3282492095377633E-3</v>
      </c>
      <c r="Y15" s="16">
        <f>VLOOKUP($B$4,'Reference Sheet'!$H$2:$I$6,2,FALSE)</f>
        <v>-8.3282492095377633E-3</v>
      </c>
    </row>
    <row r="16" spans="1:25" ht="15" thickBot="1" x14ac:dyDescent="0.35">
      <c r="A16" t="s">
        <v>64</v>
      </c>
      <c r="B16" s="26">
        <f>IFERROR(B14-B15,"")</f>
        <v>-9660378.5652797371</v>
      </c>
      <c r="E16" t="s">
        <v>46</v>
      </c>
      <c r="F16" s="16">
        <f>VLOOKUP(F$6,'Reference Sheet'!$L$8:$N$10,3,FALSE)</f>
        <v>3.6771009569001513E-2</v>
      </c>
      <c r="G16" s="16">
        <f>VLOOKUP(G$6,'Reference Sheet'!$L$8:$N$10,3,FALSE)</f>
        <v>3.6771009569001513E-2</v>
      </c>
      <c r="H16" s="16">
        <f>VLOOKUP(H$6,'Reference Sheet'!$L$8:$N$10,3,FALSE)</f>
        <v>3.6771009569001513E-2</v>
      </c>
      <c r="I16" s="16">
        <f>VLOOKUP(I$6,'Reference Sheet'!$L$8:$N$10,3,FALSE)</f>
        <v>3.6771009569001513E-2</v>
      </c>
      <c r="J16" s="16">
        <f>VLOOKUP(J$6,'Reference Sheet'!$L$8:$N$10,3,FALSE)</f>
        <v>3.9904679039323307E-2</v>
      </c>
      <c r="K16" s="16">
        <f>VLOOKUP(K$6,'Reference Sheet'!$L$8:$N$10,3,FALSE)</f>
        <v>3.9904679039323307E-2</v>
      </c>
      <c r="L16" s="16">
        <f>VLOOKUP(L$6,'Reference Sheet'!$L$8:$N$10,3,FALSE)</f>
        <v>3.9904679039323307E-2</v>
      </c>
      <c r="M16" s="16">
        <f>VLOOKUP(M$6,'Reference Sheet'!$L$8:$N$10,3,FALSE)</f>
        <v>3.9904679039323307E-2</v>
      </c>
      <c r="N16" s="16">
        <f>VLOOKUP(N$6,'Reference Sheet'!$L$8:$N$10,3,FALSE)</f>
        <v>3.9904679039323307E-2</v>
      </c>
      <c r="O16" s="16">
        <f>VLOOKUP(O$6,'Reference Sheet'!$L$8:$N$10,3,FALSE)</f>
        <v>3.9904679039323307E-2</v>
      </c>
      <c r="P16" s="16">
        <f>VLOOKUP(P$6,'Reference Sheet'!$L$8:$N$10,3,FALSE)</f>
        <v>3.9904679039323307E-2</v>
      </c>
      <c r="Q16" s="16">
        <f>VLOOKUP(Q$6,'Reference Sheet'!$L$8:$N$10,3,FALSE)</f>
        <v>3.9904679039323307E-2</v>
      </c>
      <c r="R16" s="16">
        <f>VLOOKUP(R$6,'Reference Sheet'!$L$8:$N$10,3,FALSE)</f>
        <v>3.9904679039323307E-2</v>
      </c>
      <c r="S16" s="16">
        <f>VLOOKUP(S$6,'Reference Sheet'!$L$8:$N$10,3,FALSE)</f>
        <v>3.9904679039323307E-2</v>
      </c>
      <c r="T16" s="16">
        <f>VLOOKUP(T$6,'Reference Sheet'!$L$8:$N$10,3,FALSE)</f>
        <v>3.9904679039323307E-2</v>
      </c>
      <c r="U16" s="16">
        <f>VLOOKUP(U$6,'Reference Sheet'!$L$8:$N$10,3,FALSE)</f>
        <v>3.9904679039323307E-2</v>
      </c>
      <c r="V16" s="16">
        <f>VLOOKUP(V$6,'Reference Sheet'!$L$8:$N$10,3,FALSE)</f>
        <v>3.9904679039323307E-2</v>
      </c>
      <c r="W16" s="16">
        <f>VLOOKUP(W$6,'Reference Sheet'!$L$8:$N$10,3,FALSE)</f>
        <v>3.9904679039323307E-2</v>
      </c>
      <c r="X16" s="16">
        <f>VLOOKUP(X$6,'Reference Sheet'!$L$8:$N$10,3,FALSE)</f>
        <v>3.9904679039323307E-2</v>
      </c>
      <c r="Y16" s="16">
        <f>VLOOKUP(Y$6,'Reference Sheet'!$L$8:$N$10,3,FALSE)</f>
        <v>3.9904679039323307E-2</v>
      </c>
    </row>
    <row r="17" spans="1:25" ht="15" thickBot="1" x14ac:dyDescent="0.35">
      <c r="A17" s="21" t="s">
        <v>66</v>
      </c>
      <c r="B17" s="34">
        <f>IFERROR(B14/B15,"")</f>
        <v>0.87155697679859523</v>
      </c>
      <c r="E17" t="s">
        <v>48</v>
      </c>
      <c r="F17" s="16">
        <f>IFERROR(VLOOKUP(F$9,'Reference Sheet'!$J$7:$K$9,2,FALSE),0)</f>
        <v>0</v>
      </c>
      <c r="G17" s="16">
        <f>IFERROR(VLOOKUP(G$9,'Reference Sheet'!$J$7:$K$9,2,FALSE),0)</f>
        <v>0</v>
      </c>
      <c r="H17" s="16">
        <f>IFERROR(VLOOKUP(H$9,'Reference Sheet'!$J$7:$K$9,2,FALSE),0)</f>
        <v>0</v>
      </c>
      <c r="I17" s="16">
        <f>IFERROR(VLOOKUP(I$9,'Reference Sheet'!$J$7:$K$9,2,FALSE),0)</f>
        <v>0</v>
      </c>
      <c r="J17" s="16">
        <f>IFERROR(VLOOKUP(J$9,'Reference Sheet'!$J$7:$K$9,2,FALSE),0)</f>
        <v>0</v>
      </c>
      <c r="K17" s="16">
        <f>IFERROR(VLOOKUP(K$9,'Reference Sheet'!$J$7:$K$9,2,FALSE),0)</f>
        <v>0</v>
      </c>
      <c r="L17" s="16">
        <f>IFERROR(VLOOKUP(L$9,'Reference Sheet'!$J$7:$K$9,2,FALSE),0)</f>
        <v>0</v>
      </c>
      <c r="M17" s="16">
        <f>IFERROR(VLOOKUP(M$9,'Reference Sheet'!$J$7:$K$9,2,FALSE),0)</f>
        <v>0</v>
      </c>
      <c r="N17" s="16">
        <f>IFERROR(VLOOKUP(N$9,'Reference Sheet'!$J$7:$K$9,2,FALSE),0)</f>
        <v>0</v>
      </c>
      <c r="O17" s="16">
        <f>IFERROR(VLOOKUP(O$9,'Reference Sheet'!$J$7:$K$9,2,FALSE),0)</f>
        <v>0</v>
      </c>
      <c r="P17" s="16">
        <f>IFERROR(VLOOKUP(P$9,'Reference Sheet'!$J$7:$K$9,2,FALSE),0)</f>
        <v>0</v>
      </c>
      <c r="Q17" s="16">
        <f>IFERROR(VLOOKUP(Q$9,'Reference Sheet'!$J$7:$K$9,2,FALSE),0)</f>
        <v>0</v>
      </c>
      <c r="R17" s="16">
        <f>IFERROR(VLOOKUP(R$9,'Reference Sheet'!$J$7:$K$9,2,FALSE),0)</f>
        <v>0</v>
      </c>
      <c r="S17" s="16">
        <f>IFERROR(VLOOKUP(S$9,'Reference Sheet'!$J$7:$K$9,2,FALSE),0)</f>
        <v>0</v>
      </c>
      <c r="T17" s="16">
        <f>IFERROR(VLOOKUP(T$9,'Reference Sheet'!$J$7:$K$9,2,FALSE),0)</f>
        <v>0</v>
      </c>
      <c r="U17" s="16">
        <f>IFERROR(VLOOKUP(U$9,'Reference Sheet'!$J$7:$K$9,2,FALSE),0)</f>
        <v>0</v>
      </c>
      <c r="V17" s="16">
        <f>IFERROR(VLOOKUP(V$9,'Reference Sheet'!$J$7:$K$9,2,FALSE),0)</f>
        <v>0</v>
      </c>
      <c r="W17" s="16">
        <f>IFERROR(VLOOKUP(W$9,'Reference Sheet'!$J$7:$K$9,2,FALSE),0)</f>
        <v>0</v>
      </c>
      <c r="X17" s="16">
        <f>IFERROR(VLOOKUP(X$9,'Reference Sheet'!$J$7:$K$9,2,FALSE),0)</f>
        <v>0</v>
      </c>
      <c r="Y17" s="16">
        <f>IFERROR(VLOOKUP(Y$9,'Reference Sheet'!$J$7:$K$9,2,FALSE),0)</f>
        <v>0</v>
      </c>
    </row>
    <row r="18" spans="1:25" x14ac:dyDescent="0.3">
      <c r="E18" t="str">
        <f>E7&amp;" Input"</f>
        <v>Minutes Per Game Input</v>
      </c>
      <c r="F18" s="16">
        <f>IF(ISBLANK(F7),0,F7*'Reference Sheet'!$B$11)</f>
        <v>6.6037816508195027E-2</v>
      </c>
      <c r="G18" s="16">
        <f>IF(ISBLANK(G7),0,G7*'Reference Sheet'!$B$11)</f>
        <v>6.6037816508195027E-2</v>
      </c>
      <c r="H18" s="16">
        <f>IF(ISBLANK(H7),0,H7*'Reference Sheet'!$B$11)</f>
        <v>6.6037816508195027E-2</v>
      </c>
      <c r="I18" s="16">
        <f>IF(ISBLANK(I7),0,I7*'Reference Sheet'!$B$11)</f>
        <v>6.6037816508195027E-2</v>
      </c>
      <c r="J18" s="16">
        <f>IF(ISBLANK(J7),0,J7*'Reference Sheet'!$B$11)</f>
        <v>6.0754791187539424E-2</v>
      </c>
      <c r="K18" s="16">
        <f>IF(ISBLANK(K7),0,K7*'Reference Sheet'!$B$11)</f>
        <v>6.0754791187539424E-2</v>
      </c>
      <c r="L18" s="16">
        <f>IF(ISBLANK(L7),0,L7*'Reference Sheet'!$B$11)</f>
        <v>6.0754791187539424E-2</v>
      </c>
      <c r="M18" s="16">
        <f>IF(ISBLANK(M7),0,M7*'Reference Sheet'!$B$11)</f>
        <v>5.5471765866883821E-2</v>
      </c>
      <c r="N18" s="16">
        <f>IF(ISBLANK(N7),0,N7*'Reference Sheet'!$B$11)</f>
        <v>5.2830253206556023E-2</v>
      </c>
      <c r="O18" s="16">
        <f>IF(ISBLANK(O7),0,O7*'Reference Sheet'!$B$11)</f>
        <v>4.754722788590042E-2</v>
      </c>
      <c r="P18" s="16">
        <f>IF(ISBLANK(P7),0,P7*'Reference Sheet'!$B$11)</f>
        <v>4.2264202565244817E-2</v>
      </c>
      <c r="Q18" s="16">
        <f>IF(ISBLANK(Q7),0,Q7*'Reference Sheet'!$B$11)</f>
        <v>3.9622689904917019E-2</v>
      </c>
      <c r="R18" s="16">
        <f>IF(ISBLANK(R7),0,R7*'Reference Sheet'!$B$11)</f>
        <v>3.9622689904917019E-2</v>
      </c>
      <c r="S18" s="16">
        <f>IF(ISBLANK(S7),0,S7*'Reference Sheet'!$B$11)</f>
        <v>0</v>
      </c>
      <c r="T18" s="16">
        <f>IF(ISBLANK(T7),0,T7*'Reference Sheet'!$B$11)</f>
        <v>0</v>
      </c>
      <c r="U18" s="16">
        <f>IF(ISBLANK(U7),0,U7*'Reference Sheet'!$B$11)</f>
        <v>0</v>
      </c>
      <c r="V18" s="16">
        <f>IF(ISBLANK(V7),0,V7*'Reference Sheet'!$B$11)</f>
        <v>0</v>
      </c>
      <c r="W18" s="16">
        <f>IF(ISBLANK(W7),0,W7*'Reference Sheet'!$B$11)</f>
        <v>0</v>
      </c>
      <c r="X18" s="16">
        <f>IF(ISBLANK(X7),0,X7*'Reference Sheet'!$B$11)</f>
        <v>0</v>
      </c>
      <c r="Y18" s="16">
        <f>IF(ISBLANK(Y7),0,Y7*'Reference Sheet'!$B$11)</f>
        <v>0</v>
      </c>
    </row>
    <row r="19" spans="1:25" x14ac:dyDescent="0.3">
      <c r="E19" t="str">
        <f>E8&amp;" Input"</f>
        <v>Usage Rate Input</v>
      </c>
      <c r="F19" s="16">
        <f>IF(ISBLANK(F8),0,F8*'Reference Sheet'!$B$10)</f>
        <v>4.2097191322814163E-2</v>
      </c>
      <c r="G19" s="16">
        <f>IF(ISBLANK(G8),0,G8*'Reference Sheet'!$B$10)</f>
        <v>4.2097191322814163E-2</v>
      </c>
      <c r="H19" s="16">
        <f>IF(ISBLANK(H8),0,H8*'Reference Sheet'!$B$10)</f>
        <v>3.8270173929831057E-2</v>
      </c>
      <c r="I19" s="16">
        <f>IF(ISBLANK(I8),0,I8*'Reference Sheet'!$B$10)</f>
        <v>3.8270173929831057E-2</v>
      </c>
      <c r="J19" s="16">
        <f>IF(ISBLANK(J8),0,J8*'Reference Sheet'!$B$10)</f>
        <v>3.8270173929831057E-2</v>
      </c>
      <c r="K19" s="16">
        <f>IF(ISBLANK(K8),0,K8*'Reference Sheet'!$B$10)</f>
        <v>3.0616139143864848E-2</v>
      </c>
      <c r="L19" s="16">
        <f>IF(ISBLANK(L8),0,L8*'Reference Sheet'!$B$10)</f>
        <v>3.0616139143864848E-2</v>
      </c>
      <c r="M19" s="16">
        <f>IF(ISBLANK(M8),0,M8*'Reference Sheet'!$B$10)</f>
        <v>2.8702630447373294E-2</v>
      </c>
      <c r="N19" s="16">
        <f>IF(ISBLANK(N8),0,N8*'Reference Sheet'!$B$10)</f>
        <v>2.8702630447373294E-2</v>
      </c>
      <c r="O19" s="16">
        <f>IF(ISBLANK(O8),0,O8*'Reference Sheet'!$B$10)</f>
        <v>2.8702630447373294E-2</v>
      </c>
      <c r="P19" s="16">
        <f>IF(ISBLANK(P8),0,P8*'Reference Sheet'!$B$10)</f>
        <v>2.8702630447373294E-2</v>
      </c>
      <c r="Q19" s="16">
        <f>IF(ISBLANK(Q8),0,Q8*'Reference Sheet'!$B$10)</f>
        <v>2.6789121750881741E-2</v>
      </c>
      <c r="R19" s="16">
        <f>IF(ISBLANK(R8),0,R8*'Reference Sheet'!$B$10)</f>
        <v>2.6789121750881741E-2</v>
      </c>
      <c r="S19" s="16">
        <f>IF(ISBLANK(S8),0,S8*'Reference Sheet'!$B$10)</f>
        <v>0</v>
      </c>
      <c r="T19" s="16">
        <f>IF(ISBLANK(T8),0,T8*'Reference Sheet'!$B$10)</f>
        <v>0</v>
      </c>
      <c r="U19" s="16">
        <f>IF(ISBLANK(U8),0,U8*'Reference Sheet'!$B$10)</f>
        <v>0</v>
      </c>
      <c r="V19" s="16">
        <f>IF(ISBLANK(V8),0,V8*'Reference Sheet'!$B$10)</f>
        <v>0</v>
      </c>
      <c r="W19" s="16">
        <f>IF(ISBLANK(W8),0,W8*'Reference Sheet'!$B$10)</f>
        <v>0</v>
      </c>
      <c r="X19" s="16">
        <f>IF(ISBLANK(X8),0,X8*'Reference Sheet'!$B$10)</f>
        <v>0</v>
      </c>
      <c r="Y19" s="16">
        <f>IF(ISBLANK(Y8),0,Y8*'Reference Sheet'!$B$10)</f>
        <v>0</v>
      </c>
    </row>
    <row r="20" spans="1:25" x14ac:dyDescent="0.3">
      <c r="E20" t="s">
        <v>49</v>
      </c>
      <c r="F20" s="17">
        <f>MAX(0,SUM(F14:F19))</f>
        <v>0.10058657010546246</v>
      </c>
      <c r="G20" s="17">
        <f t="shared" ref="G20:Y20" si="5">MAX(0,SUM(G14:G19))</f>
        <v>0.10058657010546246</v>
      </c>
      <c r="H20" s="17">
        <f t="shared" si="5"/>
        <v>9.6759552712479352E-2</v>
      </c>
      <c r="I20" s="17">
        <f t="shared" si="5"/>
        <v>9.6759552712479352E-2</v>
      </c>
      <c r="J20" s="17">
        <f t="shared" si="5"/>
        <v>9.4610196862145557E-2</v>
      </c>
      <c r="K20" s="17">
        <f t="shared" si="5"/>
        <v>8.6956162076179344E-2</v>
      </c>
      <c r="L20" s="17">
        <f t="shared" si="5"/>
        <v>8.6956162076179344E-2</v>
      </c>
      <c r="M20" s="17">
        <f t="shared" si="5"/>
        <v>7.9759628059032181E-2</v>
      </c>
      <c r="N20" s="17">
        <f t="shared" si="5"/>
        <v>7.711811539870439E-2</v>
      </c>
      <c r="O20" s="17">
        <f t="shared" si="5"/>
        <v>7.183509007804878E-2</v>
      </c>
      <c r="P20" s="17">
        <f t="shared" si="5"/>
        <v>6.6552064757393184E-2</v>
      </c>
      <c r="Q20" s="17">
        <f t="shared" si="5"/>
        <v>6.1997043400573826E-2</v>
      </c>
      <c r="R20" s="17">
        <f t="shared" si="5"/>
        <v>6.1997043400573826E-2</v>
      </c>
      <c r="S20" s="17">
        <f t="shared" si="5"/>
        <v>0</v>
      </c>
      <c r="T20" s="17">
        <f t="shared" si="5"/>
        <v>0</v>
      </c>
      <c r="U20" s="17">
        <f t="shared" si="5"/>
        <v>0</v>
      </c>
      <c r="V20" s="17">
        <f t="shared" si="5"/>
        <v>0</v>
      </c>
      <c r="W20" s="17">
        <f t="shared" si="5"/>
        <v>0</v>
      </c>
      <c r="X20" s="17">
        <f t="shared" si="5"/>
        <v>0</v>
      </c>
      <c r="Y20" s="17">
        <f t="shared" si="5"/>
        <v>0</v>
      </c>
    </row>
    <row r="21" spans="1:25" x14ac:dyDescent="0.3">
      <c r="E21" s="29" t="s">
        <v>52</v>
      </c>
      <c r="F21" s="30">
        <f>F20*F11</f>
        <v>19.15464019324115</v>
      </c>
      <c r="G21" s="30">
        <f t="shared" ref="G21:O21" si="6">G20*G11</f>
        <v>19.920825800970796</v>
      </c>
      <c r="H21" s="30">
        <f t="shared" si="6"/>
        <v>21.079187920997853</v>
      </c>
      <c r="I21" s="30">
        <f t="shared" si="6"/>
        <v>23.187106713097641</v>
      </c>
      <c r="J21" s="30">
        <f t="shared" si="6"/>
        <v>24.939247198044288</v>
      </c>
      <c r="K21" s="30">
        <f t="shared" si="6"/>
        <v>25.213808053142309</v>
      </c>
      <c r="L21" s="30">
        <f t="shared" si="6"/>
        <v>27.735188858456542</v>
      </c>
      <c r="M21" s="30">
        <f t="shared" si="6"/>
        <v>26.966199891539489</v>
      </c>
      <c r="N21" s="30">
        <f t="shared" si="6"/>
        <v>27.637509347144725</v>
      </c>
      <c r="O21" s="30">
        <f t="shared" si="6"/>
        <v>27.288835327652674</v>
      </c>
      <c r="P21" s="30">
        <f>IF(P14&gt;16,P$20*P$11,0)</f>
        <v>0</v>
      </c>
      <c r="Q21" s="30">
        <f t="shared" ref="Q21:Y21" si="7">IF(Q14&gt;16,Q$20*Q$11,0)</f>
        <v>0</v>
      </c>
      <c r="R21" s="30">
        <f t="shared" si="7"/>
        <v>0</v>
      </c>
      <c r="S21" s="30">
        <f t="shared" si="7"/>
        <v>0</v>
      </c>
      <c r="T21" s="30">
        <f t="shared" si="7"/>
        <v>0</v>
      </c>
      <c r="U21" s="30">
        <f t="shared" si="7"/>
        <v>0</v>
      </c>
      <c r="V21" s="30">
        <f t="shared" si="7"/>
        <v>0</v>
      </c>
      <c r="W21" s="30">
        <f t="shared" si="7"/>
        <v>0</v>
      </c>
      <c r="X21" s="30">
        <f t="shared" si="7"/>
        <v>0</v>
      </c>
      <c r="Y21" s="30">
        <f t="shared" si="7"/>
        <v>0</v>
      </c>
    </row>
    <row r="22" spans="1:25" x14ac:dyDescent="0.3">
      <c r="E22" s="19" t="s">
        <v>75</v>
      </c>
      <c r="F22" s="8"/>
      <c r="G22" s="28">
        <f>IF(G$7="","",G21/F21-1)</f>
        <v>4.0000000000000036E-2</v>
      </c>
      <c r="H22" s="28">
        <f t="shared" ref="H22:Y22" si="8">IF(H$7="","",H21/G21-1)</f>
        <v>5.8148298248288821E-2</v>
      </c>
      <c r="I22" s="28">
        <f t="shared" si="8"/>
        <v>0.10000000000000009</v>
      </c>
      <c r="J22" s="28">
        <f t="shared" si="8"/>
        <v>7.5565291807490498E-2</v>
      </c>
      <c r="K22" s="28">
        <f t="shared" si="8"/>
        <v>1.1009187764077666E-2</v>
      </c>
      <c r="L22" s="28">
        <f t="shared" si="8"/>
        <v>0.10000000000000009</v>
      </c>
      <c r="M22" s="28">
        <f t="shared" si="8"/>
        <v>-2.7726112515097823E-2</v>
      </c>
      <c r="N22" s="28">
        <f t="shared" si="8"/>
        <v>2.4894477468286436E-2</v>
      </c>
      <c r="O22" s="28">
        <f t="shared" si="8"/>
        <v>-1.2615971110583213E-2</v>
      </c>
      <c r="P22" s="28">
        <f t="shared" si="8"/>
        <v>-1</v>
      </c>
      <c r="Q22" s="28" t="e">
        <f t="shared" si="8"/>
        <v>#DIV/0!</v>
      </c>
      <c r="R22" s="28" t="e">
        <f t="shared" si="8"/>
        <v>#DIV/0!</v>
      </c>
      <c r="S22" s="28" t="str">
        <f t="shared" si="8"/>
        <v/>
      </c>
      <c r="T22" s="28" t="str">
        <f t="shared" si="8"/>
        <v/>
      </c>
      <c r="U22" s="28" t="str">
        <f t="shared" si="8"/>
        <v/>
      </c>
      <c r="V22" s="28" t="str">
        <f t="shared" si="8"/>
        <v/>
      </c>
      <c r="W22" s="28" t="str">
        <f t="shared" si="8"/>
        <v/>
      </c>
      <c r="X22" s="28" t="str">
        <f t="shared" si="8"/>
        <v/>
      </c>
      <c r="Y22" s="28" t="str">
        <f t="shared" si="8"/>
        <v/>
      </c>
    </row>
    <row r="23" spans="1:25" x14ac:dyDescent="0.3">
      <c r="E23" s="29" t="s">
        <v>53</v>
      </c>
      <c r="F23" s="20">
        <f>F21/((1+$B$11)^F3)</f>
        <v>17.413309266582861</v>
      </c>
      <c r="G23" s="20">
        <f t="shared" ref="G23:Y23" si="9">G21/((1+$B$11)^G3)</f>
        <v>16.463492397496523</v>
      </c>
      <c r="H23" s="20">
        <f t="shared" si="9"/>
        <v>15.83710587603144</v>
      </c>
      <c r="I23" s="20">
        <f t="shared" si="9"/>
        <v>15.837105876031442</v>
      </c>
      <c r="J23" s="20">
        <f t="shared" si="9"/>
        <v>15.485310366308983</v>
      </c>
      <c r="K23" s="20">
        <f t="shared" si="9"/>
        <v>14.232537323378814</v>
      </c>
      <c r="L23" s="20">
        <f t="shared" si="9"/>
        <v>14.232537323378814</v>
      </c>
      <c r="M23" s="20">
        <f t="shared" si="9"/>
        <v>12.579931265614078</v>
      </c>
      <c r="N23" s="20">
        <f t="shared" si="9"/>
        <v>11.721001891871362</v>
      </c>
      <c r="O23" s="20">
        <f t="shared" si="9"/>
        <v>10.521027336924018</v>
      </c>
      <c r="P23" s="20">
        <f t="shared" si="9"/>
        <v>0</v>
      </c>
      <c r="Q23" s="20">
        <f t="shared" si="9"/>
        <v>0</v>
      </c>
      <c r="R23" s="20">
        <f t="shared" si="9"/>
        <v>0</v>
      </c>
      <c r="S23" s="20">
        <f t="shared" si="9"/>
        <v>0</v>
      </c>
      <c r="T23" s="20">
        <f t="shared" si="9"/>
        <v>0</v>
      </c>
      <c r="U23" s="20">
        <f t="shared" si="9"/>
        <v>0</v>
      </c>
      <c r="V23" s="20">
        <f t="shared" si="9"/>
        <v>0</v>
      </c>
      <c r="W23" s="20">
        <f t="shared" si="9"/>
        <v>0</v>
      </c>
      <c r="X23" s="20">
        <f t="shared" si="9"/>
        <v>0</v>
      </c>
      <c r="Y23" s="20">
        <f t="shared" si="9"/>
        <v>0</v>
      </c>
    </row>
    <row r="24" spans="1:25" x14ac:dyDescent="0.3">
      <c r="E24" s="19" t="s">
        <v>75</v>
      </c>
      <c r="F24" s="8"/>
      <c r="G24" s="28">
        <f>IF(G$7="","",G23/F23-1)</f>
        <v>-5.4545454545454564E-2</v>
      </c>
      <c r="H24" s="28">
        <f t="shared" ref="H24:Y24" si="10">IF(H$7="","",H23/G23-1)</f>
        <v>-3.804700159246488E-2</v>
      </c>
      <c r="I24" s="28">
        <f t="shared" si="10"/>
        <v>2.2204460492503131E-16</v>
      </c>
      <c r="J24" s="28">
        <f t="shared" si="10"/>
        <v>-2.2213371084099487E-2</v>
      </c>
      <c r="K24" s="28">
        <f t="shared" si="10"/>
        <v>-8.0900738396293082E-2</v>
      </c>
      <c r="L24" s="28">
        <f t="shared" si="10"/>
        <v>0</v>
      </c>
      <c r="M24" s="28">
        <f t="shared" si="10"/>
        <v>-0.11611464774099789</v>
      </c>
      <c r="N24" s="28">
        <f t="shared" si="10"/>
        <v>-6.8277747756103402E-2</v>
      </c>
      <c r="O24" s="28">
        <f t="shared" si="10"/>
        <v>-0.10237815555507579</v>
      </c>
      <c r="P24" s="28">
        <f t="shared" si="10"/>
        <v>-1</v>
      </c>
      <c r="Q24" s="28" t="e">
        <f t="shared" si="10"/>
        <v>#DIV/0!</v>
      </c>
      <c r="R24" s="28" t="e">
        <f t="shared" si="10"/>
        <v>#DIV/0!</v>
      </c>
      <c r="S24" s="28" t="str">
        <f t="shared" si="10"/>
        <v/>
      </c>
      <c r="T24" s="28" t="str">
        <f t="shared" si="10"/>
        <v/>
      </c>
      <c r="U24" s="28" t="str">
        <f t="shared" si="10"/>
        <v/>
      </c>
      <c r="V24" s="28" t="str">
        <f t="shared" si="10"/>
        <v/>
      </c>
      <c r="W24" s="28" t="str">
        <f t="shared" si="10"/>
        <v/>
      </c>
      <c r="X24" s="28" t="str">
        <f t="shared" si="10"/>
        <v/>
      </c>
      <c r="Y24" s="28" t="str">
        <f t="shared" si="10"/>
        <v/>
      </c>
    </row>
    <row r="25" spans="1:25" x14ac:dyDescent="0.3">
      <c r="F25" s="8"/>
      <c r="G25" s="8"/>
      <c r="H25" s="8"/>
      <c r="I25" s="8"/>
      <c r="J25" s="8"/>
      <c r="K25" s="8"/>
      <c r="L25" s="8"/>
      <c r="M25" s="8"/>
      <c r="N25" s="8"/>
      <c r="O25" s="8"/>
      <c r="P25" s="8"/>
      <c r="Q25" s="8"/>
      <c r="R25" s="8"/>
      <c r="S25" s="8"/>
      <c r="T25" s="8"/>
      <c r="U25" s="8"/>
      <c r="V25" s="8"/>
      <c r="W25" s="8"/>
      <c r="X25" s="8"/>
      <c r="Y25" s="8"/>
    </row>
    <row r="26" spans="1:25" x14ac:dyDescent="0.3">
      <c r="E26" t="s">
        <v>35</v>
      </c>
      <c r="F26" s="8">
        <f>F4</f>
        <v>2023</v>
      </c>
      <c r="G26" s="8">
        <f t="shared" ref="G26:Y26" si="11">G4</f>
        <v>2024</v>
      </c>
      <c r="H26" s="8">
        <f t="shared" si="11"/>
        <v>2025</v>
      </c>
      <c r="I26" s="8">
        <f t="shared" si="11"/>
        <v>2026</v>
      </c>
      <c r="J26" s="8">
        <f t="shared" si="11"/>
        <v>2027</v>
      </c>
      <c r="K26" s="8">
        <f t="shared" si="11"/>
        <v>2028</v>
      </c>
      <c r="L26" s="8">
        <f t="shared" si="11"/>
        <v>2029</v>
      </c>
      <c r="M26" s="8">
        <f t="shared" si="11"/>
        <v>2030</v>
      </c>
      <c r="N26" s="8">
        <f t="shared" si="11"/>
        <v>2031</v>
      </c>
      <c r="O26" s="8">
        <f t="shared" si="11"/>
        <v>2032</v>
      </c>
      <c r="P26" s="8">
        <f t="shared" si="11"/>
        <v>2033</v>
      </c>
      <c r="Q26" s="8">
        <f t="shared" si="11"/>
        <v>2034</v>
      </c>
      <c r="R26" s="8">
        <f t="shared" si="11"/>
        <v>2035</v>
      </c>
      <c r="S26" s="8">
        <f t="shared" si="11"/>
        <v>2036</v>
      </c>
      <c r="T26" s="8">
        <f t="shared" si="11"/>
        <v>2037</v>
      </c>
      <c r="U26" s="8">
        <f t="shared" si="11"/>
        <v>2038</v>
      </c>
      <c r="V26" s="8">
        <f t="shared" si="11"/>
        <v>2039</v>
      </c>
      <c r="W26" s="8">
        <f t="shared" si="11"/>
        <v>2040</v>
      </c>
      <c r="X26" s="8">
        <f t="shared" si="11"/>
        <v>2041</v>
      </c>
      <c r="Y26" s="8">
        <f t="shared" si="11"/>
        <v>2042</v>
      </c>
    </row>
    <row r="27" spans="1:25" x14ac:dyDescent="0.3">
      <c r="E27" t="s">
        <v>59</v>
      </c>
      <c r="F27" s="14">
        <f>F21</f>
        <v>19.15464019324115</v>
      </c>
      <c r="G27" s="14">
        <f t="shared" ref="G27:Y27" si="12">G21</f>
        <v>19.920825800970796</v>
      </c>
      <c r="H27" s="14">
        <f t="shared" si="12"/>
        <v>21.079187920997853</v>
      </c>
      <c r="I27" s="14">
        <f t="shared" si="12"/>
        <v>23.187106713097641</v>
      </c>
      <c r="J27" s="14">
        <f t="shared" si="12"/>
        <v>24.939247198044288</v>
      </c>
      <c r="K27" s="14">
        <f t="shared" si="12"/>
        <v>25.213808053142309</v>
      </c>
      <c r="L27" s="14">
        <f t="shared" si="12"/>
        <v>27.735188858456542</v>
      </c>
      <c r="M27" s="14">
        <f t="shared" si="12"/>
        <v>26.966199891539489</v>
      </c>
      <c r="N27" s="14">
        <f t="shared" si="12"/>
        <v>27.637509347144725</v>
      </c>
      <c r="O27" s="14">
        <f t="shared" si="12"/>
        <v>27.288835327652674</v>
      </c>
      <c r="P27" s="14">
        <f t="shared" si="12"/>
        <v>0</v>
      </c>
      <c r="Q27" s="14">
        <f t="shared" si="12"/>
        <v>0</v>
      </c>
      <c r="R27" s="14">
        <f t="shared" si="12"/>
        <v>0</v>
      </c>
      <c r="S27" s="14">
        <f t="shared" si="12"/>
        <v>0</v>
      </c>
      <c r="T27" s="14">
        <f t="shared" si="12"/>
        <v>0</v>
      </c>
      <c r="U27" s="14">
        <f t="shared" si="12"/>
        <v>0</v>
      </c>
      <c r="V27" s="14">
        <f t="shared" si="12"/>
        <v>0</v>
      </c>
      <c r="W27" s="14">
        <f t="shared" si="12"/>
        <v>0</v>
      </c>
      <c r="X27" s="14">
        <f t="shared" si="12"/>
        <v>0</v>
      </c>
      <c r="Y27" s="14">
        <f t="shared" si="12"/>
        <v>0</v>
      </c>
    </row>
    <row r="28" spans="1:25" x14ac:dyDescent="0.3">
      <c r="E28" t="s">
        <v>60</v>
      </c>
      <c r="F28" s="22">
        <v>25.678999999999998</v>
      </c>
      <c r="G28" s="22">
        <v>23.625</v>
      </c>
      <c r="H28" s="22">
        <v>21.57</v>
      </c>
      <c r="I28" s="22">
        <v>23.625</v>
      </c>
      <c r="J28" s="22"/>
      <c r="K28" s="22"/>
      <c r="L28" s="22"/>
      <c r="M28" s="22"/>
      <c r="N28" s="22"/>
      <c r="O28" s="22"/>
      <c r="P28" s="22"/>
      <c r="Q28" s="22"/>
      <c r="R28" s="22"/>
      <c r="S28" s="22"/>
      <c r="T28" s="22"/>
      <c r="U28" s="22"/>
      <c r="V28" s="22"/>
      <c r="W28" s="22"/>
      <c r="X28" s="22"/>
      <c r="Y28" s="22"/>
    </row>
    <row r="29" spans="1:25" x14ac:dyDescent="0.3">
      <c r="E29" s="19" t="s">
        <v>75</v>
      </c>
      <c r="F29" s="8"/>
      <c r="G29" s="28">
        <f>IF(G$28="","",G28/F28-1)</f>
        <v>-7.9987538455547291E-2</v>
      </c>
      <c r="H29" s="28">
        <f t="shared" ref="H29:Y29" si="13">IF(H$28="","",H28/G28-1)</f>
        <v>-8.6984126984126942E-2</v>
      </c>
      <c r="I29" s="28">
        <f t="shared" si="13"/>
        <v>9.5271210013908147E-2</v>
      </c>
      <c r="J29" s="28" t="str">
        <f t="shared" si="13"/>
        <v/>
      </c>
      <c r="K29" s="28" t="str">
        <f t="shared" si="13"/>
        <v/>
      </c>
      <c r="L29" s="28" t="str">
        <f t="shared" si="13"/>
        <v/>
      </c>
      <c r="M29" s="28" t="str">
        <f t="shared" si="13"/>
        <v/>
      </c>
      <c r="N29" s="28" t="str">
        <f t="shared" si="13"/>
        <v/>
      </c>
      <c r="O29" s="28" t="str">
        <f t="shared" si="13"/>
        <v/>
      </c>
      <c r="P29" s="28" t="str">
        <f t="shared" si="13"/>
        <v/>
      </c>
      <c r="Q29" s="28" t="str">
        <f t="shared" si="13"/>
        <v/>
      </c>
      <c r="R29" s="28" t="str">
        <f t="shared" si="13"/>
        <v/>
      </c>
      <c r="S29" s="28" t="str">
        <f t="shared" si="13"/>
        <v/>
      </c>
      <c r="T29" s="28" t="str">
        <f t="shared" si="13"/>
        <v/>
      </c>
      <c r="U29" s="28" t="str">
        <f t="shared" si="13"/>
        <v/>
      </c>
      <c r="V29" s="28" t="str">
        <f t="shared" si="13"/>
        <v/>
      </c>
      <c r="W29" s="28" t="str">
        <f t="shared" si="13"/>
        <v/>
      </c>
      <c r="X29" s="28" t="str">
        <f t="shared" si="13"/>
        <v/>
      </c>
      <c r="Y29" s="28" t="str">
        <f t="shared" si="13"/>
        <v/>
      </c>
    </row>
    <row r="30" spans="1:25" x14ac:dyDescent="0.3">
      <c r="E30" t="s">
        <v>61</v>
      </c>
      <c r="F30" s="23">
        <f>IFERROR(F27-F28,"")</f>
        <v>-6.5243598067588486</v>
      </c>
      <c r="G30" s="23">
        <f t="shared" ref="G30:Y30" si="14">IFERROR(G27-G28,"")</f>
        <v>-3.7041741990292039</v>
      </c>
      <c r="H30" s="23">
        <f t="shared" si="14"/>
        <v>-0.49081207900214707</v>
      </c>
      <c r="I30" s="23">
        <f t="shared" si="14"/>
        <v>-0.43789328690235862</v>
      </c>
      <c r="J30" s="23">
        <f t="shared" si="14"/>
        <v>24.939247198044288</v>
      </c>
      <c r="K30" s="23">
        <f t="shared" si="14"/>
        <v>25.213808053142309</v>
      </c>
      <c r="L30" s="23">
        <f t="shared" si="14"/>
        <v>27.735188858456542</v>
      </c>
      <c r="M30" s="23">
        <f t="shared" si="14"/>
        <v>26.966199891539489</v>
      </c>
      <c r="N30" s="23">
        <f t="shared" si="14"/>
        <v>27.637509347144725</v>
      </c>
      <c r="O30" s="23">
        <f t="shared" si="14"/>
        <v>27.288835327652674</v>
      </c>
      <c r="P30" s="23">
        <f t="shared" si="14"/>
        <v>0</v>
      </c>
      <c r="Q30" s="23">
        <f t="shared" si="14"/>
        <v>0</v>
      </c>
      <c r="R30" s="23">
        <f t="shared" si="14"/>
        <v>0</v>
      </c>
      <c r="S30" s="23">
        <f t="shared" si="14"/>
        <v>0</v>
      </c>
      <c r="T30" s="23">
        <f t="shared" si="14"/>
        <v>0</v>
      </c>
      <c r="U30" s="23">
        <f t="shared" si="14"/>
        <v>0</v>
      </c>
      <c r="V30" s="23">
        <f t="shared" si="14"/>
        <v>0</v>
      </c>
      <c r="W30" s="23">
        <f t="shared" si="14"/>
        <v>0</v>
      </c>
      <c r="X30" s="23">
        <f t="shared" si="14"/>
        <v>0</v>
      </c>
      <c r="Y30" s="23">
        <f t="shared" si="14"/>
        <v>0</v>
      </c>
    </row>
    <row r="31" spans="1:25" x14ac:dyDescent="0.3">
      <c r="E31" s="9" t="s">
        <v>63</v>
      </c>
      <c r="F31" s="33">
        <f>IFERROR(F27/F28,"")</f>
        <v>0.74592625075903074</v>
      </c>
      <c r="G31" s="33">
        <f t="shared" ref="G31:Y31" si="15">IFERROR(G27/G28,"")</f>
        <v>0.84320955771304962</v>
      </c>
      <c r="H31" s="33">
        <f t="shared" si="15"/>
        <v>0.97724561525256615</v>
      </c>
      <c r="I31" s="33">
        <f t="shared" si="15"/>
        <v>0.98146483441683141</v>
      </c>
      <c r="J31" s="33" t="str">
        <f t="shared" si="15"/>
        <v/>
      </c>
      <c r="K31" s="33" t="str">
        <f t="shared" si="15"/>
        <v/>
      </c>
      <c r="L31" s="33" t="str">
        <f t="shared" si="15"/>
        <v/>
      </c>
      <c r="M31" s="33" t="str">
        <f t="shared" si="15"/>
        <v/>
      </c>
      <c r="N31" s="33" t="str">
        <f t="shared" si="15"/>
        <v/>
      </c>
      <c r="O31" s="33" t="str">
        <f t="shared" si="15"/>
        <v/>
      </c>
      <c r="P31" s="33" t="str">
        <f t="shared" si="15"/>
        <v/>
      </c>
      <c r="Q31" s="33" t="str">
        <f t="shared" si="15"/>
        <v/>
      </c>
      <c r="R31" s="33" t="str">
        <f t="shared" si="15"/>
        <v/>
      </c>
      <c r="S31" s="33" t="str">
        <f t="shared" si="15"/>
        <v/>
      </c>
      <c r="T31" s="33" t="str">
        <f t="shared" si="15"/>
        <v/>
      </c>
      <c r="U31" s="33" t="str">
        <f t="shared" si="15"/>
        <v/>
      </c>
      <c r="V31" s="33" t="str">
        <f t="shared" si="15"/>
        <v/>
      </c>
      <c r="W31" s="33" t="str">
        <f t="shared" si="15"/>
        <v/>
      </c>
      <c r="X31" s="33" t="str">
        <f t="shared" si="15"/>
        <v/>
      </c>
      <c r="Y31" s="33" t="str">
        <f t="shared" si="15"/>
        <v/>
      </c>
    </row>
    <row r="32" spans="1:25" x14ac:dyDescent="0.3">
      <c r="F32" s="8"/>
      <c r="G32" s="8"/>
      <c r="H32" s="8"/>
      <c r="I32" s="8"/>
      <c r="J32" s="8"/>
      <c r="K32" s="8"/>
      <c r="L32" s="8"/>
      <c r="M32" s="8"/>
      <c r="N32" s="8"/>
      <c r="O32" s="8"/>
      <c r="P32" s="8"/>
      <c r="Q32" s="8"/>
      <c r="R32" s="8"/>
      <c r="S32" s="8"/>
      <c r="T32" s="8"/>
      <c r="U32" s="8"/>
      <c r="V32" s="8"/>
      <c r="W32" s="8"/>
      <c r="X32" s="8"/>
      <c r="Y32" s="8"/>
    </row>
    <row r="33" spans="5:25" x14ac:dyDescent="0.3">
      <c r="E33" s="19" t="s">
        <v>53</v>
      </c>
      <c r="F33" s="20">
        <f>IF(ISBLANK(F28),0,F23)</f>
        <v>17.413309266582861</v>
      </c>
      <c r="G33" s="20">
        <f t="shared" ref="G33:Y33" si="16">IF(ISBLANK(G28),0,G23)</f>
        <v>16.463492397496523</v>
      </c>
      <c r="H33" s="20">
        <f t="shared" si="16"/>
        <v>15.83710587603144</v>
      </c>
      <c r="I33" s="20">
        <f t="shared" si="16"/>
        <v>15.837105876031442</v>
      </c>
      <c r="J33" s="20">
        <f t="shared" si="16"/>
        <v>0</v>
      </c>
      <c r="K33" s="20">
        <f t="shared" si="16"/>
        <v>0</v>
      </c>
      <c r="L33" s="20">
        <f t="shared" si="16"/>
        <v>0</v>
      </c>
      <c r="M33" s="20">
        <f t="shared" si="16"/>
        <v>0</v>
      </c>
      <c r="N33" s="20">
        <f t="shared" si="16"/>
        <v>0</v>
      </c>
      <c r="O33" s="20">
        <f t="shared" si="16"/>
        <v>0</v>
      </c>
      <c r="P33" s="20">
        <f t="shared" si="16"/>
        <v>0</v>
      </c>
      <c r="Q33" s="20">
        <f t="shared" si="16"/>
        <v>0</v>
      </c>
      <c r="R33" s="20">
        <f t="shared" si="16"/>
        <v>0</v>
      </c>
      <c r="S33" s="20">
        <f t="shared" si="16"/>
        <v>0</v>
      </c>
      <c r="T33" s="20">
        <f t="shared" si="16"/>
        <v>0</v>
      </c>
      <c r="U33" s="20">
        <f t="shared" si="16"/>
        <v>0</v>
      </c>
      <c r="V33" s="20">
        <f t="shared" si="16"/>
        <v>0</v>
      </c>
      <c r="W33" s="20">
        <f t="shared" si="16"/>
        <v>0</v>
      </c>
      <c r="X33" s="20">
        <f t="shared" si="16"/>
        <v>0</v>
      </c>
      <c r="Y33" s="20">
        <f t="shared" si="16"/>
        <v>0</v>
      </c>
    </row>
    <row r="34" spans="5:25" x14ac:dyDescent="0.3">
      <c r="E34" s="19" t="s">
        <v>65</v>
      </c>
      <c r="F34" s="20">
        <f>IFERROR(F28/((1+$B$11)^F3),"")</f>
        <v>23.34454545454545</v>
      </c>
      <c r="G34" s="20">
        <f t="shared" ref="G34:Y34" si="17">IFERROR(G28/((1+$B$11)^G3),"")</f>
        <v>19.52479338842975</v>
      </c>
      <c r="H34" s="20">
        <f t="shared" si="17"/>
        <v>16.205860255447028</v>
      </c>
      <c r="I34" s="20">
        <f t="shared" si="17"/>
        <v>16.13619288299979</v>
      </c>
      <c r="J34" s="20">
        <f t="shared" si="17"/>
        <v>0</v>
      </c>
      <c r="K34" s="20">
        <f t="shared" si="17"/>
        <v>0</v>
      </c>
      <c r="L34" s="20">
        <f t="shared" si="17"/>
        <v>0</v>
      </c>
      <c r="M34" s="20">
        <f t="shared" si="17"/>
        <v>0</v>
      </c>
      <c r="N34" s="20">
        <f t="shared" si="17"/>
        <v>0</v>
      </c>
      <c r="O34" s="20">
        <f t="shared" si="17"/>
        <v>0</v>
      </c>
      <c r="P34" s="20">
        <f t="shared" si="17"/>
        <v>0</v>
      </c>
      <c r="Q34" s="20">
        <f t="shared" si="17"/>
        <v>0</v>
      </c>
      <c r="R34" s="20">
        <f t="shared" si="17"/>
        <v>0</v>
      </c>
      <c r="S34" s="20">
        <f t="shared" si="17"/>
        <v>0</v>
      </c>
      <c r="T34" s="20">
        <f t="shared" si="17"/>
        <v>0</v>
      </c>
      <c r="U34" s="20">
        <f t="shared" si="17"/>
        <v>0</v>
      </c>
      <c r="V34" s="20">
        <f t="shared" si="17"/>
        <v>0</v>
      </c>
      <c r="W34" s="20">
        <f t="shared" si="17"/>
        <v>0</v>
      </c>
      <c r="X34" s="20">
        <f t="shared" si="17"/>
        <v>0</v>
      </c>
      <c r="Y34" s="20">
        <f t="shared" si="17"/>
        <v>0</v>
      </c>
    </row>
    <row r="35" spans="5:25" x14ac:dyDescent="0.3">
      <c r="F35" s="8"/>
      <c r="G35" s="8"/>
      <c r="H35" s="8"/>
      <c r="I35" s="8"/>
      <c r="J35" s="8"/>
      <c r="K35" s="8"/>
      <c r="L35" s="8"/>
      <c r="M35" s="8"/>
      <c r="N35" s="8"/>
      <c r="O35" s="8"/>
      <c r="P35" s="8"/>
      <c r="Q35" s="8"/>
      <c r="R35" s="8"/>
      <c r="S35" s="8"/>
      <c r="T35" s="8"/>
      <c r="U35" s="8"/>
      <c r="V35" s="8"/>
      <c r="W35" s="8"/>
      <c r="X35" s="8"/>
      <c r="Y35" s="8"/>
    </row>
    <row r="36" spans="5:25" x14ac:dyDescent="0.3">
      <c r="F36" s="8"/>
      <c r="G36" s="8"/>
      <c r="H36" s="8"/>
      <c r="I36" s="8"/>
      <c r="J36" s="8"/>
      <c r="K36" s="8"/>
      <c r="L36" s="8"/>
      <c r="M36" s="8"/>
      <c r="N36" s="8"/>
      <c r="O36" s="8"/>
      <c r="P36" s="8"/>
      <c r="Q36" s="8"/>
      <c r="R36" s="8"/>
      <c r="S36" s="8"/>
      <c r="T36" s="8"/>
      <c r="U36" s="8"/>
      <c r="V36" s="8"/>
      <c r="W36" s="8"/>
      <c r="X36" s="8"/>
      <c r="Y36" s="8"/>
    </row>
    <row r="37" spans="5:25" x14ac:dyDescent="0.3">
      <c r="F37" s="8"/>
      <c r="G37" s="8"/>
      <c r="H37" s="8"/>
      <c r="I37" s="8"/>
      <c r="J37" s="8"/>
      <c r="K37" s="8"/>
      <c r="L37" s="8"/>
      <c r="M37" s="8"/>
      <c r="N37" s="8"/>
      <c r="O37" s="8"/>
      <c r="P37" s="8"/>
      <c r="Q37" s="8"/>
      <c r="R37" s="8"/>
      <c r="S37" s="8"/>
      <c r="T37" s="8"/>
      <c r="U37" s="8"/>
      <c r="V37" s="8"/>
      <c r="W37" s="8"/>
      <c r="X37" s="8"/>
      <c r="Y37" s="8"/>
    </row>
  </sheetData>
  <conditionalFormatting sqref="B17">
    <cfRule type="colorScale" priority="3">
      <colorScale>
        <cfvo type="num" val="0.5"/>
        <cfvo type="num" val="0.8"/>
        <cfvo type="num" val="1.1000000000000001"/>
        <color rgb="FFF8696B"/>
        <color rgb="FFFFEB84"/>
        <color rgb="FF63BE7B"/>
      </colorScale>
    </cfRule>
  </conditionalFormatting>
  <conditionalFormatting sqref="F31:Y31">
    <cfRule type="colorScale" priority="1">
      <colorScale>
        <cfvo type="num" val="0.5"/>
        <cfvo type="num" val="0.8"/>
        <cfvo type="num" val="1.1000000000000001"/>
        <color rgb="FFF8696B"/>
        <color rgb="FFFFEB84"/>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724EDB6C-BEAF-4B3C-AC2F-E66C288AC51D}">
          <x14:formula1>
            <xm:f>'Reference Sheet'!$J$7:$J$9</xm:f>
          </x14:formula1>
          <xm:sqref>F9:Y9</xm:sqref>
        </x14:dataValidation>
        <x14:dataValidation type="list" allowBlank="1" showInputMessage="1" showErrorMessage="1" xr:uid="{36883DA3-49CF-4521-9183-AE350F442911}">
          <x14:formula1>
            <xm:f>'Reference Sheet'!$H$2:$H$6</xm:f>
          </x14:formula1>
          <xm:sqref>B4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56A69-85E8-46C1-8392-1176343A795F}">
  <dimension ref="A2:Y37"/>
  <sheetViews>
    <sheetView showGridLines="0" workbookViewId="0">
      <selection activeCell="B17" sqref="B17"/>
    </sheetView>
  </sheetViews>
  <sheetFormatPr defaultRowHeight="14.4" x14ac:dyDescent="0.3"/>
  <cols>
    <col min="1" max="1" width="39.21875" customWidth="1"/>
    <col min="2" max="2" width="17.21875" customWidth="1"/>
    <col min="5" max="5" width="29.109375" bestFit="1" customWidth="1"/>
    <col min="6" max="25" width="11" customWidth="1"/>
  </cols>
  <sheetData>
    <row r="2" spans="1:25" x14ac:dyDescent="0.3">
      <c r="A2" t="s">
        <v>54</v>
      </c>
      <c r="B2" s="4" t="s">
        <v>62</v>
      </c>
    </row>
    <row r="3" spans="1:25" x14ac:dyDescent="0.3">
      <c r="A3" t="s">
        <v>15</v>
      </c>
      <c r="B3" s="4">
        <v>2023</v>
      </c>
      <c r="E3" t="s">
        <v>35</v>
      </c>
      <c r="F3">
        <v>1</v>
      </c>
      <c r="G3">
        <f>F3+1</f>
        <v>2</v>
      </c>
      <c r="H3">
        <f t="shared" ref="H3:W5" si="0">G3+1</f>
        <v>3</v>
      </c>
      <c r="I3">
        <f t="shared" si="0"/>
        <v>4</v>
      </c>
      <c r="J3">
        <f t="shared" si="0"/>
        <v>5</v>
      </c>
      <c r="K3">
        <f t="shared" si="0"/>
        <v>6</v>
      </c>
      <c r="L3">
        <f t="shared" si="0"/>
        <v>7</v>
      </c>
      <c r="M3">
        <f t="shared" si="0"/>
        <v>8</v>
      </c>
      <c r="N3">
        <f t="shared" si="0"/>
        <v>9</v>
      </c>
      <c r="O3">
        <f t="shared" si="0"/>
        <v>10</v>
      </c>
      <c r="P3">
        <f t="shared" si="0"/>
        <v>11</v>
      </c>
      <c r="Q3">
        <f t="shared" si="0"/>
        <v>12</v>
      </c>
      <c r="R3">
        <f t="shared" si="0"/>
        <v>13</v>
      </c>
      <c r="S3">
        <f t="shared" si="0"/>
        <v>14</v>
      </c>
      <c r="T3">
        <f t="shared" si="0"/>
        <v>15</v>
      </c>
      <c r="U3">
        <f t="shared" si="0"/>
        <v>16</v>
      </c>
      <c r="V3">
        <f t="shared" si="0"/>
        <v>17</v>
      </c>
      <c r="W3">
        <f t="shared" si="0"/>
        <v>18</v>
      </c>
      <c r="X3">
        <f t="shared" ref="X3:Y5" si="1">W3+1</f>
        <v>19</v>
      </c>
      <c r="Y3">
        <f t="shared" si="1"/>
        <v>20</v>
      </c>
    </row>
    <row r="4" spans="1:25" x14ac:dyDescent="0.3">
      <c r="A4" t="s">
        <v>16</v>
      </c>
      <c r="B4" s="4" t="s">
        <v>21</v>
      </c>
      <c r="F4" s="7">
        <f>B3</f>
        <v>2023</v>
      </c>
      <c r="G4" s="8">
        <f>F4+1</f>
        <v>2024</v>
      </c>
      <c r="H4" s="8">
        <f t="shared" si="0"/>
        <v>2025</v>
      </c>
      <c r="I4" s="8">
        <f t="shared" si="0"/>
        <v>2026</v>
      </c>
      <c r="J4" s="8">
        <f t="shared" si="0"/>
        <v>2027</v>
      </c>
      <c r="K4" s="8">
        <f t="shared" si="0"/>
        <v>2028</v>
      </c>
      <c r="L4" s="8">
        <f t="shared" si="0"/>
        <v>2029</v>
      </c>
      <c r="M4" s="8">
        <f t="shared" si="0"/>
        <v>2030</v>
      </c>
      <c r="N4" s="8">
        <f t="shared" si="0"/>
        <v>2031</v>
      </c>
      <c r="O4" s="8">
        <f t="shared" si="0"/>
        <v>2032</v>
      </c>
      <c r="P4" s="8">
        <f t="shared" si="0"/>
        <v>2033</v>
      </c>
      <c r="Q4" s="8">
        <f t="shared" si="0"/>
        <v>2034</v>
      </c>
      <c r="R4" s="8">
        <f t="shared" si="0"/>
        <v>2035</v>
      </c>
      <c r="S4" s="8">
        <f t="shared" si="0"/>
        <v>2036</v>
      </c>
      <c r="T4" s="8">
        <f t="shared" si="0"/>
        <v>2037</v>
      </c>
      <c r="U4" s="8">
        <f t="shared" si="0"/>
        <v>2038</v>
      </c>
      <c r="V4" s="8">
        <f t="shared" si="0"/>
        <v>2039</v>
      </c>
      <c r="W4" s="8">
        <f t="shared" si="0"/>
        <v>2040</v>
      </c>
      <c r="X4" s="8">
        <f t="shared" si="1"/>
        <v>2041</v>
      </c>
      <c r="Y4" s="8">
        <f t="shared" si="1"/>
        <v>2042</v>
      </c>
    </row>
    <row r="5" spans="1:25" x14ac:dyDescent="0.3">
      <c r="A5" t="s">
        <v>30</v>
      </c>
      <c r="B5" s="4">
        <v>25</v>
      </c>
      <c r="E5" t="s">
        <v>37</v>
      </c>
      <c r="F5" s="7">
        <f>B5</f>
        <v>25</v>
      </c>
      <c r="G5" s="8">
        <f>F5+1</f>
        <v>26</v>
      </c>
      <c r="H5" s="8">
        <f t="shared" si="0"/>
        <v>27</v>
      </c>
      <c r="I5" s="8">
        <f t="shared" si="0"/>
        <v>28</v>
      </c>
      <c r="J5" s="8">
        <f t="shared" si="0"/>
        <v>29</v>
      </c>
      <c r="K5" s="8">
        <f t="shared" si="0"/>
        <v>30</v>
      </c>
      <c r="L5" s="8">
        <f t="shared" si="0"/>
        <v>31</v>
      </c>
      <c r="M5" s="8">
        <f t="shared" si="0"/>
        <v>32</v>
      </c>
      <c r="N5" s="8">
        <f t="shared" si="0"/>
        <v>33</v>
      </c>
      <c r="O5" s="8">
        <f t="shared" si="0"/>
        <v>34</v>
      </c>
      <c r="P5" s="8">
        <f t="shared" si="0"/>
        <v>35</v>
      </c>
      <c r="Q5" s="8">
        <f t="shared" si="0"/>
        <v>36</v>
      </c>
      <c r="R5" s="8">
        <f t="shared" si="0"/>
        <v>37</v>
      </c>
      <c r="S5" s="8">
        <f t="shared" si="0"/>
        <v>38</v>
      </c>
      <c r="T5" s="8">
        <f t="shared" si="0"/>
        <v>39</v>
      </c>
      <c r="U5" s="8">
        <f t="shared" si="0"/>
        <v>40</v>
      </c>
      <c r="V5" s="8">
        <f t="shared" si="0"/>
        <v>41</v>
      </c>
      <c r="W5" s="8">
        <f t="shared" si="0"/>
        <v>42</v>
      </c>
      <c r="X5" s="8">
        <f t="shared" si="1"/>
        <v>43</v>
      </c>
      <c r="Y5" s="8">
        <f t="shared" si="1"/>
        <v>44</v>
      </c>
    </row>
    <row r="6" spans="1:25" x14ac:dyDescent="0.3">
      <c r="A6" t="s">
        <v>33</v>
      </c>
      <c r="B6" s="5">
        <v>136021000</v>
      </c>
      <c r="E6" t="s">
        <v>26</v>
      </c>
      <c r="F6" s="7" t="str" cm="1">
        <f t="array" ref="F6">_xlfn.IFS(F5&gt;'Reference Sheet'!$M$9,'Reference Sheet'!$L$9,F5&gt;'Reference Sheet'!$M$8,'Reference Sheet'!$L$8,F5&lt;='Reference Sheet'!$M$8,'Reference Sheet'!$L$10)</f>
        <v>Prime</v>
      </c>
      <c r="G6" s="7" t="str" cm="1">
        <f t="array" ref="G6">_xlfn.IFS(G5&gt;'Reference Sheet'!$M$9,'Reference Sheet'!$L$9,G5&gt;'Reference Sheet'!$M$8,'Reference Sheet'!$L$8,G5&lt;='Reference Sheet'!$M$8,'Reference Sheet'!$L$10)</f>
        <v>Prime</v>
      </c>
      <c r="H6" s="7" t="str" cm="1">
        <f t="array" ref="H6">_xlfn.IFS(H5&gt;'Reference Sheet'!$M$9,'Reference Sheet'!$L$9,H5&gt;'Reference Sheet'!$M$8,'Reference Sheet'!$L$8,H5&lt;='Reference Sheet'!$M$8,'Reference Sheet'!$L$10)</f>
        <v>Prime</v>
      </c>
      <c r="I6" s="7" t="str" cm="1">
        <f t="array" ref="I6">_xlfn.IFS(I5&gt;'Reference Sheet'!$M$9,'Reference Sheet'!$L$9,I5&gt;'Reference Sheet'!$M$8,'Reference Sheet'!$L$8,I5&lt;='Reference Sheet'!$M$8,'Reference Sheet'!$L$10)</f>
        <v>Prime</v>
      </c>
      <c r="J6" s="7" t="str" cm="1">
        <f t="array" ref="J6">_xlfn.IFS(J5&gt;'Reference Sheet'!$M$9,'Reference Sheet'!$L$9,J5&gt;'Reference Sheet'!$M$8,'Reference Sheet'!$L$8,J5&lt;='Reference Sheet'!$M$8,'Reference Sheet'!$L$10)</f>
        <v>Prime</v>
      </c>
      <c r="K6" s="7" t="str" cm="1">
        <f t="array" ref="K6">_xlfn.IFS(K5&gt;'Reference Sheet'!$M$9,'Reference Sheet'!$L$9,K5&gt;'Reference Sheet'!$M$8,'Reference Sheet'!$L$8,K5&lt;='Reference Sheet'!$M$8,'Reference Sheet'!$L$10)</f>
        <v>Prime</v>
      </c>
      <c r="L6" s="7" t="str" cm="1">
        <f t="array" ref="L6">_xlfn.IFS(L5&gt;'Reference Sheet'!$M$9,'Reference Sheet'!$L$9,L5&gt;'Reference Sheet'!$M$8,'Reference Sheet'!$L$8,L5&lt;='Reference Sheet'!$M$8,'Reference Sheet'!$L$10)</f>
        <v>Descending</v>
      </c>
      <c r="M6" s="7" t="str" cm="1">
        <f t="array" ref="M6">_xlfn.IFS(M5&gt;'Reference Sheet'!$M$9,'Reference Sheet'!$L$9,M5&gt;'Reference Sheet'!$M$8,'Reference Sheet'!$L$8,M5&lt;='Reference Sheet'!$M$8,'Reference Sheet'!$L$10)</f>
        <v>Descending</v>
      </c>
      <c r="N6" s="7" t="str" cm="1">
        <f t="array" ref="N6">_xlfn.IFS(N5&gt;'Reference Sheet'!$M$9,'Reference Sheet'!$L$9,N5&gt;'Reference Sheet'!$M$8,'Reference Sheet'!$L$8,N5&lt;='Reference Sheet'!$M$8,'Reference Sheet'!$L$10)</f>
        <v>Descending</v>
      </c>
      <c r="O6" s="7" t="str" cm="1">
        <f t="array" ref="O6">_xlfn.IFS(O5&gt;'Reference Sheet'!$M$9,'Reference Sheet'!$L$9,O5&gt;'Reference Sheet'!$M$8,'Reference Sheet'!$L$8,O5&lt;='Reference Sheet'!$M$8,'Reference Sheet'!$L$10)</f>
        <v>Descending</v>
      </c>
      <c r="P6" s="7" t="str" cm="1">
        <f t="array" ref="P6">_xlfn.IFS(P5&gt;'Reference Sheet'!$M$9,'Reference Sheet'!$L$9,P5&gt;'Reference Sheet'!$M$8,'Reference Sheet'!$L$8,P5&lt;='Reference Sheet'!$M$8,'Reference Sheet'!$L$10)</f>
        <v>Descending</v>
      </c>
      <c r="Q6" s="7" t="str" cm="1">
        <f t="array" ref="Q6">_xlfn.IFS(Q5&gt;'Reference Sheet'!$M$9,'Reference Sheet'!$L$9,Q5&gt;'Reference Sheet'!$M$8,'Reference Sheet'!$L$8,Q5&lt;='Reference Sheet'!$M$8,'Reference Sheet'!$L$10)</f>
        <v>Descending</v>
      </c>
      <c r="R6" s="7" t="str" cm="1">
        <f t="array" ref="R6">_xlfn.IFS(R5&gt;'Reference Sheet'!$M$9,'Reference Sheet'!$L$9,R5&gt;'Reference Sheet'!$M$8,'Reference Sheet'!$L$8,R5&lt;='Reference Sheet'!$M$8,'Reference Sheet'!$L$10)</f>
        <v>Descending</v>
      </c>
      <c r="S6" s="7" t="str" cm="1">
        <f t="array" ref="S6">_xlfn.IFS(S5&gt;'Reference Sheet'!$M$9,'Reference Sheet'!$L$9,S5&gt;'Reference Sheet'!$M$8,'Reference Sheet'!$L$8,S5&lt;='Reference Sheet'!$M$8,'Reference Sheet'!$L$10)</f>
        <v>Descending</v>
      </c>
      <c r="T6" s="7" t="str" cm="1">
        <f t="array" ref="T6">_xlfn.IFS(T5&gt;'Reference Sheet'!$M$9,'Reference Sheet'!$L$9,T5&gt;'Reference Sheet'!$M$8,'Reference Sheet'!$L$8,T5&lt;='Reference Sheet'!$M$8,'Reference Sheet'!$L$10)</f>
        <v>Descending</v>
      </c>
      <c r="U6" s="7" t="str" cm="1">
        <f t="array" ref="U6">_xlfn.IFS(U5&gt;'Reference Sheet'!$M$9,'Reference Sheet'!$L$9,U5&gt;'Reference Sheet'!$M$8,'Reference Sheet'!$L$8,U5&lt;='Reference Sheet'!$M$8,'Reference Sheet'!$L$10)</f>
        <v>Descending</v>
      </c>
      <c r="V6" s="7" t="str" cm="1">
        <f t="array" ref="V6">_xlfn.IFS(V5&gt;'Reference Sheet'!$M$9,'Reference Sheet'!$L$9,V5&gt;'Reference Sheet'!$M$8,'Reference Sheet'!$L$8,V5&lt;='Reference Sheet'!$M$8,'Reference Sheet'!$L$10)</f>
        <v>Descending</v>
      </c>
      <c r="W6" s="7" t="str" cm="1">
        <f t="array" ref="W6">_xlfn.IFS(W5&gt;'Reference Sheet'!$M$9,'Reference Sheet'!$L$9,W5&gt;'Reference Sheet'!$M$8,'Reference Sheet'!$L$8,W5&lt;='Reference Sheet'!$M$8,'Reference Sheet'!$L$10)</f>
        <v>Descending</v>
      </c>
      <c r="X6" s="7" t="str" cm="1">
        <f t="array" ref="X6">_xlfn.IFS(X5&gt;'Reference Sheet'!$M$9,'Reference Sheet'!$L$9,X5&gt;'Reference Sheet'!$M$8,'Reference Sheet'!$L$8,X5&lt;='Reference Sheet'!$M$8,'Reference Sheet'!$L$10)</f>
        <v>Descending</v>
      </c>
      <c r="Y6" s="7" t="str" cm="1">
        <f t="array" ref="Y6">_xlfn.IFS(Y5&gt;'Reference Sheet'!$M$9,'Reference Sheet'!$L$9,Y5&gt;'Reference Sheet'!$M$8,'Reference Sheet'!$L$8,Y5&lt;='Reference Sheet'!$M$8,'Reference Sheet'!$L$10)</f>
        <v>Descending</v>
      </c>
    </row>
    <row r="7" spans="1:25" x14ac:dyDescent="0.3">
      <c r="A7" t="s">
        <v>51</v>
      </c>
      <c r="B7" s="18">
        <v>1.4</v>
      </c>
      <c r="E7" t="s">
        <v>39</v>
      </c>
      <c r="F7" s="11">
        <v>32</v>
      </c>
      <c r="G7" s="11">
        <v>32</v>
      </c>
      <c r="H7" s="11">
        <v>32</v>
      </c>
      <c r="I7" s="11">
        <v>30</v>
      </c>
      <c r="J7" s="11">
        <v>30</v>
      </c>
      <c r="K7" s="11">
        <v>30</v>
      </c>
      <c r="L7" s="11">
        <v>28</v>
      </c>
      <c r="M7" s="11">
        <v>28</v>
      </c>
      <c r="N7" s="11">
        <v>28</v>
      </c>
      <c r="O7" s="11">
        <v>26</v>
      </c>
      <c r="P7" s="11">
        <v>26</v>
      </c>
      <c r="Q7" s="11"/>
      <c r="R7" s="11"/>
      <c r="S7" s="11"/>
      <c r="T7" s="11"/>
      <c r="U7" s="11"/>
      <c r="V7" s="11"/>
      <c r="W7" s="11"/>
      <c r="X7" s="11"/>
      <c r="Y7" s="11"/>
    </row>
    <row r="8" spans="1:25" x14ac:dyDescent="0.3">
      <c r="A8" t="s">
        <v>34</v>
      </c>
      <c r="B8" s="6">
        <f>B6*B7</f>
        <v>190429400</v>
      </c>
      <c r="E8" t="s">
        <v>38</v>
      </c>
      <c r="F8" s="11">
        <v>18</v>
      </c>
      <c r="G8" s="11">
        <v>22</v>
      </c>
      <c r="H8" s="11">
        <v>23</v>
      </c>
      <c r="I8" s="11">
        <v>24</v>
      </c>
      <c r="J8" s="11">
        <v>22</v>
      </c>
      <c r="K8" s="11">
        <v>22</v>
      </c>
      <c r="L8" s="11">
        <v>20</v>
      </c>
      <c r="M8" s="11">
        <v>20</v>
      </c>
      <c r="N8" s="11">
        <v>20</v>
      </c>
      <c r="O8" s="11">
        <v>20</v>
      </c>
      <c r="P8" s="11">
        <v>18</v>
      </c>
      <c r="Q8" s="11"/>
      <c r="R8" s="11"/>
      <c r="S8" s="11"/>
      <c r="T8" s="11"/>
      <c r="U8" s="11"/>
      <c r="V8" s="11"/>
      <c r="W8" s="11"/>
      <c r="X8" s="11"/>
      <c r="Y8" s="11"/>
    </row>
    <row r="9" spans="1:25" x14ac:dyDescent="0.3">
      <c r="A9" t="s">
        <v>42</v>
      </c>
      <c r="B9" s="10">
        <v>0.06</v>
      </c>
      <c r="E9" t="s">
        <v>40</v>
      </c>
      <c r="F9" s="11" t="s">
        <v>25</v>
      </c>
      <c r="G9" s="11" t="s">
        <v>25</v>
      </c>
      <c r="H9" s="11" t="s">
        <v>25</v>
      </c>
      <c r="I9" s="11" t="s">
        <v>25</v>
      </c>
      <c r="J9" s="11" t="s">
        <v>25</v>
      </c>
      <c r="K9" s="11" t="s">
        <v>25</v>
      </c>
      <c r="L9" s="11" t="s">
        <v>25</v>
      </c>
      <c r="M9" s="11" t="s">
        <v>25</v>
      </c>
      <c r="N9" s="11" t="s">
        <v>25</v>
      </c>
      <c r="O9" s="11" t="s">
        <v>25</v>
      </c>
      <c r="P9" s="11" t="s">
        <v>25</v>
      </c>
      <c r="Q9" s="11"/>
      <c r="R9" s="11"/>
      <c r="S9" s="11"/>
      <c r="T9" s="11"/>
      <c r="U9" s="11"/>
      <c r="V9" s="11"/>
      <c r="W9" s="11"/>
      <c r="X9" s="11"/>
      <c r="Y9" s="11"/>
    </row>
    <row r="10" spans="1:25" x14ac:dyDescent="0.3">
      <c r="A10" t="s">
        <v>43</v>
      </c>
      <c r="B10" s="10">
        <v>0.03</v>
      </c>
      <c r="E10" t="s">
        <v>45</v>
      </c>
      <c r="F10" s="8"/>
      <c r="G10" s="12">
        <v>0.04</v>
      </c>
      <c r="H10" s="12">
        <v>0.1</v>
      </c>
      <c r="I10" s="12">
        <v>0.1</v>
      </c>
      <c r="J10" s="12">
        <v>0.1</v>
      </c>
      <c r="K10" s="12">
        <v>0.1</v>
      </c>
      <c r="L10" s="12">
        <v>0.1</v>
      </c>
      <c r="M10" s="13">
        <f>$B$9</f>
        <v>0.06</v>
      </c>
      <c r="N10" s="13">
        <f t="shared" ref="N10:Q10" si="2">$B$9</f>
        <v>0.06</v>
      </c>
      <c r="O10" s="13">
        <f t="shared" si="2"/>
        <v>0.06</v>
      </c>
      <c r="P10" s="13">
        <f t="shared" si="2"/>
        <v>0.06</v>
      </c>
      <c r="Q10" s="13">
        <f t="shared" si="2"/>
        <v>0.06</v>
      </c>
      <c r="R10" s="13">
        <f>$B$10</f>
        <v>0.03</v>
      </c>
      <c r="S10" s="13">
        <f t="shared" ref="S10:Y10" si="3">$B$10</f>
        <v>0.03</v>
      </c>
      <c r="T10" s="13">
        <f t="shared" si="3"/>
        <v>0.03</v>
      </c>
      <c r="U10" s="13">
        <f t="shared" si="3"/>
        <v>0.03</v>
      </c>
      <c r="V10" s="13">
        <f t="shared" si="3"/>
        <v>0.03</v>
      </c>
      <c r="W10" s="13">
        <f t="shared" si="3"/>
        <v>0.03</v>
      </c>
      <c r="X10" s="13">
        <f t="shared" si="3"/>
        <v>0.03</v>
      </c>
      <c r="Y10" s="13">
        <f t="shared" si="3"/>
        <v>0.03</v>
      </c>
    </row>
    <row r="11" spans="1:25" x14ac:dyDescent="0.3">
      <c r="A11" t="s">
        <v>44</v>
      </c>
      <c r="B11" s="10">
        <v>0.09</v>
      </c>
      <c r="E11" t="s">
        <v>47</v>
      </c>
      <c r="F11" s="14">
        <f>$B$8/1000000</f>
        <v>190.42939999999999</v>
      </c>
      <c r="G11" s="15">
        <f>F11*(1+G10)</f>
        <v>198.04657599999999</v>
      </c>
      <c r="H11" s="15">
        <f t="shared" ref="H11:Y11" si="4">G11*(1+H10)</f>
        <v>217.8512336</v>
      </c>
      <c r="I11" s="15">
        <f t="shared" si="4"/>
        <v>239.63635696000003</v>
      </c>
      <c r="J11" s="15">
        <f t="shared" si="4"/>
        <v>263.59999265600004</v>
      </c>
      <c r="K11" s="15">
        <f t="shared" si="4"/>
        <v>289.95999192160008</v>
      </c>
      <c r="L11" s="15">
        <f t="shared" si="4"/>
        <v>318.95599111376009</v>
      </c>
      <c r="M11" s="15">
        <f t="shared" si="4"/>
        <v>338.09335058058571</v>
      </c>
      <c r="N11" s="15">
        <f t="shared" si="4"/>
        <v>358.37895161542087</v>
      </c>
      <c r="O11" s="15">
        <f t="shared" si="4"/>
        <v>379.88168871234615</v>
      </c>
      <c r="P11" s="15">
        <f t="shared" si="4"/>
        <v>402.67459003508691</v>
      </c>
      <c r="Q11" s="15">
        <f t="shared" si="4"/>
        <v>426.83506543719216</v>
      </c>
      <c r="R11" s="15">
        <f t="shared" si="4"/>
        <v>439.64011740030793</v>
      </c>
      <c r="S11" s="15">
        <f t="shared" si="4"/>
        <v>452.82932092231715</v>
      </c>
      <c r="T11" s="15">
        <f t="shared" si="4"/>
        <v>466.41420054998667</v>
      </c>
      <c r="U11" s="15">
        <f t="shared" si="4"/>
        <v>480.4066265664863</v>
      </c>
      <c r="V11" s="15">
        <f t="shared" si="4"/>
        <v>494.81882536348087</v>
      </c>
      <c r="W11" s="15">
        <f t="shared" si="4"/>
        <v>509.66339012438533</v>
      </c>
      <c r="X11" s="15">
        <f t="shared" si="4"/>
        <v>524.9532918281169</v>
      </c>
      <c r="Y11" s="15">
        <f t="shared" si="4"/>
        <v>540.70189058296046</v>
      </c>
    </row>
    <row r="12" spans="1:25" ht="15" thickBot="1" x14ac:dyDescent="0.35">
      <c r="F12" s="8"/>
      <c r="G12" s="8"/>
      <c r="H12" s="8"/>
      <c r="I12" s="8"/>
      <c r="J12" s="8"/>
      <c r="K12" s="8"/>
      <c r="L12" s="8"/>
      <c r="M12" s="8"/>
      <c r="N12" s="8"/>
      <c r="O12" s="8"/>
      <c r="P12" s="8"/>
      <c r="Q12" s="8"/>
      <c r="R12" s="8"/>
      <c r="S12" s="8"/>
      <c r="T12" s="8"/>
      <c r="U12" s="8"/>
      <c r="V12" s="8"/>
      <c r="W12" s="8"/>
      <c r="X12" s="8"/>
      <c r="Y12" s="8"/>
    </row>
    <row r="13" spans="1:25" ht="15" thickBot="1" x14ac:dyDescent="0.35">
      <c r="A13" s="21" t="str">
        <f>B2&amp;"'s Est. Intrinsic Value"</f>
        <v>Austin Reaves's Est. Intrinsic Value</v>
      </c>
      <c r="B13" s="24">
        <f>SUM($F$23:$Y$23)*1000000</f>
        <v>159946208.76502329</v>
      </c>
      <c r="E13" s="9" t="s">
        <v>41</v>
      </c>
      <c r="F13" s="8"/>
      <c r="G13" s="8"/>
      <c r="H13" s="8"/>
      <c r="I13" s="8"/>
      <c r="J13" s="8"/>
      <c r="K13" s="8"/>
      <c r="L13" s="8"/>
      <c r="M13" s="8"/>
      <c r="N13" s="8"/>
      <c r="O13" s="8"/>
      <c r="P13" s="8"/>
      <c r="Q13" s="8"/>
      <c r="R13" s="8"/>
      <c r="S13" s="8"/>
      <c r="T13" s="8"/>
      <c r="U13" s="8"/>
      <c r="V13" s="8"/>
      <c r="W13" s="8"/>
      <c r="X13" s="8"/>
      <c r="Y13" s="8"/>
    </row>
    <row r="14" spans="1:25" ht="15" thickBot="1" x14ac:dyDescent="0.35">
      <c r="A14" s="21" t="str">
        <f>$B$2&amp;"'s Est. Contract Intrinsic Value"</f>
        <v>Austin Reaves's Est. Contract Intrinsic Value</v>
      </c>
      <c r="B14" s="24">
        <f>SUM(F33:Y33)*1000000</f>
        <v>67515051.898198113</v>
      </c>
      <c r="C14" s="27">
        <f>IFERROR(MAX(B14/B13,0),0)</f>
        <v>0.42211098605897163</v>
      </c>
      <c r="E14" t="s">
        <v>36</v>
      </c>
      <c r="F14" s="16">
        <f>'Reference Sheet'!$B$2</f>
        <v>-3.5991198085010473E-2</v>
      </c>
      <c r="G14" s="16">
        <f>'Reference Sheet'!$B$2</f>
        <v>-3.5991198085010473E-2</v>
      </c>
      <c r="H14" s="16">
        <f>'Reference Sheet'!$B$2</f>
        <v>-3.5991198085010473E-2</v>
      </c>
      <c r="I14" s="16">
        <f>'Reference Sheet'!$B$2</f>
        <v>-3.5991198085010473E-2</v>
      </c>
      <c r="J14" s="16">
        <f>'Reference Sheet'!$B$2</f>
        <v>-3.5991198085010473E-2</v>
      </c>
      <c r="K14" s="16">
        <f>'Reference Sheet'!$B$2</f>
        <v>-3.5991198085010473E-2</v>
      </c>
      <c r="L14" s="16">
        <f>'Reference Sheet'!$B$2</f>
        <v>-3.5991198085010473E-2</v>
      </c>
      <c r="M14" s="16">
        <f>'Reference Sheet'!$B$2</f>
        <v>-3.5991198085010473E-2</v>
      </c>
      <c r="N14" s="16">
        <f>'Reference Sheet'!$B$2</f>
        <v>-3.5991198085010473E-2</v>
      </c>
      <c r="O14" s="16">
        <f>'Reference Sheet'!$B$2</f>
        <v>-3.5991198085010473E-2</v>
      </c>
      <c r="P14" s="16">
        <f>'Reference Sheet'!$B$2</f>
        <v>-3.5991198085010473E-2</v>
      </c>
      <c r="Q14" s="16">
        <f>'Reference Sheet'!$B$2</f>
        <v>-3.5991198085010473E-2</v>
      </c>
      <c r="R14" s="16">
        <f>'Reference Sheet'!$B$2</f>
        <v>-3.5991198085010473E-2</v>
      </c>
      <c r="S14" s="16">
        <f>'Reference Sheet'!$B$2</f>
        <v>-3.5991198085010473E-2</v>
      </c>
      <c r="T14" s="16">
        <f>'Reference Sheet'!$B$2</f>
        <v>-3.5991198085010473E-2</v>
      </c>
      <c r="U14" s="16">
        <f>'Reference Sheet'!$B$2</f>
        <v>-3.5991198085010473E-2</v>
      </c>
      <c r="V14" s="16">
        <f>'Reference Sheet'!$B$2</f>
        <v>-3.5991198085010473E-2</v>
      </c>
      <c r="W14" s="16">
        <f>'Reference Sheet'!$B$2</f>
        <v>-3.5991198085010473E-2</v>
      </c>
      <c r="X14" s="16">
        <f>'Reference Sheet'!$B$2</f>
        <v>-3.5991198085010473E-2</v>
      </c>
      <c r="Y14" s="16">
        <f>'Reference Sheet'!$B$2</f>
        <v>-3.5991198085010473E-2</v>
      </c>
    </row>
    <row r="15" spans="1:25" x14ac:dyDescent="0.3">
      <c r="A15" t="s">
        <v>71</v>
      </c>
      <c r="B15" s="25">
        <f>IFERROR(SUM(F34:Y34)*1000000,"")</f>
        <v>43261323.753714807</v>
      </c>
      <c r="E15" t="s">
        <v>70</v>
      </c>
      <c r="F15" s="16">
        <f>VLOOKUP($B$4,'Reference Sheet'!$H$2:$I$6,2,FALSE)</f>
        <v>-2.6170147583081661E-2</v>
      </c>
      <c r="G15" s="16">
        <f>VLOOKUP($B$4,'Reference Sheet'!$H$2:$I$6,2,FALSE)</f>
        <v>-2.6170147583081661E-2</v>
      </c>
      <c r="H15" s="16">
        <f>VLOOKUP($B$4,'Reference Sheet'!$H$2:$I$6,2,FALSE)</f>
        <v>-2.6170147583081661E-2</v>
      </c>
      <c r="I15" s="16">
        <f>VLOOKUP($B$4,'Reference Sheet'!$H$2:$I$6,2,FALSE)</f>
        <v>-2.6170147583081661E-2</v>
      </c>
      <c r="J15" s="16">
        <f>VLOOKUP($B$4,'Reference Sheet'!$H$2:$I$6,2,FALSE)</f>
        <v>-2.6170147583081661E-2</v>
      </c>
      <c r="K15" s="16">
        <f>VLOOKUP($B$4,'Reference Sheet'!$H$2:$I$6,2,FALSE)</f>
        <v>-2.6170147583081661E-2</v>
      </c>
      <c r="L15" s="16">
        <f>VLOOKUP($B$4,'Reference Sheet'!$H$2:$I$6,2,FALSE)</f>
        <v>-2.6170147583081661E-2</v>
      </c>
      <c r="M15" s="16">
        <f>VLOOKUP($B$4,'Reference Sheet'!$H$2:$I$6,2,FALSE)</f>
        <v>-2.6170147583081661E-2</v>
      </c>
      <c r="N15" s="16">
        <f>VLOOKUP($B$4,'Reference Sheet'!$H$2:$I$6,2,FALSE)</f>
        <v>-2.6170147583081661E-2</v>
      </c>
      <c r="O15" s="16">
        <f>VLOOKUP($B$4,'Reference Sheet'!$H$2:$I$6,2,FALSE)</f>
        <v>-2.6170147583081661E-2</v>
      </c>
      <c r="P15" s="16">
        <f>VLOOKUP($B$4,'Reference Sheet'!$H$2:$I$6,2,FALSE)</f>
        <v>-2.6170147583081661E-2</v>
      </c>
      <c r="Q15" s="16">
        <f>VLOOKUP($B$4,'Reference Sheet'!$H$2:$I$6,2,FALSE)</f>
        <v>-2.6170147583081661E-2</v>
      </c>
      <c r="R15" s="16">
        <f>VLOOKUP($B$4,'Reference Sheet'!$H$2:$I$6,2,FALSE)</f>
        <v>-2.6170147583081661E-2</v>
      </c>
      <c r="S15" s="16">
        <f>VLOOKUP($B$4,'Reference Sheet'!$H$2:$I$6,2,FALSE)</f>
        <v>-2.6170147583081661E-2</v>
      </c>
      <c r="T15" s="16">
        <f>VLOOKUP($B$4,'Reference Sheet'!$H$2:$I$6,2,FALSE)</f>
        <v>-2.6170147583081661E-2</v>
      </c>
      <c r="U15" s="16">
        <f>VLOOKUP($B$4,'Reference Sheet'!$H$2:$I$6,2,FALSE)</f>
        <v>-2.6170147583081661E-2</v>
      </c>
      <c r="V15" s="16">
        <f>VLOOKUP($B$4,'Reference Sheet'!$H$2:$I$6,2,FALSE)</f>
        <v>-2.6170147583081661E-2</v>
      </c>
      <c r="W15" s="16">
        <f>VLOOKUP($B$4,'Reference Sheet'!$H$2:$I$6,2,FALSE)</f>
        <v>-2.6170147583081661E-2</v>
      </c>
      <c r="X15" s="16">
        <f>VLOOKUP($B$4,'Reference Sheet'!$H$2:$I$6,2,FALSE)</f>
        <v>-2.6170147583081661E-2</v>
      </c>
      <c r="Y15" s="16">
        <f>VLOOKUP($B$4,'Reference Sheet'!$H$2:$I$6,2,FALSE)</f>
        <v>-2.6170147583081661E-2</v>
      </c>
    </row>
    <row r="16" spans="1:25" ht="15" thickBot="1" x14ac:dyDescent="0.35">
      <c r="A16" t="s">
        <v>64</v>
      </c>
      <c r="B16" s="26">
        <f>IFERROR(B14-B15,"")</f>
        <v>24253728.144483306</v>
      </c>
      <c r="E16" t="s">
        <v>46</v>
      </c>
      <c r="F16" s="16">
        <f>VLOOKUP(F$6,'Reference Sheet'!$L$8:$N$10,3,FALSE)</f>
        <v>3.6771009569001513E-2</v>
      </c>
      <c r="G16" s="16">
        <f>VLOOKUP(G$6,'Reference Sheet'!$L$8:$N$10,3,FALSE)</f>
        <v>3.6771009569001513E-2</v>
      </c>
      <c r="H16" s="16">
        <f>VLOOKUP(H$6,'Reference Sheet'!$L$8:$N$10,3,FALSE)</f>
        <v>3.6771009569001513E-2</v>
      </c>
      <c r="I16" s="16">
        <f>VLOOKUP(I$6,'Reference Sheet'!$L$8:$N$10,3,FALSE)</f>
        <v>3.6771009569001513E-2</v>
      </c>
      <c r="J16" s="16">
        <f>VLOOKUP(J$6,'Reference Sheet'!$L$8:$N$10,3,FALSE)</f>
        <v>3.6771009569001513E-2</v>
      </c>
      <c r="K16" s="16">
        <f>VLOOKUP(K$6,'Reference Sheet'!$L$8:$N$10,3,FALSE)</f>
        <v>3.6771009569001513E-2</v>
      </c>
      <c r="L16" s="16">
        <f>VLOOKUP(L$6,'Reference Sheet'!$L$8:$N$10,3,FALSE)</f>
        <v>3.9904679039323307E-2</v>
      </c>
      <c r="M16" s="16">
        <f>VLOOKUP(M$6,'Reference Sheet'!$L$8:$N$10,3,FALSE)</f>
        <v>3.9904679039323307E-2</v>
      </c>
      <c r="N16" s="16">
        <f>VLOOKUP(N$6,'Reference Sheet'!$L$8:$N$10,3,FALSE)</f>
        <v>3.9904679039323307E-2</v>
      </c>
      <c r="O16" s="16">
        <f>VLOOKUP(O$6,'Reference Sheet'!$L$8:$N$10,3,FALSE)</f>
        <v>3.9904679039323307E-2</v>
      </c>
      <c r="P16" s="16">
        <f>VLOOKUP(P$6,'Reference Sheet'!$L$8:$N$10,3,FALSE)</f>
        <v>3.9904679039323307E-2</v>
      </c>
      <c r="Q16" s="16">
        <f>VLOOKUP(Q$6,'Reference Sheet'!$L$8:$N$10,3,FALSE)</f>
        <v>3.9904679039323307E-2</v>
      </c>
      <c r="R16" s="16">
        <f>VLOOKUP(R$6,'Reference Sheet'!$L$8:$N$10,3,FALSE)</f>
        <v>3.9904679039323307E-2</v>
      </c>
      <c r="S16" s="16">
        <f>VLOOKUP(S$6,'Reference Sheet'!$L$8:$N$10,3,FALSE)</f>
        <v>3.9904679039323307E-2</v>
      </c>
      <c r="T16" s="16">
        <f>VLOOKUP(T$6,'Reference Sheet'!$L$8:$N$10,3,FALSE)</f>
        <v>3.9904679039323307E-2</v>
      </c>
      <c r="U16" s="16">
        <f>VLOOKUP(U$6,'Reference Sheet'!$L$8:$N$10,3,FALSE)</f>
        <v>3.9904679039323307E-2</v>
      </c>
      <c r="V16" s="16">
        <f>VLOOKUP(V$6,'Reference Sheet'!$L$8:$N$10,3,FALSE)</f>
        <v>3.9904679039323307E-2</v>
      </c>
      <c r="W16" s="16">
        <f>VLOOKUP(W$6,'Reference Sheet'!$L$8:$N$10,3,FALSE)</f>
        <v>3.9904679039323307E-2</v>
      </c>
      <c r="X16" s="16">
        <f>VLOOKUP(X$6,'Reference Sheet'!$L$8:$N$10,3,FALSE)</f>
        <v>3.9904679039323307E-2</v>
      </c>
      <c r="Y16" s="16">
        <f>VLOOKUP(Y$6,'Reference Sheet'!$L$8:$N$10,3,FALSE)</f>
        <v>3.9904679039323307E-2</v>
      </c>
    </row>
    <row r="17" spans="1:25" ht="15" thickBot="1" x14ac:dyDescent="0.35">
      <c r="A17" s="21" t="s">
        <v>66</v>
      </c>
      <c r="B17" s="34">
        <f>IFERROR(B14/B15,"")</f>
        <v>1.5606330560423654</v>
      </c>
      <c r="E17" t="s">
        <v>48</v>
      </c>
      <c r="F17" s="16">
        <f>IFERROR(VLOOKUP(F$9,'Reference Sheet'!$J$7:$K$9,2,FALSE),0)</f>
        <v>0</v>
      </c>
      <c r="G17" s="16">
        <f>IFERROR(VLOOKUP(G$9,'Reference Sheet'!$J$7:$K$9,2,FALSE),0)</f>
        <v>0</v>
      </c>
      <c r="H17" s="16">
        <f>IFERROR(VLOOKUP(H$9,'Reference Sheet'!$J$7:$K$9,2,FALSE),0)</f>
        <v>0</v>
      </c>
      <c r="I17" s="16">
        <f>IFERROR(VLOOKUP(I$9,'Reference Sheet'!$J$7:$K$9,2,FALSE),0)</f>
        <v>0</v>
      </c>
      <c r="J17" s="16">
        <f>IFERROR(VLOOKUP(J$9,'Reference Sheet'!$J$7:$K$9,2,FALSE),0)</f>
        <v>0</v>
      </c>
      <c r="K17" s="16">
        <f>IFERROR(VLOOKUP(K$9,'Reference Sheet'!$J$7:$K$9,2,FALSE),0)</f>
        <v>0</v>
      </c>
      <c r="L17" s="16">
        <f>IFERROR(VLOOKUP(L$9,'Reference Sheet'!$J$7:$K$9,2,FALSE),0)</f>
        <v>0</v>
      </c>
      <c r="M17" s="16">
        <f>IFERROR(VLOOKUP(M$9,'Reference Sheet'!$J$7:$K$9,2,FALSE),0)</f>
        <v>0</v>
      </c>
      <c r="N17" s="16">
        <f>IFERROR(VLOOKUP(N$9,'Reference Sheet'!$J$7:$K$9,2,FALSE),0)</f>
        <v>0</v>
      </c>
      <c r="O17" s="16">
        <f>IFERROR(VLOOKUP(O$9,'Reference Sheet'!$J$7:$K$9,2,FALSE),0)</f>
        <v>0</v>
      </c>
      <c r="P17" s="16">
        <f>IFERROR(VLOOKUP(P$9,'Reference Sheet'!$J$7:$K$9,2,FALSE),0)</f>
        <v>0</v>
      </c>
      <c r="Q17" s="16">
        <f>IFERROR(VLOOKUP(Q$9,'Reference Sheet'!$J$7:$K$9,2,FALSE),0)</f>
        <v>0</v>
      </c>
      <c r="R17" s="16">
        <f>IFERROR(VLOOKUP(R$9,'Reference Sheet'!$J$7:$K$9,2,FALSE),0)</f>
        <v>0</v>
      </c>
      <c r="S17" s="16">
        <f>IFERROR(VLOOKUP(S$9,'Reference Sheet'!$J$7:$K$9,2,FALSE),0)</f>
        <v>0</v>
      </c>
      <c r="T17" s="16">
        <f>IFERROR(VLOOKUP(T$9,'Reference Sheet'!$J$7:$K$9,2,FALSE),0)</f>
        <v>0</v>
      </c>
      <c r="U17" s="16">
        <f>IFERROR(VLOOKUP(U$9,'Reference Sheet'!$J$7:$K$9,2,FALSE),0)</f>
        <v>0</v>
      </c>
      <c r="V17" s="16">
        <f>IFERROR(VLOOKUP(V$9,'Reference Sheet'!$J$7:$K$9,2,FALSE),0)</f>
        <v>0</v>
      </c>
      <c r="W17" s="16">
        <f>IFERROR(VLOOKUP(W$9,'Reference Sheet'!$J$7:$K$9,2,FALSE),0)</f>
        <v>0</v>
      </c>
      <c r="X17" s="16">
        <f>IFERROR(VLOOKUP(X$9,'Reference Sheet'!$J$7:$K$9,2,FALSE),0)</f>
        <v>0</v>
      </c>
      <c r="Y17" s="16">
        <f>IFERROR(VLOOKUP(Y$9,'Reference Sheet'!$J$7:$K$9,2,FALSE),0)</f>
        <v>0</v>
      </c>
    </row>
    <row r="18" spans="1:25" x14ac:dyDescent="0.3">
      <c r="E18" t="str">
        <f>E7&amp;" Input"</f>
        <v>Minutes Per Game Input</v>
      </c>
      <c r="F18" s="16">
        <f>IF(ISBLANK(F7),0,F7*'Reference Sheet'!$B$11)</f>
        <v>8.4528405130489634E-2</v>
      </c>
      <c r="G18" s="16">
        <f>IF(ISBLANK(G7),0,G7*'Reference Sheet'!$B$11)</f>
        <v>8.4528405130489634E-2</v>
      </c>
      <c r="H18" s="16">
        <f>IF(ISBLANK(H7),0,H7*'Reference Sheet'!$B$11)</f>
        <v>8.4528405130489634E-2</v>
      </c>
      <c r="I18" s="16">
        <f>IF(ISBLANK(I7),0,I7*'Reference Sheet'!$B$11)</f>
        <v>7.9245379809834038E-2</v>
      </c>
      <c r="J18" s="16">
        <f>IF(ISBLANK(J7),0,J7*'Reference Sheet'!$B$11)</f>
        <v>7.9245379809834038E-2</v>
      </c>
      <c r="K18" s="16">
        <f>IF(ISBLANK(K7),0,K7*'Reference Sheet'!$B$11)</f>
        <v>7.9245379809834038E-2</v>
      </c>
      <c r="L18" s="16">
        <f>IF(ISBLANK(L7),0,L7*'Reference Sheet'!$B$11)</f>
        <v>7.3962354489178428E-2</v>
      </c>
      <c r="M18" s="16">
        <f>IF(ISBLANK(M7),0,M7*'Reference Sheet'!$B$11)</f>
        <v>7.3962354489178428E-2</v>
      </c>
      <c r="N18" s="16">
        <f>IF(ISBLANK(N7),0,N7*'Reference Sheet'!$B$11)</f>
        <v>7.3962354489178428E-2</v>
      </c>
      <c r="O18" s="16">
        <f>IF(ISBLANK(O7),0,O7*'Reference Sheet'!$B$11)</f>
        <v>6.8679329168522832E-2</v>
      </c>
      <c r="P18" s="16">
        <f>IF(ISBLANK(P7),0,P7*'Reference Sheet'!$B$11)</f>
        <v>6.8679329168522832E-2</v>
      </c>
      <c r="Q18" s="16">
        <f>IF(ISBLANK(Q7),0,Q7*'Reference Sheet'!$B$11)</f>
        <v>0</v>
      </c>
      <c r="R18" s="16">
        <f>IF(ISBLANK(R7),0,R7*'Reference Sheet'!$B$11)</f>
        <v>0</v>
      </c>
      <c r="S18" s="16">
        <f>IF(ISBLANK(S7),0,S7*'Reference Sheet'!$B$11)</f>
        <v>0</v>
      </c>
      <c r="T18" s="16">
        <f>IF(ISBLANK(T7),0,T7*'Reference Sheet'!$B$11)</f>
        <v>0</v>
      </c>
      <c r="U18" s="16">
        <f>IF(ISBLANK(U7),0,U7*'Reference Sheet'!$B$11)</f>
        <v>0</v>
      </c>
      <c r="V18" s="16">
        <f>IF(ISBLANK(V7),0,V7*'Reference Sheet'!$B$11)</f>
        <v>0</v>
      </c>
      <c r="W18" s="16">
        <f>IF(ISBLANK(W7),0,W7*'Reference Sheet'!$B$11)</f>
        <v>0</v>
      </c>
      <c r="X18" s="16">
        <f>IF(ISBLANK(X7),0,X7*'Reference Sheet'!$B$11)</f>
        <v>0</v>
      </c>
      <c r="Y18" s="16">
        <f>IF(ISBLANK(Y7),0,Y7*'Reference Sheet'!$B$11)</f>
        <v>0</v>
      </c>
    </row>
    <row r="19" spans="1:25" x14ac:dyDescent="0.3">
      <c r="E19" t="str">
        <f>E8&amp;" Input"</f>
        <v>Usage Rate Input</v>
      </c>
      <c r="F19" s="16">
        <f>IF(ISBLANK(F8),0,F8*'Reference Sheet'!$B$10)</f>
        <v>3.4443156536847951E-2</v>
      </c>
      <c r="G19" s="16">
        <f>IF(ISBLANK(G8),0,G8*'Reference Sheet'!$B$10)</f>
        <v>4.2097191322814163E-2</v>
      </c>
      <c r="H19" s="16">
        <f>IF(ISBLANK(H8),0,H8*'Reference Sheet'!$B$10)</f>
        <v>4.4010700019305717E-2</v>
      </c>
      <c r="I19" s="16">
        <f>IF(ISBLANK(I8),0,I8*'Reference Sheet'!$B$10)</f>
        <v>4.592420871579727E-2</v>
      </c>
      <c r="J19" s="16">
        <f>IF(ISBLANK(J8),0,J8*'Reference Sheet'!$B$10)</f>
        <v>4.2097191322814163E-2</v>
      </c>
      <c r="K19" s="16">
        <f>IF(ISBLANK(K8),0,K8*'Reference Sheet'!$B$10)</f>
        <v>4.2097191322814163E-2</v>
      </c>
      <c r="L19" s="16">
        <f>IF(ISBLANK(L8),0,L8*'Reference Sheet'!$B$10)</f>
        <v>3.8270173929831057E-2</v>
      </c>
      <c r="M19" s="16">
        <f>IF(ISBLANK(M8),0,M8*'Reference Sheet'!$B$10)</f>
        <v>3.8270173929831057E-2</v>
      </c>
      <c r="N19" s="16">
        <f>IF(ISBLANK(N8),0,N8*'Reference Sheet'!$B$10)</f>
        <v>3.8270173929831057E-2</v>
      </c>
      <c r="O19" s="16">
        <f>IF(ISBLANK(O8),0,O8*'Reference Sheet'!$B$10)</f>
        <v>3.8270173929831057E-2</v>
      </c>
      <c r="P19" s="16">
        <f>IF(ISBLANK(P8),0,P8*'Reference Sheet'!$B$10)</f>
        <v>3.4443156536847951E-2</v>
      </c>
      <c r="Q19" s="16">
        <f>IF(ISBLANK(Q8),0,Q8*'Reference Sheet'!$B$10)</f>
        <v>0</v>
      </c>
      <c r="R19" s="16">
        <f>IF(ISBLANK(R8),0,R8*'Reference Sheet'!$B$10)</f>
        <v>0</v>
      </c>
      <c r="S19" s="16">
        <f>IF(ISBLANK(S8),0,S8*'Reference Sheet'!$B$10)</f>
        <v>0</v>
      </c>
      <c r="T19" s="16">
        <f>IF(ISBLANK(T8),0,T8*'Reference Sheet'!$B$10)</f>
        <v>0</v>
      </c>
      <c r="U19" s="16">
        <f>IF(ISBLANK(U8),0,U8*'Reference Sheet'!$B$10)</f>
        <v>0</v>
      </c>
      <c r="V19" s="16">
        <f>IF(ISBLANK(V8),0,V8*'Reference Sheet'!$B$10)</f>
        <v>0</v>
      </c>
      <c r="W19" s="16">
        <f>IF(ISBLANK(W8),0,W8*'Reference Sheet'!$B$10)</f>
        <v>0</v>
      </c>
      <c r="X19" s="16">
        <f>IF(ISBLANK(X8),0,X8*'Reference Sheet'!$B$10)</f>
        <v>0</v>
      </c>
      <c r="Y19" s="16">
        <f>IF(ISBLANK(Y8),0,Y8*'Reference Sheet'!$B$10)</f>
        <v>0</v>
      </c>
    </row>
    <row r="20" spans="1:25" x14ac:dyDescent="0.3">
      <c r="E20" t="s">
        <v>49</v>
      </c>
      <c r="F20" s="17">
        <f>MAX(0,SUM(F14:F19))</f>
        <v>9.3581225568246967E-2</v>
      </c>
      <c r="G20" s="17">
        <f t="shared" ref="G20:Y20" si="5">MAX(0,SUM(G14:G19))</f>
        <v>0.10123526035421318</v>
      </c>
      <c r="H20" s="17">
        <f t="shared" si="5"/>
        <v>0.10314876905070473</v>
      </c>
      <c r="I20" s="17">
        <f t="shared" si="5"/>
        <v>9.977925242654069E-2</v>
      </c>
      <c r="J20" s="17">
        <f t="shared" si="5"/>
        <v>9.5952235033557584E-2</v>
      </c>
      <c r="K20" s="17">
        <f t="shared" si="5"/>
        <v>9.5952235033557584E-2</v>
      </c>
      <c r="L20" s="17">
        <f t="shared" si="5"/>
        <v>8.9975861790240669E-2</v>
      </c>
      <c r="M20" s="17">
        <f t="shared" si="5"/>
        <v>8.9975861790240669E-2</v>
      </c>
      <c r="N20" s="17">
        <f t="shared" si="5"/>
        <v>8.9975861790240669E-2</v>
      </c>
      <c r="O20" s="17">
        <f t="shared" si="5"/>
        <v>8.4692836469585059E-2</v>
      </c>
      <c r="P20" s="17">
        <f t="shared" si="5"/>
        <v>8.0865819076601952E-2</v>
      </c>
      <c r="Q20" s="17">
        <f t="shared" si="5"/>
        <v>0</v>
      </c>
      <c r="R20" s="17">
        <f t="shared" si="5"/>
        <v>0</v>
      </c>
      <c r="S20" s="17">
        <f t="shared" si="5"/>
        <v>0</v>
      </c>
      <c r="T20" s="17">
        <f t="shared" si="5"/>
        <v>0</v>
      </c>
      <c r="U20" s="17">
        <f t="shared" si="5"/>
        <v>0</v>
      </c>
      <c r="V20" s="17">
        <f t="shared" si="5"/>
        <v>0</v>
      </c>
      <c r="W20" s="17">
        <f t="shared" si="5"/>
        <v>0</v>
      </c>
      <c r="X20" s="17">
        <f t="shared" si="5"/>
        <v>0</v>
      </c>
      <c r="Y20" s="17">
        <f t="shared" si="5"/>
        <v>0</v>
      </c>
    </row>
    <row r="21" spans="1:25" x14ac:dyDescent="0.3">
      <c r="E21" s="29" t="s">
        <v>52</v>
      </c>
      <c r="F21" s="30">
        <f>F20*F11</f>
        <v>17.820616636225928</v>
      </c>
      <c r="G21" s="30">
        <f t="shared" ref="G21:O21" si="6">G20*G11</f>
        <v>20.049296683620465</v>
      </c>
      <c r="H21" s="30">
        <f t="shared" si="6"/>
        <v>22.471086582017527</v>
      </c>
      <c r="I21" s="30">
        <f t="shared" si="6"/>
        <v>23.910736551688455</v>
      </c>
      <c r="J21" s="30">
        <f t="shared" si="6"/>
        <v>25.293008450172568</v>
      </c>
      <c r="K21" s="30">
        <f t="shared" si="6"/>
        <v>27.822309295189829</v>
      </c>
      <c r="L21" s="30">
        <f t="shared" si="6"/>
        <v>28.69834017362091</v>
      </c>
      <c r="M21" s="30">
        <f t="shared" si="6"/>
        <v>30.420240584038165</v>
      </c>
      <c r="N21" s="30">
        <f t="shared" si="6"/>
        <v>32.24545501908046</v>
      </c>
      <c r="O21" s="30">
        <f t="shared" si="6"/>
        <v>32.17325773990455</v>
      </c>
      <c r="P21" s="30">
        <f>IF(P14&gt;16,P$20*P$11,0)</f>
        <v>0</v>
      </c>
      <c r="Q21" s="30">
        <f t="shared" ref="Q21:Y21" si="7">IF(Q14&gt;16,Q$20*Q$11,0)</f>
        <v>0</v>
      </c>
      <c r="R21" s="30">
        <f t="shared" si="7"/>
        <v>0</v>
      </c>
      <c r="S21" s="30">
        <f t="shared" si="7"/>
        <v>0</v>
      </c>
      <c r="T21" s="30">
        <f t="shared" si="7"/>
        <v>0</v>
      </c>
      <c r="U21" s="30">
        <f t="shared" si="7"/>
        <v>0</v>
      </c>
      <c r="V21" s="30">
        <f t="shared" si="7"/>
        <v>0</v>
      </c>
      <c r="W21" s="30">
        <f t="shared" si="7"/>
        <v>0</v>
      </c>
      <c r="X21" s="30">
        <f t="shared" si="7"/>
        <v>0</v>
      </c>
      <c r="Y21" s="30">
        <f t="shared" si="7"/>
        <v>0</v>
      </c>
    </row>
    <row r="22" spans="1:25" x14ac:dyDescent="0.3">
      <c r="E22" s="19" t="s">
        <v>75</v>
      </c>
      <c r="F22" s="8"/>
      <c r="G22" s="28">
        <f>IF(G$7="","",G21/F21-1)</f>
        <v>0.12506189280027802</v>
      </c>
      <c r="H22" s="28">
        <f t="shared" ref="H22:Y22" si="8">IF(H$7="","",H21/G21-1)</f>
        <v>0.12079176325300112</v>
      </c>
      <c r="I22" s="28">
        <f t="shared" si="8"/>
        <v>6.4066771511752663E-2</v>
      </c>
      <c r="J22" s="28">
        <f t="shared" si="8"/>
        <v>5.7809674557536939E-2</v>
      </c>
      <c r="K22" s="28">
        <f t="shared" si="8"/>
        <v>0.10000000000000009</v>
      </c>
      <c r="L22" s="28">
        <f t="shared" si="8"/>
        <v>3.1486634309774386E-2</v>
      </c>
      <c r="M22" s="28">
        <f t="shared" si="8"/>
        <v>6.0000000000000053E-2</v>
      </c>
      <c r="N22" s="28">
        <f t="shared" si="8"/>
        <v>6.0000000000000053E-2</v>
      </c>
      <c r="O22" s="28">
        <f t="shared" si="8"/>
        <v>-2.2389908634624645E-3</v>
      </c>
      <c r="P22" s="28">
        <f t="shared" si="8"/>
        <v>-1</v>
      </c>
      <c r="Q22" s="28" t="str">
        <f t="shared" si="8"/>
        <v/>
      </c>
      <c r="R22" s="28" t="str">
        <f t="shared" si="8"/>
        <v/>
      </c>
      <c r="S22" s="28" t="str">
        <f t="shared" si="8"/>
        <v/>
      </c>
      <c r="T22" s="28" t="str">
        <f t="shared" si="8"/>
        <v/>
      </c>
      <c r="U22" s="28" t="str">
        <f t="shared" si="8"/>
        <v/>
      </c>
      <c r="V22" s="28" t="str">
        <f t="shared" si="8"/>
        <v/>
      </c>
      <c r="W22" s="28" t="str">
        <f t="shared" si="8"/>
        <v/>
      </c>
      <c r="X22" s="28" t="str">
        <f t="shared" si="8"/>
        <v/>
      </c>
      <c r="Y22" s="28" t="str">
        <f t="shared" si="8"/>
        <v/>
      </c>
    </row>
    <row r="23" spans="1:25" x14ac:dyDescent="0.3">
      <c r="E23" s="29" t="s">
        <v>53</v>
      </c>
      <c r="F23" s="20">
        <f>F21/((1+$B$11)^F3)</f>
        <v>16.349189574519198</v>
      </c>
      <c r="G23" s="20">
        <f t="shared" ref="G23:Y23" si="9">G21/((1+$B$11)^G3)</f>
        <v>16.875091897668934</v>
      </c>
      <c r="H23" s="20">
        <f t="shared" si="9"/>
        <v>17.351801837655778</v>
      </c>
      <c r="I23" s="20">
        <f t="shared" si="9"/>
        <v>16.9389685883542</v>
      </c>
      <c r="J23" s="20">
        <f t="shared" si="9"/>
        <v>16.438720045676419</v>
      </c>
      <c r="K23" s="20">
        <f t="shared" si="9"/>
        <v>16.589533991049599</v>
      </c>
      <c r="L23" s="20">
        <f t="shared" si="9"/>
        <v>15.69897484513335</v>
      </c>
      <c r="M23" s="20">
        <f t="shared" si="9"/>
        <v>15.266892968661789</v>
      </c>
      <c r="N23" s="20">
        <f t="shared" si="9"/>
        <v>14.846703253927979</v>
      </c>
      <c r="O23" s="20">
        <f t="shared" si="9"/>
        <v>13.590331762376049</v>
      </c>
      <c r="P23" s="20">
        <f t="shared" si="9"/>
        <v>0</v>
      </c>
      <c r="Q23" s="20">
        <f t="shared" si="9"/>
        <v>0</v>
      </c>
      <c r="R23" s="20">
        <f t="shared" si="9"/>
        <v>0</v>
      </c>
      <c r="S23" s="20">
        <f t="shared" si="9"/>
        <v>0</v>
      </c>
      <c r="T23" s="20">
        <f t="shared" si="9"/>
        <v>0</v>
      </c>
      <c r="U23" s="20">
        <f t="shared" si="9"/>
        <v>0</v>
      </c>
      <c r="V23" s="20">
        <f t="shared" si="9"/>
        <v>0</v>
      </c>
      <c r="W23" s="20">
        <f t="shared" si="9"/>
        <v>0</v>
      </c>
      <c r="X23" s="20">
        <f t="shared" si="9"/>
        <v>0</v>
      </c>
      <c r="Y23" s="20">
        <f t="shared" si="9"/>
        <v>0</v>
      </c>
    </row>
    <row r="24" spans="1:25" x14ac:dyDescent="0.3">
      <c r="E24" s="19" t="s">
        <v>75</v>
      </c>
      <c r="F24" s="8"/>
      <c r="G24" s="28">
        <f>IF(G$7="","",G23/F23-1)</f>
        <v>3.2166874128695344E-2</v>
      </c>
      <c r="H24" s="28">
        <f t="shared" ref="H24:Y24" si="10">IF(H$7="","",H23/G23-1)</f>
        <v>2.8249324085322103E-2</v>
      </c>
      <c r="I24" s="28">
        <f t="shared" si="10"/>
        <v>-2.3791952741511468E-2</v>
      </c>
      <c r="J24" s="28">
        <f t="shared" si="10"/>
        <v>-2.953240866281015E-2</v>
      </c>
      <c r="K24" s="28">
        <f t="shared" si="10"/>
        <v>9.1743119266056716E-3</v>
      </c>
      <c r="L24" s="28">
        <f t="shared" si="10"/>
        <v>-5.3681986871766507E-2</v>
      </c>
      <c r="M24" s="28">
        <f t="shared" si="10"/>
        <v>-2.7522935779816571E-2</v>
      </c>
      <c r="N24" s="28">
        <f t="shared" si="10"/>
        <v>-2.752293577981646E-2</v>
      </c>
      <c r="O24" s="28">
        <f t="shared" si="10"/>
        <v>-8.4622927397672076E-2</v>
      </c>
      <c r="P24" s="28">
        <f t="shared" si="10"/>
        <v>-1</v>
      </c>
      <c r="Q24" s="28" t="str">
        <f t="shared" si="10"/>
        <v/>
      </c>
      <c r="R24" s="28" t="str">
        <f t="shared" si="10"/>
        <v/>
      </c>
      <c r="S24" s="28" t="str">
        <f t="shared" si="10"/>
        <v/>
      </c>
      <c r="T24" s="28" t="str">
        <f t="shared" si="10"/>
        <v/>
      </c>
      <c r="U24" s="28" t="str">
        <f t="shared" si="10"/>
        <v/>
      </c>
      <c r="V24" s="28" t="str">
        <f t="shared" si="10"/>
        <v/>
      </c>
      <c r="W24" s="28" t="str">
        <f t="shared" si="10"/>
        <v/>
      </c>
      <c r="X24" s="28" t="str">
        <f t="shared" si="10"/>
        <v/>
      </c>
      <c r="Y24" s="28" t="str">
        <f t="shared" si="10"/>
        <v/>
      </c>
    </row>
    <row r="25" spans="1:25" x14ac:dyDescent="0.3">
      <c r="F25" s="8"/>
      <c r="G25" s="8"/>
      <c r="H25" s="8"/>
      <c r="I25" s="8"/>
      <c r="J25" s="8"/>
      <c r="K25" s="8"/>
      <c r="L25" s="8"/>
      <c r="M25" s="8"/>
      <c r="N25" s="8"/>
      <c r="O25" s="8"/>
      <c r="P25" s="8"/>
      <c r="Q25" s="8"/>
      <c r="R25" s="8"/>
      <c r="S25" s="8"/>
      <c r="T25" s="8"/>
      <c r="U25" s="8"/>
      <c r="V25" s="8"/>
      <c r="W25" s="8"/>
      <c r="X25" s="8"/>
      <c r="Y25" s="8"/>
    </row>
    <row r="26" spans="1:25" x14ac:dyDescent="0.3">
      <c r="E26" t="s">
        <v>35</v>
      </c>
      <c r="F26" s="8">
        <f>F4</f>
        <v>2023</v>
      </c>
      <c r="G26" s="8">
        <f t="shared" ref="G26:Y26" si="11">G4</f>
        <v>2024</v>
      </c>
      <c r="H26" s="8">
        <f t="shared" si="11"/>
        <v>2025</v>
      </c>
      <c r="I26" s="8">
        <f t="shared" si="11"/>
        <v>2026</v>
      </c>
      <c r="J26" s="8">
        <f t="shared" si="11"/>
        <v>2027</v>
      </c>
      <c r="K26" s="8">
        <f t="shared" si="11"/>
        <v>2028</v>
      </c>
      <c r="L26" s="8">
        <f t="shared" si="11"/>
        <v>2029</v>
      </c>
      <c r="M26" s="8">
        <f t="shared" si="11"/>
        <v>2030</v>
      </c>
      <c r="N26" s="8">
        <f t="shared" si="11"/>
        <v>2031</v>
      </c>
      <c r="O26" s="8">
        <f t="shared" si="11"/>
        <v>2032</v>
      </c>
      <c r="P26" s="8">
        <f t="shared" si="11"/>
        <v>2033</v>
      </c>
      <c r="Q26" s="8">
        <f t="shared" si="11"/>
        <v>2034</v>
      </c>
      <c r="R26" s="8">
        <f t="shared" si="11"/>
        <v>2035</v>
      </c>
      <c r="S26" s="8">
        <f t="shared" si="11"/>
        <v>2036</v>
      </c>
      <c r="T26" s="8">
        <f t="shared" si="11"/>
        <v>2037</v>
      </c>
      <c r="U26" s="8">
        <f t="shared" si="11"/>
        <v>2038</v>
      </c>
      <c r="V26" s="8">
        <f t="shared" si="11"/>
        <v>2039</v>
      </c>
      <c r="W26" s="8">
        <f t="shared" si="11"/>
        <v>2040</v>
      </c>
      <c r="X26" s="8">
        <f t="shared" si="11"/>
        <v>2041</v>
      </c>
      <c r="Y26" s="8">
        <f t="shared" si="11"/>
        <v>2042</v>
      </c>
    </row>
    <row r="27" spans="1:25" x14ac:dyDescent="0.3">
      <c r="E27" t="s">
        <v>59</v>
      </c>
      <c r="F27" s="14">
        <f>F21</f>
        <v>17.820616636225928</v>
      </c>
      <c r="G27" s="14">
        <f t="shared" ref="G27:Y27" si="12">G21</f>
        <v>20.049296683620465</v>
      </c>
      <c r="H27" s="14">
        <f t="shared" si="12"/>
        <v>22.471086582017527</v>
      </c>
      <c r="I27" s="14">
        <f t="shared" si="12"/>
        <v>23.910736551688455</v>
      </c>
      <c r="J27" s="14">
        <f t="shared" si="12"/>
        <v>25.293008450172568</v>
      </c>
      <c r="K27" s="14">
        <f t="shared" si="12"/>
        <v>27.822309295189829</v>
      </c>
      <c r="L27" s="14">
        <f t="shared" si="12"/>
        <v>28.69834017362091</v>
      </c>
      <c r="M27" s="14">
        <f t="shared" si="12"/>
        <v>30.420240584038165</v>
      </c>
      <c r="N27" s="14">
        <f t="shared" si="12"/>
        <v>32.24545501908046</v>
      </c>
      <c r="O27" s="14">
        <f t="shared" si="12"/>
        <v>32.17325773990455</v>
      </c>
      <c r="P27" s="14">
        <f t="shared" si="12"/>
        <v>0</v>
      </c>
      <c r="Q27" s="14">
        <f t="shared" si="12"/>
        <v>0</v>
      </c>
      <c r="R27" s="14">
        <f t="shared" si="12"/>
        <v>0</v>
      </c>
      <c r="S27" s="14">
        <f t="shared" si="12"/>
        <v>0</v>
      </c>
      <c r="T27" s="14">
        <f t="shared" si="12"/>
        <v>0</v>
      </c>
      <c r="U27" s="14">
        <f t="shared" si="12"/>
        <v>0</v>
      </c>
      <c r="V27" s="14">
        <f t="shared" si="12"/>
        <v>0</v>
      </c>
      <c r="W27" s="14">
        <f t="shared" si="12"/>
        <v>0</v>
      </c>
      <c r="X27" s="14">
        <f t="shared" si="12"/>
        <v>0</v>
      </c>
      <c r="Y27" s="14">
        <f t="shared" si="12"/>
        <v>0</v>
      </c>
    </row>
    <row r="28" spans="1:25" x14ac:dyDescent="0.3">
      <c r="E28" t="s">
        <v>60</v>
      </c>
      <c r="F28" s="22">
        <v>12.015000000000001</v>
      </c>
      <c r="G28" s="22">
        <v>12.976000000000001</v>
      </c>
      <c r="H28" s="22">
        <v>13.936999999999999</v>
      </c>
      <c r="I28" s="22">
        <v>14.898999999999999</v>
      </c>
      <c r="J28" s="22"/>
      <c r="K28" s="22"/>
      <c r="L28" s="22"/>
      <c r="M28" s="22"/>
      <c r="N28" s="22"/>
      <c r="O28" s="22"/>
      <c r="P28" s="22"/>
      <c r="Q28" s="22"/>
      <c r="R28" s="22"/>
      <c r="S28" s="22"/>
      <c r="T28" s="22"/>
      <c r="U28" s="22"/>
      <c r="V28" s="22"/>
      <c r="W28" s="22"/>
      <c r="X28" s="22"/>
      <c r="Y28" s="22"/>
    </row>
    <row r="29" spans="1:25" x14ac:dyDescent="0.3">
      <c r="E29" s="19" t="s">
        <v>75</v>
      </c>
      <c r="F29" s="8"/>
      <c r="G29" s="28">
        <f>IF(G$28="","",G28/F28-1)</f>
        <v>7.9983354140657603E-2</v>
      </c>
      <c r="H29" s="28">
        <f t="shared" ref="H29:Y29" si="13">IF(H$28="","",H28/G28-1)</f>
        <v>7.4059802712700185E-2</v>
      </c>
      <c r="I29" s="28">
        <f t="shared" si="13"/>
        <v>6.9024897754179415E-2</v>
      </c>
      <c r="J29" s="28" t="str">
        <f t="shared" si="13"/>
        <v/>
      </c>
      <c r="K29" s="28" t="str">
        <f t="shared" si="13"/>
        <v/>
      </c>
      <c r="L29" s="28" t="str">
        <f t="shared" si="13"/>
        <v/>
      </c>
      <c r="M29" s="28" t="str">
        <f t="shared" si="13"/>
        <v/>
      </c>
      <c r="N29" s="28" t="str">
        <f t="shared" si="13"/>
        <v/>
      </c>
      <c r="O29" s="28" t="str">
        <f t="shared" si="13"/>
        <v/>
      </c>
      <c r="P29" s="28" t="str">
        <f t="shared" si="13"/>
        <v/>
      </c>
      <c r="Q29" s="28" t="str">
        <f t="shared" si="13"/>
        <v/>
      </c>
      <c r="R29" s="28" t="str">
        <f t="shared" si="13"/>
        <v/>
      </c>
      <c r="S29" s="28" t="str">
        <f t="shared" si="13"/>
        <v/>
      </c>
      <c r="T29" s="28" t="str">
        <f t="shared" si="13"/>
        <v/>
      </c>
      <c r="U29" s="28" t="str">
        <f t="shared" si="13"/>
        <v/>
      </c>
      <c r="V29" s="28" t="str">
        <f t="shared" si="13"/>
        <v/>
      </c>
      <c r="W29" s="28" t="str">
        <f t="shared" si="13"/>
        <v/>
      </c>
      <c r="X29" s="28" t="str">
        <f t="shared" si="13"/>
        <v/>
      </c>
      <c r="Y29" s="28" t="str">
        <f t="shared" si="13"/>
        <v/>
      </c>
    </row>
    <row r="30" spans="1:25" x14ac:dyDescent="0.3">
      <c r="E30" t="s">
        <v>61</v>
      </c>
      <c r="F30" s="23">
        <f>IFERROR(F27-F28,"")</f>
        <v>5.8056166362259276</v>
      </c>
      <c r="G30" s="23">
        <f t="shared" ref="G30:Y30" si="14">IFERROR(G27-G28,"")</f>
        <v>7.0732966836204643</v>
      </c>
      <c r="H30" s="23">
        <f t="shared" si="14"/>
        <v>8.5340865820175278</v>
      </c>
      <c r="I30" s="23">
        <f t="shared" si="14"/>
        <v>9.0117365516884558</v>
      </c>
      <c r="J30" s="23">
        <f t="shared" si="14"/>
        <v>25.293008450172568</v>
      </c>
      <c r="K30" s="23">
        <f t="shared" si="14"/>
        <v>27.822309295189829</v>
      </c>
      <c r="L30" s="23">
        <f t="shared" si="14"/>
        <v>28.69834017362091</v>
      </c>
      <c r="M30" s="23">
        <f t="shared" si="14"/>
        <v>30.420240584038165</v>
      </c>
      <c r="N30" s="23">
        <f t="shared" si="14"/>
        <v>32.24545501908046</v>
      </c>
      <c r="O30" s="23">
        <f t="shared" si="14"/>
        <v>32.17325773990455</v>
      </c>
      <c r="P30" s="23">
        <f t="shared" si="14"/>
        <v>0</v>
      </c>
      <c r="Q30" s="23">
        <f t="shared" si="14"/>
        <v>0</v>
      </c>
      <c r="R30" s="23">
        <f t="shared" si="14"/>
        <v>0</v>
      </c>
      <c r="S30" s="23">
        <f t="shared" si="14"/>
        <v>0</v>
      </c>
      <c r="T30" s="23">
        <f t="shared" si="14"/>
        <v>0</v>
      </c>
      <c r="U30" s="23">
        <f t="shared" si="14"/>
        <v>0</v>
      </c>
      <c r="V30" s="23">
        <f t="shared" si="14"/>
        <v>0</v>
      </c>
      <c r="W30" s="23">
        <f t="shared" si="14"/>
        <v>0</v>
      </c>
      <c r="X30" s="23">
        <f t="shared" si="14"/>
        <v>0</v>
      </c>
      <c r="Y30" s="23">
        <f t="shared" si="14"/>
        <v>0</v>
      </c>
    </row>
    <row r="31" spans="1:25" x14ac:dyDescent="0.3">
      <c r="E31" s="9" t="s">
        <v>63</v>
      </c>
      <c r="F31" s="33">
        <f>IFERROR(F27/F28,"")</f>
        <v>1.4831973896151416</v>
      </c>
      <c r="G31" s="33">
        <f t="shared" ref="G31:Y31" si="15">IFERROR(G27/G28,"")</f>
        <v>1.5451060946070025</v>
      </c>
      <c r="H31" s="33">
        <f t="shared" si="15"/>
        <v>1.6123331120052757</v>
      </c>
      <c r="I31" s="33">
        <f t="shared" si="15"/>
        <v>1.6048551279742571</v>
      </c>
      <c r="J31" s="33" t="str">
        <f t="shared" si="15"/>
        <v/>
      </c>
      <c r="K31" s="33" t="str">
        <f t="shared" si="15"/>
        <v/>
      </c>
      <c r="L31" s="33" t="str">
        <f t="shared" si="15"/>
        <v/>
      </c>
      <c r="M31" s="33" t="str">
        <f t="shared" si="15"/>
        <v/>
      </c>
      <c r="N31" s="33" t="str">
        <f t="shared" si="15"/>
        <v/>
      </c>
      <c r="O31" s="33" t="str">
        <f t="shared" si="15"/>
        <v/>
      </c>
      <c r="P31" s="33" t="str">
        <f t="shared" si="15"/>
        <v/>
      </c>
      <c r="Q31" s="33" t="str">
        <f t="shared" si="15"/>
        <v/>
      </c>
      <c r="R31" s="33" t="str">
        <f t="shared" si="15"/>
        <v/>
      </c>
      <c r="S31" s="33" t="str">
        <f t="shared" si="15"/>
        <v/>
      </c>
      <c r="T31" s="33" t="str">
        <f t="shared" si="15"/>
        <v/>
      </c>
      <c r="U31" s="33" t="str">
        <f t="shared" si="15"/>
        <v/>
      </c>
      <c r="V31" s="33" t="str">
        <f t="shared" si="15"/>
        <v/>
      </c>
      <c r="W31" s="33" t="str">
        <f t="shared" si="15"/>
        <v/>
      </c>
      <c r="X31" s="33" t="str">
        <f t="shared" si="15"/>
        <v/>
      </c>
      <c r="Y31" s="33" t="str">
        <f t="shared" si="15"/>
        <v/>
      </c>
    </row>
    <row r="32" spans="1:25" x14ac:dyDescent="0.3">
      <c r="F32" s="8"/>
      <c r="G32" s="8"/>
      <c r="H32" s="8"/>
      <c r="I32" s="8"/>
      <c r="J32" s="8"/>
      <c r="K32" s="8"/>
      <c r="L32" s="8"/>
      <c r="M32" s="8"/>
      <c r="N32" s="8"/>
      <c r="O32" s="8"/>
      <c r="P32" s="8"/>
      <c r="Q32" s="8"/>
      <c r="R32" s="8"/>
      <c r="S32" s="8"/>
      <c r="T32" s="8"/>
      <c r="U32" s="8"/>
      <c r="V32" s="8"/>
      <c r="W32" s="8"/>
      <c r="X32" s="8"/>
      <c r="Y32" s="8"/>
    </row>
    <row r="33" spans="5:25" x14ac:dyDescent="0.3">
      <c r="E33" s="19" t="s">
        <v>53</v>
      </c>
      <c r="F33" s="20">
        <f>IF(ISBLANK(F28),0,F23)</f>
        <v>16.349189574519198</v>
      </c>
      <c r="G33" s="20">
        <f t="shared" ref="G33:Y33" si="16">IF(ISBLANK(G28),0,G23)</f>
        <v>16.875091897668934</v>
      </c>
      <c r="H33" s="20">
        <f t="shared" si="16"/>
        <v>17.351801837655778</v>
      </c>
      <c r="I33" s="20">
        <f t="shared" si="16"/>
        <v>16.9389685883542</v>
      </c>
      <c r="J33" s="20">
        <f t="shared" si="16"/>
        <v>0</v>
      </c>
      <c r="K33" s="20">
        <f t="shared" si="16"/>
        <v>0</v>
      </c>
      <c r="L33" s="20">
        <f t="shared" si="16"/>
        <v>0</v>
      </c>
      <c r="M33" s="20">
        <f t="shared" si="16"/>
        <v>0</v>
      </c>
      <c r="N33" s="20">
        <f t="shared" si="16"/>
        <v>0</v>
      </c>
      <c r="O33" s="20">
        <f t="shared" si="16"/>
        <v>0</v>
      </c>
      <c r="P33" s="20">
        <f t="shared" si="16"/>
        <v>0</v>
      </c>
      <c r="Q33" s="20">
        <f t="shared" si="16"/>
        <v>0</v>
      </c>
      <c r="R33" s="20">
        <f t="shared" si="16"/>
        <v>0</v>
      </c>
      <c r="S33" s="20">
        <f t="shared" si="16"/>
        <v>0</v>
      </c>
      <c r="T33" s="20">
        <f t="shared" si="16"/>
        <v>0</v>
      </c>
      <c r="U33" s="20">
        <f t="shared" si="16"/>
        <v>0</v>
      </c>
      <c r="V33" s="20">
        <f t="shared" si="16"/>
        <v>0</v>
      </c>
      <c r="W33" s="20">
        <f t="shared" si="16"/>
        <v>0</v>
      </c>
      <c r="X33" s="20">
        <f t="shared" si="16"/>
        <v>0</v>
      </c>
      <c r="Y33" s="20">
        <f t="shared" si="16"/>
        <v>0</v>
      </c>
    </row>
    <row r="34" spans="5:25" x14ac:dyDescent="0.3">
      <c r="E34" s="19" t="s">
        <v>65</v>
      </c>
      <c r="F34" s="20">
        <f>IFERROR(F28/((1+$B$11)^F3),"")</f>
        <v>11.022935779816514</v>
      </c>
      <c r="G34" s="20">
        <f t="shared" ref="G34:Y34" si="17">IFERROR(G28/((1+$B$11)^G3),"")</f>
        <v>10.921639592626883</v>
      </c>
      <c r="H34" s="20">
        <f t="shared" si="17"/>
        <v>10.761921161611051</v>
      </c>
      <c r="I34" s="20">
        <f t="shared" si="17"/>
        <v>10.554827219660361</v>
      </c>
      <c r="J34" s="20">
        <f t="shared" si="17"/>
        <v>0</v>
      </c>
      <c r="K34" s="20">
        <f t="shared" si="17"/>
        <v>0</v>
      </c>
      <c r="L34" s="20">
        <f t="shared" si="17"/>
        <v>0</v>
      </c>
      <c r="M34" s="20">
        <f t="shared" si="17"/>
        <v>0</v>
      </c>
      <c r="N34" s="20">
        <f t="shared" si="17"/>
        <v>0</v>
      </c>
      <c r="O34" s="20">
        <f t="shared" si="17"/>
        <v>0</v>
      </c>
      <c r="P34" s="20">
        <f t="shared" si="17"/>
        <v>0</v>
      </c>
      <c r="Q34" s="20">
        <f t="shared" si="17"/>
        <v>0</v>
      </c>
      <c r="R34" s="20">
        <f t="shared" si="17"/>
        <v>0</v>
      </c>
      <c r="S34" s="20">
        <f t="shared" si="17"/>
        <v>0</v>
      </c>
      <c r="T34" s="20">
        <f t="shared" si="17"/>
        <v>0</v>
      </c>
      <c r="U34" s="20">
        <f t="shared" si="17"/>
        <v>0</v>
      </c>
      <c r="V34" s="20">
        <f t="shared" si="17"/>
        <v>0</v>
      </c>
      <c r="W34" s="20">
        <f t="shared" si="17"/>
        <v>0</v>
      </c>
      <c r="X34" s="20">
        <f t="shared" si="17"/>
        <v>0</v>
      </c>
      <c r="Y34" s="20">
        <f t="shared" si="17"/>
        <v>0</v>
      </c>
    </row>
    <row r="35" spans="5:25" x14ac:dyDescent="0.3">
      <c r="F35" s="8"/>
      <c r="G35" s="8"/>
      <c r="H35" s="8"/>
      <c r="I35" s="8"/>
      <c r="J35" s="8"/>
      <c r="K35" s="8"/>
      <c r="L35" s="8"/>
      <c r="M35" s="8"/>
      <c r="N35" s="8"/>
      <c r="O35" s="8"/>
      <c r="P35" s="8"/>
      <c r="Q35" s="8"/>
      <c r="R35" s="8"/>
      <c r="S35" s="8"/>
      <c r="T35" s="8"/>
      <c r="U35" s="8"/>
      <c r="V35" s="8"/>
      <c r="W35" s="8"/>
      <c r="X35" s="8"/>
      <c r="Y35" s="8"/>
    </row>
    <row r="36" spans="5:25" x14ac:dyDescent="0.3">
      <c r="F36" s="8"/>
      <c r="G36" s="8"/>
      <c r="H36" s="8"/>
      <c r="I36" s="8"/>
      <c r="J36" s="8"/>
      <c r="K36" s="8"/>
      <c r="L36" s="8"/>
      <c r="M36" s="8"/>
      <c r="N36" s="8"/>
      <c r="O36" s="8"/>
      <c r="P36" s="8"/>
      <c r="Q36" s="8"/>
      <c r="R36" s="8"/>
      <c r="S36" s="8"/>
      <c r="T36" s="8"/>
      <c r="U36" s="8"/>
      <c r="V36" s="8"/>
      <c r="W36" s="8"/>
      <c r="X36" s="8"/>
      <c r="Y36" s="8"/>
    </row>
    <row r="37" spans="5:25" x14ac:dyDescent="0.3">
      <c r="F37" s="8"/>
      <c r="G37" s="8"/>
      <c r="H37" s="8"/>
      <c r="I37" s="8"/>
      <c r="J37" s="8"/>
      <c r="K37" s="8"/>
      <c r="L37" s="8"/>
      <c r="M37" s="8"/>
      <c r="N37" s="8"/>
      <c r="O37" s="8"/>
      <c r="P37" s="8"/>
      <c r="Q37" s="8"/>
      <c r="R37" s="8"/>
      <c r="S37" s="8"/>
      <c r="T37" s="8"/>
      <c r="U37" s="8"/>
      <c r="V37" s="8"/>
      <c r="W37" s="8"/>
      <c r="X37" s="8"/>
      <c r="Y37" s="8"/>
    </row>
  </sheetData>
  <conditionalFormatting sqref="B17">
    <cfRule type="colorScale" priority="3">
      <colorScale>
        <cfvo type="num" val="0.5"/>
        <cfvo type="num" val="0.8"/>
        <cfvo type="num" val="1.1000000000000001"/>
        <color rgb="FFF8696B"/>
        <color rgb="FFFFEB84"/>
        <color rgb="FF63BE7B"/>
      </colorScale>
    </cfRule>
  </conditionalFormatting>
  <conditionalFormatting sqref="F31:Y31">
    <cfRule type="colorScale" priority="1">
      <colorScale>
        <cfvo type="num" val="0.5"/>
        <cfvo type="num" val="0.8"/>
        <cfvo type="num" val="1.1000000000000001"/>
        <color rgb="FFF8696B"/>
        <color rgb="FFFFEB84"/>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B04EF8A2-E02C-48F9-B9C5-BF2272110D46}">
          <x14:formula1>
            <xm:f>'Reference Sheet'!$J$7:$J$9</xm:f>
          </x14:formula1>
          <xm:sqref>F9:Y9</xm:sqref>
        </x14:dataValidation>
        <x14:dataValidation type="list" allowBlank="1" showInputMessage="1" showErrorMessage="1" xr:uid="{6DB22DAF-4F29-4F81-8088-E93CA7F978BC}">
          <x14:formula1>
            <xm:f>'Reference Sheet'!$H$2:$H$6</xm:f>
          </x14:formula1>
          <xm:sqref>B4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57B04-B613-4D6B-8A6C-0DF259F0C561}">
  <dimension ref="A2:Y37"/>
  <sheetViews>
    <sheetView showGridLines="0" workbookViewId="0">
      <selection activeCell="B17" sqref="B17"/>
    </sheetView>
  </sheetViews>
  <sheetFormatPr defaultRowHeight="14.4" x14ac:dyDescent="0.3"/>
  <cols>
    <col min="1" max="1" width="39.21875" customWidth="1"/>
    <col min="2" max="2" width="17.21875" customWidth="1"/>
    <col min="5" max="5" width="29.109375" bestFit="1" customWidth="1"/>
    <col min="6" max="25" width="11" customWidth="1"/>
  </cols>
  <sheetData>
    <row r="2" spans="1:25" x14ac:dyDescent="0.3">
      <c r="A2" t="s">
        <v>54</v>
      </c>
      <c r="B2" s="4" t="s">
        <v>67</v>
      </c>
    </row>
    <row r="3" spans="1:25" x14ac:dyDescent="0.3">
      <c r="A3" t="s">
        <v>15</v>
      </c>
      <c r="B3" s="4">
        <v>2023</v>
      </c>
      <c r="E3" t="s">
        <v>35</v>
      </c>
      <c r="F3">
        <v>1</v>
      </c>
      <c r="G3">
        <f>F3+1</f>
        <v>2</v>
      </c>
      <c r="H3">
        <f t="shared" ref="H3:W5" si="0">G3+1</f>
        <v>3</v>
      </c>
      <c r="I3">
        <f t="shared" si="0"/>
        <v>4</v>
      </c>
      <c r="J3">
        <f t="shared" si="0"/>
        <v>5</v>
      </c>
      <c r="K3">
        <f t="shared" si="0"/>
        <v>6</v>
      </c>
      <c r="L3">
        <f t="shared" si="0"/>
        <v>7</v>
      </c>
      <c r="M3">
        <f t="shared" si="0"/>
        <v>8</v>
      </c>
      <c r="N3">
        <f t="shared" si="0"/>
        <v>9</v>
      </c>
      <c r="O3">
        <f t="shared" si="0"/>
        <v>10</v>
      </c>
      <c r="P3">
        <f t="shared" si="0"/>
        <v>11</v>
      </c>
      <c r="Q3">
        <f t="shared" si="0"/>
        <v>12</v>
      </c>
      <c r="R3">
        <f t="shared" si="0"/>
        <v>13</v>
      </c>
      <c r="S3">
        <f t="shared" si="0"/>
        <v>14</v>
      </c>
      <c r="T3">
        <f t="shared" si="0"/>
        <v>15</v>
      </c>
      <c r="U3">
        <f t="shared" si="0"/>
        <v>16</v>
      </c>
      <c r="V3">
        <f t="shared" si="0"/>
        <v>17</v>
      </c>
      <c r="W3">
        <f t="shared" si="0"/>
        <v>18</v>
      </c>
      <c r="X3">
        <f t="shared" ref="X3:Y5" si="1">W3+1</f>
        <v>19</v>
      </c>
      <c r="Y3">
        <f t="shared" si="1"/>
        <v>20</v>
      </c>
    </row>
    <row r="4" spans="1:25" x14ac:dyDescent="0.3">
      <c r="A4" t="s">
        <v>16</v>
      </c>
      <c r="B4" s="4" t="s">
        <v>18</v>
      </c>
      <c r="F4" s="7">
        <f>B3</f>
        <v>2023</v>
      </c>
      <c r="G4" s="8">
        <f>F4+1</f>
        <v>2024</v>
      </c>
      <c r="H4" s="8">
        <f t="shared" si="0"/>
        <v>2025</v>
      </c>
      <c r="I4" s="8">
        <f t="shared" si="0"/>
        <v>2026</v>
      </c>
      <c r="J4" s="8">
        <f t="shared" si="0"/>
        <v>2027</v>
      </c>
      <c r="K4" s="8">
        <f t="shared" si="0"/>
        <v>2028</v>
      </c>
      <c r="L4" s="8">
        <f t="shared" si="0"/>
        <v>2029</v>
      </c>
      <c r="M4" s="8">
        <f t="shared" si="0"/>
        <v>2030</v>
      </c>
      <c r="N4" s="8">
        <f t="shared" si="0"/>
        <v>2031</v>
      </c>
      <c r="O4" s="8">
        <f t="shared" si="0"/>
        <v>2032</v>
      </c>
      <c r="P4" s="8">
        <f t="shared" si="0"/>
        <v>2033</v>
      </c>
      <c r="Q4" s="8">
        <f t="shared" si="0"/>
        <v>2034</v>
      </c>
      <c r="R4" s="8">
        <f t="shared" si="0"/>
        <v>2035</v>
      </c>
      <c r="S4" s="8">
        <f t="shared" si="0"/>
        <v>2036</v>
      </c>
      <c r="T4" s="8">
        <f t="shared" si="0"/>
        <v>2037</v>
      </c>
      <c r="U4" s="8">
        <f t="shared" si="0"/>
        <v>2038</v>
      </c>
      <c r="V4" s="8">
        <f t="shared" si="0"/>
        <v>2039</v>
      </c>
      <c r="W4" s="8">
        <f t="shared" si="0"/>
        <v>2040</v>
      </c>
      <c r="X4" s="8">
        <f t="shared" si="1"/>
        <v>2041</v>
      </c>
      <c r="Y4" s="8">
        <f t="shared" si="1"/>
        <v>2042</v>
      </c>
    </row>
    <row r="5" spans="1:25" x14ac:dyDescent="0.3">
      <c r="A5" t="s">
        <v>30</v>
      </c>
      <c r="B5" s="4">
        <v>33</v>
      </c>
      <c r="E5" t="s">
        <v>37</v>
      </c>
      <c r="F5" s="7">
        <f>B5</f>
        <v>33</v>
      </c>
      <c r="G5" s="8">
        <f>F5+1</f>
        <v>34</v>
      </c>
      <c r="H5" s="8">
        <f t="shared" si="0"/>
        <v>35</v>
      </c>
      <c r="I5" s="8">
        <f t="shared" si="0"/>
        <v>36</v>
      </c>
      <c r="J5" s="8">
        <f t="shared" si="0"/>
        <v>37</v>
      </c>
      <c r="K5" s="8">
        <f t="shared" si="0"/>
        <v>38</v>
      </c>
      <c r="L5" s="8">
        <f t="shared" si="0"/>
        <v>39</v>
      </c>
      <c r="M5" s="8">
        <f t="shared" si="0"/>
        <v>40</v>
      </c>
      <c r="N5" s="8">
        <f t="shared" si="0"/>
        <v>41</v>
      </c>
      <c r="O5" s="8">
        <f t="shared" si="0"/>
        <v>42</v>
      </c>
      <c r="P5" s="8">
        <f t="shared" si="0"/>
        <v>43</v>
      </c>
      <c r="Q5" s="8">
        <f t="shared" si="0"/>
        <v>44</v>
      </c>
      <c r="R5" s="8">
        <f t="shared" si="0"/>
        <v>45</v>
      </c>
      <c r="S5" s="8">
        <f t="shared" si="0"/>
        <v>46</v>
      </c>
      <c r="T5" s="8">
        <f t="shared" si="0"/>
        <v>47</v>
      </c>
      <c r="U5" s="8">
        <f t="shared" si="0"/>
        <v>48</v>
      </c>
      <c r="V5" s="8">
        <f t="shared" si="0"/>
        <v>49</v>
      </c>
      <c r="W5" s="8">
        <f t="shared" si="0"/>
        <v>50</v>
      </c>
      <c r="X5" s="8">
        <f t="shared" si="1"/>
        <v>51</v>
      </c>
      <c r="Y5" s="8">
        <f t="shared" si="1"/>
        <v>52</v>
      </c>
    </row>
    <row r="6" spans="1:25" x14ac:dyDescent="0.3">
      <c r="A6" t="s">
        <v>33</v>
      </c>
      <c r="B6" s="5">
        <v>136021000</v>
      </c>
      <c r="E6" t="s">
        <v>26</v>
      </c>
      <c r="F6" s="7" t="str" cm="1">
        <f t="array" ref="F6">_xlfn.IFS(F5&gt;'Reference Sheet'!$M$9,'Reference Sheet'!$L$9,F5&gt;'Reference Sheet'!$M$8,'Reference Sheet'!$L$8,F5&lt;='Reference Sheet'!$M$8,'Reference Sheet'!$L$10)</f>
        <v>Descending</v>
      </c>
      <c r="G6" s="7" t="str" cm="1">
        <f t="array" ref="G6">_xlfn.IFS(G5&gt;'Reference Sheet'!$M$9,'Reference Sheet'!$L$9,G5&gt;'Reference Sheet'!$M$8,'Reference Sheet'!$L$8,G5&lt;='Reference Sheet'!$M$8,'Reference Sheet'!$L$10)</f>
        <v>Descending</v>
      </c>
      <c r="H6" s="7" t="str" cm="1">
        <f t="array" ref="H6">_xlfn.IFS(H5&gt;'Reference Sheet'!$M$9,'Reference Sheet'!$L$9,H5&gt;'Reference Sheet'!$M$8,'Reference Sheet'!$L$8,H5&lt;='Reference Sheet'!$M$8,'Reference Sheet'!$L$10)</f>
        <v>Descending</v>
      </c>
      <c r="I6" s="7" t="str" cm="1">
        <f t="array" ref="I6">_xlfn.IFS(I5&gt;'Reference Sheet'!$M$9,'Reference Sheet'!$L$9,I5&gt;'Reference Sheet'!$M$8,'Reference Sheet'!$L$8,I5&lt;='Reference Sheet'!$M$8,'Reference Sheet'!$L$10)</f>
        <v>Descending</v>
      </c>
      <c r="J6" s="7" t="str" cm="1">
        <f t="array" ref="J6">_xlfn.IFS(J5&gt;'Reference Sheet'!$M$9,'Reference Sheet'!$L$9,J5&gt;'Reference Sheet'!$M$8,'Reference Sheet'!$L$8,J5&lt;='Reference Sheet'!$M$8,'Reference Sheet'!$L$10)</f>
        <v>Descending</v>
      </c>
      <c r="K6" s="7" t="str" cm="1">
        <f t="array" ref="K6">_xlfn.IFS(K5&gt;'Reference Sheet'!$M$9,'Reference Sheet'!$L$9,K5&gt;'Reference Sheet'!$M$8,'Reference Sheet'!$L$8,K5&lt;='Reference Sheet'!$M$8,'Reference Sheet'!$L$10)</f>
        <v>Descending</v>
      </c>
      <c r="L6" s="7" t="str" cm="1">
        <f t="array" ref="L6">_xlfn.IFS(L5&gt;'Reference Sheet'!$M$9,'Reference Sheet'!$L$9,L5&gt;'Reference Sheet'!$M$8,'Reference Sheet'!$L$8,L5&lt;='Reference Sheet'!$M$8,'Reference Sheet'!$L$10)</f>
        <v>Descending</v>
      </c>
      <c r="M6" s="7" t="str" cm="1">
        <f t="array" ref="M6">_xlfn.IFS(M5&gt;'Reference Sheet'!$M$9,'Reference Sheet'!$L$9,M5&gt;'Reference Sheet'!$M$8,'Reference Sheet'!$L$8,M5&lt;='Reference Sheet'!$M$8,'Reference Sheet'!$L$10)</f>
        <v>Descending</v>
      </c>
      <c r="N6" s="7" t="str" cm="1">
        <f t="array" ref="N6">_xlfn.IFS(N5&gt;'Reference Sheet'!$M$9,'Reference Sheet'!$L$9,N5&gt;'Reference Sheet'!$M$8,'Reference Sheet'!$L$8,N5&lt;='Reference Sheet'!$M$8,'Reference Sheet'!$L$10)</f>
        <v>Descending</v>
      </c>
      <c r="O6" s="7" t="str" cm="1">
        <f t="array" ref="O6">_xlfn.IFS(O5&gt;'Reference Sheet'!$M$9,'Reference Sheet'!$L$9,O5&gt;'Reference Sheet'!$M$8,'Reference Sheet'!$L$8,O5&lt;='Reference Sheet'!$M$8,'Reference Sheet'!$L$10)</f>
        <v>Descending</v>
      </c>
      <c r="P6" s="7" t="str" cm="1">
        <f t="array" ref="P6">_xlfn.IFS(P5&gt;'Reference Sheet'!$M$9,'Reference Sheet'!$L$9,P5&gt;'Reference Sheet'!$M$8,'Reference Sheet'!$L$8,P5&lt;='Reference Sheet'!$M$8,'Reference Sheet'!$L$10)</f>
        <v>Descending</v>
      </c>
      <c r="Q6" s="7" t="str" cm="1">
        <f t="array" ref="Q6">_xlfn.IFS(Q5&gt;'Reference Sheet'!$M$9,'Reference Sheet'!$L$9,Q5&gt;'Reference Sheet'!$M$8,'Reference Sheet'!$L$8,Q5&lt;='Reference Sheet'!$M$8,'Reference Sheet'!$L$10)</f>
        <v>Descending</v>
      </c>
      <c r="R6" s="7" t="str" cm="1">
        <f t="array" ref="R6">_xlfn.IFS(R5&gt;'Reference Sheet'!$M$9,'Reference Sheet'!$L$9,R5&gt;'Reference Sheet'!$M$8,'Reference Sheet'!$L$8,R5&lt;='Reference Sheet'!$M$8,'Reference Sheet'!$L$10)</f>
        <v>Descending</v>
      </c>
      <c r="S6" s="7" t="str" cm="1">
        <f t="array" ref="S6">_xlfn.IFS(S5&gt;'Reference Sheet'!$M$9,'Reference Sheet'!$L$9,S5&gt;'Reference Sheet'!$M$8,'Reference Sheet'!$L$8,S5&lt;='Reference Sheet'!$M$8,'Reference Sheet'!$L$10)</f>
        <v>Descending</v>
      </c>
      <c r="T6" s="7" t="str" cm="1">
        <f t="array" ref="T6">_xlfn.IFS(T5&gt;'Reference Sheet'!$M$9,'Reference Sheet'!$L$9,T5&gt;'Reference Sheet'!$M$8,'Reference Sheet'!$L$8,T5&lt;='Reference Sheet'!$M$8,'Reference Sheet'!$L$10)</f>
        <v>Descending</v>
      </c>
      <c r="U6" s="7" t="str" cm="1">
        <f t="array" ref="U6">_xlfn.IFS(U5&gt;'Reference Sheet'!$M$9,'Reference Sheet'!$L$9,U5&gt;'Reference Sheet'!$M$8,'Reference Sheet'!$L$8,U5&lt;='Reference Sheet'!$M$8,'Reference Sheet'!$L$10)</f>
        <v>Descending</v>
      </c>
      <c r="V6" s="7" t="str" cm="1">
        <f t="array" ref="V6">_xlfn.IFS(V5&gt;'Reference Sheet'!$M$9,'Reference Sheet'!$L$9,V5&gt;'Reference Sheet'!$M$8,'Reference Sheet'!$L$8,V5&lt;='Reference Sheet'!$M$8,'Reference Sheet'!$L$10)</f>
        <v>Descending</v>
      </c>
      <c r="W6" s="7" t="str" cm="1">
        <f t="array" ref="W6">_xlfn.IFS(W5&gt;'Reference Sheet'!$M$9,'Reference Sheet'!$L$9,W5&gt;'Reference Sheet'!$M$8,'Reference Sheet'!$L$8,W5&lt;='Reference Sheet'!$M$8,'Reference Sheet'!$L$10)</f>
        <v>Descending</v>
      </c>
      <c r="X6" s="7" t="str" cm="1">
        <f t="array" ref="X6">_xlfn.IFS(X5&gt;'Reference Sheet'!$M$9,'Reference Sheet'!$L$9,X5&gt;'Reference Sheet'!$M$8,'Reference Sheet'!$L$8,X5&lt;='Reference Sheet'!$M$8,'Reference Sheet'!$L$10)</f>
        <v>Descending</v>
      </c>
      <c r="Y6" s="7" t="str" cm="1">
        <f t="array" ref="Y6">_xlfn.IFS(Y5&gt;'Reference Sheet'!$M$9,'Reference Sheet'!$L$9,Y5&gt;'Reference Sheet'!$M$8,'Reference Sheet'!$L$8,Y5&lt;='Reference Sheet'!$M$8,'Reference Sheet'!$L$10)</f>
        <v>Descending</v>
      </c>
    </row>
    <row r="7" spans="1:25" x14ac:dyDescent="0.3">
      <c r="A7" t="s">
        <v>51</v>
      </c>
      <c r="B7" s="18">
        <v>1.4</v>
      </c>
      <c r="E7" t="s">
        <v>39</v>
      </c>
      <c r="F7" s="11">
        <v>30</v>
      </c>
      <c r="G7" s="11">
        <v>27</v>
      </c>
      <c r="H7" s="11">
        <v>27</v>
      </c>
      <c r="I7" s="11">
        <v>25</v>
      </c>
      <c r="J7" s="11">
        <v>24</v>
      </c>
      <c r="K7" s="11"/>
      <c r="L7" s="11"/>
      <c r="M7" s="11"/>
      <c r="N7" s="11"/>
      <c r="O7" s="11"/>
      <c r="P7" s="11"/>
      <c r="Q7" s="11"/>
      <c r="R7" s="11"/>
      <c r="S7" s="11"/>
      <c r="T7" s="11"/>
      <c r="U7" s="11"/>
      <c r="V7" s="11"/>
      <c r="W7" s="11"/>
      <c r="X7" s="11"/>
      <c r="Y7" s="11"/>
    </row>
    <row r="8" spans="1:25" x14ac:dyDescent="0.3">
      <c r="A8" t="s">
        <v>34</v>
      </c>
      <c r="B8" s="6">
        <f>B6*B7</f>
        <v>190429400</v>
      </c>
      <c r="E8" t="s">
        <v>38</v>
      </c>
      <c r="F8" s="11">
        <v>15</v>
      </c>
      <c r="G8" s="11">
        <v>15</v>
      </c>
      <c r="H8" s="11">
        <v>13</v>
      </c>
      <c r="I8" s="11">
        <v>13</v>
      </c>
      <c r="J8" s="11">
        <v>13</v>
      </c>
      <c r="K8" s="11"/>
      <c r="L8" s="11"/>
      <c r="M8" s="11"/>
      <c r="N8" s="11"/>
      <c r="O8" s="11"/>
      <c r="P8" s="11"/>
      <c r="Q8" s="11"/>
      <c r="R8" s="11"/>
      <c r="S8" s="11"/>
      <c r="T8" s="11"/>
      <c r="U8" s="11"/>
      <c r="V8" s="11"/>
      <c r="W8" s="11"/>
      <c r="X8" s="11"/>
      <c r="Y8" s="11"/>
    </row>
    <row r="9" spans="1:25" x14ac:dyDescent="0.3">
      <c r="A9" t="s">
        <v>42</v>
      </c>
      <c r="B9" s="10">
        <v>0.06</v>
      </c>
      <c r="E9" t="s">
        <v>40</v>
      </c>
      <c r="F9" s="11" t="s">
        <v>25</v>
      </c>
      <c r="G9" s="11" t="s">
        <v>25</v>
      </c>
      <c r="H9" s="11" t="s">
        <v>25</v>
      </c>
      <c r="I9" s="11" t="s">
        <v>25</v>
      </c>
      <c r="J9" s="11" t="s">
        <v>25</v>
      </c>
      <c r="K9" s="11"/>
      <c r="L9" s="11"/>
      <c r="M9" s="11"/>
      <c r="N9" s="11"/>
      <c r="O9" s="11"/>
      <c r="P9" s="11"/>
      <c r="Q9" s="11"/>
      <c r="R9" s="11"/>
      <c r="S9" s="11"/>
      <c r="T9" s="11"/>
      <c r="U9" s="11"/>
      <c r="V9" s="11"/>
      <c r="W9" s="11"/>
      <c r="X9" s="11"/>
      <c r="Y9" s="11"/>
    </row>
    <row r="10" spans="1:25" x14ac:dyDescent="0.3">
      <c r="A10" t="s">
        <v>43</v>
      </c>
      <c r="B10" s="10">
        <v>0.03</v>
      </c>
      <c r="E10" t="s">
        <v>45</v>
      </c>
      <c r="F10" s="8"/>
      <c r="G10" s="12">
        <v>0.04</v>
      </c>
      <c r="H10" s="12">
        <v>0.1</v>
      </c>
      <c r="I10" s="12">
        <v>0.1</v>
      </c>
      <c r="J10" s="12">
        <v>0.1</v>
      </c>
      <c r="K10" s="12">
        <v>0.1</v>
      </c>
      <c r="L10" s="12">
        <v>0.1</v>
      </c>
      <c r="M10" s="13">
        <f>$B$9</f>
        <v>0.06</v>
      </c>
      <c r="N10" s="13">
        <f t="shared" ref="N10:Q10" si="2">$B$9</f>
        <v>0.06</v>
      </c>
      <c r="O10" s="13">
        <f t="shared" si="2"/>
        <v>0.06</v>
      </c>
      <c r="P10" s="13">
        <f t="shared" si="2"/>
        <v>0.06</v>
      </c>
      <c r="Q10" s="13">
        <f t="shared" si="2"/>
        <v>0.06</v>
      </c>
      <c r="R10" s="13">
        <f>$B$10</f>
        <v>0.03</v>
      </c>
      <c r="S10" s="13">
        <f t="shared" ref="S10:Y10" si="3">$B$10</f>
        <v>0.03</v>
      </c>
      <c r="T10" s="13">
        <f t="shared" si="3"/>
        <v>0.03</v>
      </c>
      <c r="U10" s="13">
        <f t="shared" si="3"/>
        <v>0.03</v>
      </c>
      <c r="V10" s="13">
        <f t="shared" si="3"/>
        <v>0.03</v>
      </c>
      <c r="W10" s="13">
        <f t="shared" si="3"/>
        <v>0.03</v>
      </c>
      <c r="X10" s="13">
        <f t="shared" si="3"/>
        <v>0.03</v>
      </c>
      <c r="Y10" s="13">
        <f t="shared" si="3"/>
        <v>0.03</v>
      </c>
    </row>
    <row r="11" spans="1:25" x14ac:dyDescent="0.3">
      <c r="A11" t="s">
        <v>44</v>
      </c>
      <c r="B11" s="10">
        <v>0.12</v>
      </c>
      <c r="E11" t="s">
        <v>47</v>
      </c>
      <c r="F11" s="14">
        <f>$B$8/1000000</f>
        <v>190.42939999999999</v>
      </c>
      <c r="G11" s="15">
        <f>F11*(1+G10)</f>
        <v>198.04657599999999</v>
      </c>
      <c r="H11" s="15">
        <f t="shared" ref="H11:Y11" si="4">G11*(1+H10)</f>
        <v>217.8512336</v>
      </c>
      <c r="I11" s="15">
        <f t="shared" si="4"/>
        <v>239.63635696000003</v>
      </c>
      <c r="J11" s="15">
        <f t="shared" si="4"/>
        <v>263.59999265600004</v>
      </c>
      <c r="K11" s="15">
        <f t="shared" si="4"/>
        <v>289.95999192160008</v>
      </c>
      <c r="L11" s="15">
        <f t="shared" si="4"/>
        <v>318.95599111376009</v>
      </c>
      <c r="M11" s="15">
        <f t="shared" si="4"/>
        <v>338.09335058058571</v>
      </c>
      <c r="N11" s="15">
        <f t="shared" si="4"/>
        <v>358.37895161542087</v>
      </c>
      <c r="O11" s="15">
        <f t="shared" si="4"/>
        <v>379.88168871234615</v>
      </c>
      <c r="P11" s="15">
        <f t="shared" si="4"/>
        <v>402.67459003508691</v>
      </c>
      <c r="Q11" s="15">
        <f t="shared" si="4"/>
        <v>426.83506543719216</v>
      </c>
      <c r="R11" s="15">
        <f t="shared" si="4"/>
        <v>439.64011740030793</v>
      </c>
      <c r="S11" s="15">
        <f t="shared" si="4"/>
        <v>452.82932092231715</v>
      </c>
      <c r="T11" s="15">
        <f t="shared" si="4"/>
        <v>466.41420054998667</v>
      </c>
      <c r="U11" s="15">
        <f t="shared" si="4"/>
        <v>480.4066265664863</v>
      </c>
      <c r="V11" s="15">
        <f t="shared" si="4"/>
        <v>494.81882536348087</v>
      </c>
      <c r="W11" s="15">
        <f t="shared" si="4"/>
        <v>509.66339012438533</v>
      </c>
      <c r="X11" s="15">
        <f t="shared" si="4"/>
        <v>524.9532918281169</v>
      </c>
      <c r="Y11" s="15">
        <f t="shared" si="4"/>
        <v>540.70189058296046</v>
      </c>
    </row>
    <row r="12" spans="1:25" ht="15" thickBot="1" x14ac:dyDescent="0.35">
      <c r="F12" s="8"/>
      <c r="G12" s="8"/>
      <c r="H12" s="8"/>
      <c r="I12" s="8"/>
      <c r="J12" s="8"/>
      <c r="K12" s="8"/>
      <c r="L12" s="8"/>
      <c r="M12" s="8"/>
      <c r="N12" s="8"/>
      <c r="O12" s="8"/>
      <c r="P12" s="8"/>
      <c r="Q12" s="8"/>
      <c r="R12" s="8"/>
      <c r="S12" s="8"/>
      <c r="T12" s="8"/>
      <c r="U12" s="8"/>
      <c r="V12" s="8"/>
      <c r="W12" s="8"/>
      <c r="X12" s="8"/>
      <c r="Y12" s="8"/>
    </row>
    <row r="13" spans="1:25" ht="15" thickBot="1" x14ac:dyDescent="0.35">
      <c r="A13" s="21" t="str">
        <f>B2&amp;"'s Est. Intrinsic Value"</f>
        <v>Draymond Green's Est. Intrinsic Value</v>
      </c>
      <c r="B13" s="24">
        <f>SUM($F$23:$Y$23)*1000000</f>
        <v>72646073.296813577</v>
      </c>
      <c r="E13" s="9" t="s">
        <v>41</v>
      </c>
      <c r="F13" s="8"/>
      <c r="G13" s="8"/>
      <c r="H13" s="8"/>
      <c r="I13" s="8"/>
      <c r="J13" s="8"/>
      <c r="K13" s="8"/>
      <c r="L13" s="8"/>
      <c r="M13" s="8"/>
      <c r="N13" s="8"/>
      <c r="O13" s="8"/>
      <c r="P13" s="8"/>
      <c r="Q13" s="8"/>
      <c r="R13" s="8"/>
      <c r="S13" s="8"/>
      <c r="T13" s="8"/>
      <c r="U13" s="8"/>
      <c r="V13" s="8"/>
      <c r="W13" s="8"/>
      <c r="X13" s="8"/>
      <c r="Y13" s="8"/>
    </row>
    <row r="14" spans="1:25" ht="15" thickBot="1" x14ac:dyDescent="0.35">
      <c r="A14" s="21" t="str">
        <f>$B$2&amp;"'s Est. Contract Intrinsic Value"</f>
        <v>Draymond Green's Est. Contract Intrinsic Value</v>
      </c>
      <c r="B14" s="24">
        <f>SUM(F33:Y33)*1000000</f>
        <v>60103248.044349588</v>
      </c>
      <c r="C14" s="27">
        <f>IFERROR(MAX(B14/B13,0),0)</f>
        <v>0.82734338301786581</v>
      </c>
      <c r="E14" t="s">
        <v>36</v>
      </c>
      <c r="F14" s="16">
        <f>'Reference Sheet'!$B$2</f>
        <v>-3.5991198085010473E-2</v>
      </c>
      <c r="G14" s="16">
        <f>'Reference Sheet'!$B$2</f>
        <v>-3.5991198085010473E-2</v>
      </c>
      <c r="H14" s="16">
        <f>'Reference Sheet'!$B$2</f>
        <v>-3.5991198085010473E-2</v>
      </c>
      <c r="I14" s="16">
        <f>'Reference Sheet'!$B$2</f>
        <v>-3.5991198085010473E-2</v>
      </c>
      <c r="J14" s="16">
        <f>'Reference Sheet'!$B$2</f>
        <v>-3.5991198085010473E-2</v>
      </c>
      <c r="K14" s="16">
        <f>'Reference Sheet'!$B$2</f>
        <v>-3.5991198085010473E-2</v>
      </c>
      <c r="L14" s="16">
        <f>'Reference Sheet'!$B$2</f>
        <v>-3.5991198085010473E-2</v>
      </c>
      <c r="M14" s="16">
        <f>'Reference Sheet'!$B$2</f>
        <v>-3.5991198085010473E-2</v>
      </c>
      <c r="N14" s="16">
        <f>'Reference Sheet'!$B$2</f>
        <v>-3.5991198085010473E-2</v>
      </c>
      <c r="O14" s="16">
        <f>'Reference Sheet'!$B$2</f>
        <v>-3.5991198085010473E-2</v>
      </c>
      <c r="P14" s="16">
        <f>'Reference Sheet'!$B$2</f>
        <v>-3.5991198085010473E-2</v>
      </c>
      <c r="Q14" s="16">
        <f>'Reference Sheet'!$B$2</f>
        <v>-3.5991198085010473E-2</v>
      </c>
      <c r="R14" s="16">
        <f>'Reference Sheet'!$B$2</f>
        <v>-3.5991198085010473E-2</v>
      </c>
      <c r="S14" s="16">
        <f>'Reference Sheet'!$B$2</f>
        <v>-3.5991198085010473E-2</v>
      </c>
      <c r="T14" s="16">
        <f>'Reference Sheet'!$B$2</f>
        <v>-3.5991198085010473E-2</v>
      </c>
      <c r="U14" s="16">
        <f>'Reference Sheet'!$B$2</f>
        <v>-3.5991198085010473E-2</v>
      </c>
      <c r="V14" s="16">
        <f>'Reference Sheet'!$B$2</f>
        <v>-3.5991198085010473E-2</v>
      </c>
      <c r="W14" s="16">
        <f>'Reference Sheet'!$B$2</f>
        <v>-3.5991198085010473E-2</v>
      </c>
      <c r="X14" s="16">
        <f>'Reference Sheet'!$B$2</f>
        <v>-3.5991198085010473E-2</v>
      </c>
      <c r="Y14" s="16">
        <f>'Reference Sheet'!$B$2</f>
        <v>-3.5991198085010473E-2</v>
      </c>
    </row>
    <row r="15" spans="1:25" x14ac:dyDescent="0.3">
      <c r="A15" t="s">
        <v>71</v>
      </c>
      <c r="B15" s="25">
        <f>IFERROR(SUM(F34:Y34)*1000000,"")</f>
        <v>75168047.940636694</v>
      </c>
      <c r="E15" t="s">
        <v>70</v>
      </c>
      <c r="F15" s="16">
        <f>VLOOKUP($B$4,'Reference Sheet'!$H$2:$I$6,2,FALSE)</f>
        <v>-8.3282492095377633E-3</v>
      </c>
      <c r="G15" s="16">
        <f>VLOOKUP($B$4,'Reference Sheet'!$H$2:$I$6,2,FALSE)</f>
        <v>-8.3282492095377633E-3</v>
      </c>
      <c r="H15" s="16">
        <f>VLOOKUP($B$4,'Reference Sheet'!$H$2:$I$6,2,FALSE)</f>
        <v>-8.3282492095377633E-3</v>
      </c>
      <c r="I15" s="16">
        <f>VLOOKUP($B$4,'Reference Sheet'!$H$2:$I$6,2,FALSE)</f>
        <v>-8.3282492095377633E-3</v>
      </c>
      <c r="J15" s="16">
        <f>VLOOKUP($B$4,'Reference Sheet'!$H$2:$I$6,2,FALSE)</f>
        <v>-8.3282492095377633E-3</v>
      </c>
      <c r="K15" s="16">
        <f>VLOOKUP($B$4,'Reference Sheet'!$H$2:$I$6,2,FALSE)</f>
        <v>-8.3282492095377633E-3</v>
      </c>
      <c r="L15" s="16">
        <f>VLOOKUP($B$4,'Reference Sheet'!$H$2:$I$6,2,FALSE)</f>
        <v>-8.3282492095377633E-3</v>
      </c>
      <c r="M15" s="16">
        <f>VLOOKUP($B$4,'Reference Sheet'!$H$2:$I$6,2,FALSE)</f>
        <v>-8.3282492095377633E-3</v>
      </c>
      <c r="N15" s="16">
        <f>VLOOKUP($B$4,'Reference Sheet'!$H$2:$I$6,2,FALSE)</f>
        <v>-8.3282492095377633E-3</v>
      </c>
      <c r="O15" s="16">
        <f>VLOOKUP($B$4,'Reference Sheet'!$H$2:$I$6,2,FALSE)</f>
        <v>-8.3282492095377633E-3</v>
      </c>
      <c r="P15" s="16">
        <f>VLOOKUP($B$4,'Reference Sheet'!$H$2:$I$6,2,FALSE)</f>
        <v>-8.3282492095377633E-3</v>
      </c>
      <c r="Q15" s="16">
        <f>VLOOKUP($B$4,'Reference Sheet'!$H$2:$I$6,2,FALSE)</f>
        <v>-8.3282492095377633E-3</v>
      </c>
      <c r="R15" s="16">
        <f>VLOOKUP($B$4,'Reference Sheet'!$H$2:$I$6,2,FALSE)</f>
        <v>-8.3282492095377633E-3</v>
      </c>
      <c r="S15" s="16">
        <f>VLOOKUP($B$4,'Reference Sheet'!$H$2:$I$6,2,FALSE)</f>
        <v>-8.3282492095377633E-3</v>
      </c>
      <c r="T15" s="16">
        <f>VLOOKUP($B$4,'Reference Sheet'!$H$2:$I$6,2,FALSE)</f>
        <v>-8.3282492095377633E-3</v>
      </c>
      <c r="U15" s="16">
        <f>VLOOKUP($B$4,'Reference Sheet'!$H$2:$I$6,2,FALSE)</f>
        <v>-8.3282492095377633E-3</v>
      </c>
      <c r="V15" s="16">
        <f>VLOOKUP($B$4,'Reference Sheet'!$H$2:$I$6,2,FALSE)</f>
        <v>-8.3282492095377633E-3</v>
      </c>
      <c r="W15" s="16">
        <f>VLOOKUP($B$4,'Reference Sheet'!$H$2:$I$6,2,FALSE)</f>
        <v>-8.3282492095377633E-3</v>
      </c>
      <c r="X15" s="16">
        <f>VLOOKUP($B$4,'Reference Sheet'!$H$2:$I$6,2,FALSE)</f>
        <v>-8.3282492095377633E-3</v>
      </c>
      <c r="Y15" s="16">
        <f>VLOOKUP($B$4,'Reference Sheet'!$H$2:$I$6,2,FALSE)</f>
        <v>-8.3282492095377633E-3</v>
      </c>
    </row>
    <row r="16" spans="1:25" ht="15" thickBot="1" x14ac:dyDescent="0.35">
      <c r="A16" t="s">
        <v>64</v>
      </c>
      <c r="B16" s="26">
        <f>IFERROR(B14-B15,"")</f>
        <v>-15064799.896287106</v>
      </c>
      <c r="E16" t="s">
        <v>46</v>
      </c>
      <c r="F16" s="16">
        <f>VLOOKUP(F$6,'Reference Sheet'!$L$8:$N$10,3,FALSE)</f>
        <v>3.9904679039323307E-2</v>
      </c>
      <c r="G16" s="16">
        <f>VLOOKUP(G$6,'Reference Sheet'!$L$8:$N$10,3,FALSE)</f>
        <v>3.9904679039323307E-2</v>
      </c>
      <c r="H16" s="16">
        <f>VLOOKUP(H$6,'Reference Sheet'!$L$8:$N$10,3,FALSE)</f>
        <v>3.9904679039323307E-2</v>
      </c>
      <c r="I16" s="16">
        <f>VLOOKUP(I$6,'Reference Sheet'!$L$8:$N$10,3,FALSE)</f>
        <v>3.9904679039323307E-2</v>
      </c>
      <c r="J16" s="16">
        <f>VLOOKUP(J$6,'Reference Sheet'!$L$8:$N$10,3,FALSE)</f>
        <v>3.9904679039323307E-2</v>
      </c>
      <c r="K16" s="16">
        <f>VLOOKUP(K$6,'Reference Sheet'!$L$8:$N$10,3,FALSE)</f>
        <v>3.9904679039323307E-2</v>
      </c>
      <c r="L16" s="16">
        <f>VLOOKUP(L$6,'Reference Sheet'!$L$8:$N$10,3,FALSE)</f>
        <v>3.9904679039323307E-2</v>
      </c>
      <c r="M16" s="16">
        <f>VLOOKUP(M$6,'Reference Sheet'!$L$8:$N$10,3,FALSE)</f>
        <v>3.9904679039323307E-2</v>
      </c>
      <c r="N16" s="16">
        <f>VLOOKUP(N$6,'Reference Sheet'!$L$8:$N$10,3,FALSE)</f>
        <v>3.9904679039323307E-2</v>
      </c>
      <c r="O16" s="16">
        <f>VLOOKUP(O$6,'Reference Sheet'!$L$8:$N$10,3,FALSE)</f>
        <v>3.9904679039323307E-2</v>
      </c>
      <c r="P16" s="16">
        <f>VLOOKUP(P$6,'Reference Sheet'!$L$8:$N$10,3,FALSE)</f>
        <v>3.9904679039323307E-2</v>
      </c>
      <c r="Q16" s="16">
        <f>VLOOKUP(Q$6,'Reference Sheet'!$L$8:$N$10,3,FALSE)</f>
        <v>3.9904679039323307E-2</v>
      </c>
      <c r="R16" s="16">
        <f>VLOOKUP(R$6,'Reference Sheet'!$L$8:$N$10,3,FALSE)</f>
        <v>3.9904679039323307E-2</v>
      </c>
      <c r="S16" s="16">
        <f>VLOOKUP(S$6,'Reference Sheet'!$L$8:$N$10,3,FALSE)</f>
        <v>3.9904679039323307E-2</v>
      </c>
      <c r="T16" s="16">
        <f>VLOOKUP(T$6,'Reference Sheet'!$L$8:$N$10,3,FALSE)</f>
        <v>3.9904679039323307E-2</v>
      </c>
      <c r="U16" s="16">
        <f>VLOOKUP(U$6,'Reference Sheet'!$L$8:$N$10,3,FALSE)</f>
        <v>3.9904679039323307E-2</v>
      </c>
      <c r="V16" s="16">
        <f>VLOOKUP(V$6,'Reference Sheet'!$L$8:$N$10,3,FALSE)</f>
        <v>3.9904679039323307E-2</v>
      </c>
      <c r="W16" s="16">
        <f>VLOOKUP(W$6,'Reference Sheet'!$L$8:$N$10,3,FALSE)</f>
        <v>3.9904679039323307E-2</v>
      </c>
      <c r="X16" s="16">
        <f>VLOOKUP(X$6,'Reference Sheet'!$L$8:$N$10,3,FALSE)</f>
        <v>3.9904679039323307E-2</v>
      </c>
      <c r="Y16" s="16">
        <f>VLOOKUP(Y$6,'Reference Sheet'!$L$8:$N$10,3,FALSE)</f>
        <v>3.9904679039323307E-2</v>
      </c>
    </row>
    <row r="17" spans="1:25" ht="15" thickBot="1" x14ac:dyDescent="0.35">
      <c r="A17" s="21" t="s">
        <v>66</v>
      </c>
      <c r="B17" s="34">
        <f>IFERROR(B14/B15,"")</f>
        <v>0.79958505895770504</v>
      </c>
      <c r="E17" t="s">
        <v>48</v>
      </c>
      <c r="F17" s="16">
        <f>IFERROR(VLOOKUP(F$9,'Reference Sheet'!$J$7:$K$9,2,FALSE),0)</f>
        <v>0</v>
      </c>
      <c r="G17" s="16">
        <f>IFERROR(VLOOKUP(G$9,'Reference Sheet'!$J$7:$K$9,2,FALSE),0)</f>
        <v>0</v>
      </c>
      <c r="H17" s="16">
        <f>IFERROR(VLOOKUP(H$9,'Reference Sheet'!$J$7:$K$9,2,FALSE),0)</f>
        <v>0</v>
      </c>
      <c r="I17" s="16">
        <f>IFERROR(VLOOKUP(I$9,'Reference Sheet'!$J$7:$K$9,2,FALSE),0)</f>
        <v>0</v>
      </c>
      <c r="J17" s="16">
        <f>IFERROR(VLOOKUP(J$9,'Reference Sheet'!$J$7:$K$9,2,FALSE),0)</f>
        <v>0</v>
      </c>
      <c r="K17" s="16">
        <f>IFERROR(VLOOKUP(K$9,'Reference Sheet'!$J$7:$K$9,2,FALSE),0)</f>
        <v>0</v>
      </c>
      <c r="L17" s="16">
        <f>IFERROR(VLOOKUP(L$9,'Reference Sheet'!$J$7:$K$9,2,FALSE),0)</f>
        <v>0</v>
      </c>
      <c r="M17" s="16">
        <f>IFERROR(VLOOKUP(M$9,'Reference Sheet'!$J$7:$K$9,2,FALSE),0)</f>
        <v>0</v>
      </c>
      <c r="N17" s="16">
        <f>IFERROR(VLOOKUP(N$9,'Reference Sheet'!$J$7:$K$9,2,FALSE),0)</f>
        <v>0</v>
      </c>
      <c r="O17" s="16">
        <f>IFERROR(VLOOKUP(O$9,'Reference Sheet'!$J$7:$K$9,2,FALSE),0)</f>
        <v>0</v>
      </c>
      <c r="P17" s="16">
        <f>IFERROR(VLOOKUP(P$9,'Reference Sheet'!$J$7:$K$9,2,FALSE),0)</f>
        <v>0</v>
      </c>
      <c r="Q17" s="16">
        <f>IFERROR(VLOOKUP(Q$9,'Reference Sheet'!$J$7:$K$9,2,FALSE),0)</f>
        <v>0</v>
      </c>
      <c r="R17" s="16">
        <f>IFERROR(VLOOKUP(R$9,'Reference Sheet'!$J$7:$K$9,2,FALSE),0)</f>
        <v>0</v>
      </c>
      <c r="S17" s="16">
        <f>IFERROR(VLOOKUP(S$9,'Reference Sheet'!$J$7:$K$9,2,FALSE),0)</f>
        <v>0</v>
      </c>
      <c r="T17" s="16">
        <f>IFERROR(VLOOKUP(T$9,'Reference Sheet'!$J$7:$K$9,2,FALSE),0)</f>
        <v>0</v>
      </c>
      <c r="U17" s="16">
        <f>IFERROR(VLOOKUP(U$9,'Reference Sheet'!$J$7:$K$9,2,FALSE),0)</f>
        <v>0</v>
      </c>
      <c r="V17" s="16">
        <f>IFERROR(VLOOKUP(V$9,'Reference Sheet'!$J$7:$K$9,2,FALSE),0)</f>
        <v>0</v>
      </c>
      <c r="W17" s="16">
        <f>IFERROR(VLOOKUP(W$9,'Reference Sheet'!$J$7:$K$9,2,FALSE),0)</f>
        <v>0</v>
      </c>
      <c r="X17" s="16">
        <f>IFERROR(VLOOKUP(X$9,'Reference Sheet'!$J$7:$K$9,2,FALSE),0)</f>
        <v>0</v>
      </c>
      <c r="Y17" s="16">
        <f>IFERROR(VLOOKUP(Y$9,'Reference Sheet'!$J$7:$K$9,2,FALSE),0)</f>
        <v>0</v>
      </c>
    </row>
    <row r="18" spans="1:25" x14ac:dyDescent="0.3">
      <c r="E18" t="str">
        <f>E7&amp;" Input"</f>
        <v>Minutes Per Game Input</v>
      </c>
      <c r="F18" s="16">
        <f>IF(ISBLANK(F7),0,F7*'Reference Sheet'!$B$11)</f>
        <v>7.9245379809834038E-2</v>
      </c>
      <c r="G18" s="16">
        <f>IF(ISBLANK(G7),0,G7*'Reference Sheet'!$B$11)</f>
        <v>7.1320841828850623E-2</v>
      </c>
      <c r="H18" s="16">
        <f>IF(ISBLANK(H7),0,H7*'Reference Sheet'!$B$11)</f>
        <v>7.1320841828850623E-2</v>
      </c>
      <c r="I18" s="16">
        <f>IF(ISBLANK(I7),0,I7*'Reference Sheet'!$B$11)</f>
        <v>6.6037816508195027E-2</v>
      </c>
      <c r="J18" s="16">
        <f>IF(ISBLANK(J7),0,J7*'Reference Sheet'!$B$11)</f>
        <v>6.3396303847867222E-2</v>
      </c>
      <c r="K18" s="16">
        <f>IF(ISBLANK(K7),0,K7*'Reference Sheet'!$B$11)</f>
        <v>0</v>
      </c>
      <c r="L18" s="16">
        <f>IF(ISBLANK(L7),0,L7*'Reference Sheet'!$B$11)</f>
        <v>0</v>
      </c>
      <c r="M18" s="16">
        <f>IF(ISBLANK(M7),0,M7*'Reference Sheet'!$B$11)</f>
        <v>0</v>
      </c>
      <c r="N18" s="16">
        <f>IF(ISBLANK(N7),0,N7*'Reference Sheet'!$B$11)</f>
        <v>0</v>
      </c>
      <c r="O18" s="16">
        <f>IF(ISBLANK(O7),0,O7*'Reference Sheet'!$B$11)</f>
        <v>0</v>
      </c>
      <c r="P18" s="16">
        <f>IF(ISBLANK(P7),0,P7*'Reference Sheet'!$B$11)</f>
        <v>0</v>
      </c>
      <c r="Q18" s="16">
        <f>IF(ISBLANK(Q7),0,Q7*'Reference Sheet'!$B$11)</f>
        <v>0</v>
      </c>
      <c r="R18" s="16">
        <f>IF(ISBLANK(R7),0,R7*'Reference Sheet'!$B$11)</f>
        <v>0</v>
      </c>
      <c r="S18" s="16">
        <f>IF(ISBLANK(S7),0,S7*'Reference Sheet'!$B$11)</f>
        <v>0</v>
      </c>
      <c r="T18" s="16">
        <f>IF(ISBLANK(T7),0,T7*'Reference Sheet'!$B$11)</f>
        <v>0</v>
      </c>
      <c r="U18" s="16">
        <f>IF(ISBLANK(U7),0,U7*'Reference Sheet'!$B$11)</f>
        <v>0</v>
      </c>
      <c r="V18" s="16">
        <f>IF(ISBLANK(V7),0,V7*'Reference Sheet'!$B$11)</f>
        <v>0</v>
      </c>
      <c r="W18" s="16">
        <f>IF(ISBLANK(W7),0,W7*'Reference Sheet'!$B$11)</f>
        <v>0</v>
      </c>
      <c r="X18" s="16">
        <f>IF(ISBLANK(X7),0,X7*'Reference Sheet'!$B$11)</f>
        <v>0</v>
      </c>
      <c r="Y18" s="16">
        <f>IF(ISBLANK(Y7),0,Y7*'Reference Sheet'!$B$11)</f>
        <v>0</v>
      </c>
    </row>
    <row r="19" spans="1:25" x14ac:dyDescent="0.3">
      <c r="E19" t="str">
        <f>E8&amp;" Input"</f>
        <v>Usage Rate Input</v>
      </c>
      <c r="F19" s="16">
        <f>IF(ISBLANK(F8),0,F8*'Reference Sheet'!$B$10)</f>
        <v>2.8702630447373294E-2</v>
      </c>
      <c r="G19" s="16">
        <f>IF(ISBLANK(G8),0,G8*'Reference Sheet'!$B$10)</f>
        <v>2.8702630447373294E-2</v>
      </c>
      <c r="H19" s="16">
        <f>IF(ISBLANK(H8),0,H8*'Reference Sheet'!$B$10)</f>
        <v>2.4875613054390188E-2</v>
      </c>
      <c r="I19" s="16">
        <f>IF(ISBLANK(I8),0,I8*'Reference Sheet'!$B$10)</f>
        <v>2.4875613054390188E-2</v>
      </c>
      <c r="J19" s="16">
        <f>IF(ISBLANK(J8),0,J8*'Reference Sheet'!$B$10)</f>
        <v>2.4875613054390188E-2</v>
      </c>
      <c r="K19" s="16">
        <f>IF(ISBLANK(K8),0,K8*'Reference Sheet'!$B$10)</f>
        <v>0</v>
      </c>
      <c r="L19" s="16">
        <f>IF(ISBLANK(L8),0,L8*'Reference Sheet'!$B$10)</f>
        <v>0</v>
      </c>
      <c r="M19" s="16">
        <f>IF(ISBLANK(M8),0,M8*'Reference Sheet'!$B$10)</f>
        <v>0</v>
      </c>
      <c r="N19" s="16">
        <f>IF(ISBLANK(N8),0,N8*'Reference Sheet'!$B$10)</f>
        <v>0</v>
      </c>
      <c r="O19" s="16">
        <f>IF(ISBLANK(O8),0,O8*'Reference Sheet'!$B$10)</f>
        <v>0</v>
      </c>
      <c r="P19" s="16">
        <f>IF(ISBLANK(P8),0,P8*'Reference Sheet'!$B$10)</f>
        <v>0</v>
      </c>
      <c r="Q19" s="16">
        <f>IF(ISBLANK(Q8),0,Q8*'Reference Sheet'!$B$10)</f>
        <v>0</v>
      </c>
      <c r="R19" s="16">
        <f>IF(ISBLANK(R8),0,R8*'Reference Sheet'!$B$10)</f>
        <v>0</v>
      </c>
      <c r="S19" s="16">
        <f>IF(ISBLANK(S8),0,S8*'Reference Sheet'!$B$10)</f>
        <v>0</v>
      </c>
      <c r="T19" s="16">
        <f>IF(ISBLANK(T8),0,T8*'Reference Sheet'!$B$10)</f>
        <v>0</v>
      </c>
      <c r="U19" s="16">
        <f>IF(ISBLANK(U8),0,U8*'Reference Sheet'!$B$10)</f>
        <v>0</v>
      </c>
      <c r="V19" s="16">
        <f>IF(ISBLANK(V8),0,V8*'Reference Sheet'!$B$10)</f>
        <v>0</v>
      </c>
      <c r="W19" s="16">
        <f>IF(ISBLANK(W8),0,W8*'Reference Sheet'!$B$10)</f>
        <v>0</v>
      </c>
      <c r="X19" s="16">
        <f>IF(ISBLANK(X8),0,X8*'Reference Sheet'!$B$10)</f>
        <v>0</v>
      </c>
      <c r="Y19" s="16">
        <f>IF(ISBLANK(Y8),0,Y8*'Reference Sheet'!$B$10)</f>
        <v>0</v>
      </c>
    </row>
    <row r="20" spans="1:25" x14ac:dyDescent="0.3">
      <c r="E20" t="s">
        <v>49</v>
      </c>
      <c r="F20" s="17">
        <f>MAX(0,SUM(F14:F19))</f>
        <v>0.1035332420019824</v>
      </c>
      <c r="G20" s="17">
        <f t="shared" ref="G20:Y20" si="5">MAX(0,SUM(G14:G19))</f>
        <v>9.5608704020998983E-2</v>
      </c>
      <c r="H20" s="17">
        <f t="shared" si="5"/>
        <v>9.1781686628015877E-2</v>
      </c>
      <c r="I20" s="17">
        <f t="shared" si="5"/>
        <v>8.6498661307360281E-2</v>
      </c>
      <c r="J20" s="17">
        <f t="shared" si="5"/>
        <v>8.3857148647032476E-2</v>
      </c>
      <c r="K20" s="17">
        <f t="shared" si="5"/>
        <v>0</v>
      </c>
      <c r="L20" s="17">
        <f t="shared" si="5"/>
        <v>0</v>
      </c>
      <c r="M20" s="17">
        <f t="shared" si="5"/>
        <v>0</v>
      </c>
      <c r="N20" s="17">
        <f t="shared" si="5"/>
        <v>0</v>
      </c>
      <c r="O20" s="17">
        <f t="shared" si="5"/>
        <v>0</v>
      </c>
      <c r="P20" s="17">
        <f t="shared" si="5"/>
        <v>0</v>
      </c>
      <c r="Q20" s="17">
        <f t="shared" si="5"/>
        <v>0</v>
      </c>
      <c r="R20" s="17">
        <f t="shared" si="5"/>
        <v>0</v>
      </c>
      <c r="S20" s="17">
        <f t="shared" si="5"/>
        <v>0</v>
      </c>
      <c r="T20" s="17">
        <f t="shared" si="5"/>
        <v>0</v>
      </c>
      <c r="U20" s="17">
        <f t="shared" si="5"/>
        <v>0</v>
      </c>
      <c r="V20" s="17">
        <f t="shared" si="5"/>
        <v>0</v>
      </c>
      <c r="W20" s="17">
        <f t="shared" si="5"/>
        <v>0</v>
      </c>
      <c r="X20" s="17">
        <f t="shared" si="5"/>
        <v>0</v>
      </c>
      <c r="Y20" s="17">
        <f t="shared" si="5"/>
        <v>0</v>
      </c>
    </row>
    <row r="21" spans="1:25" x14ac:dyDescent="0.3">
      <c r="E21" s="29" t="s">
        <v>52</v>
      </c>
      <c r="F21" s="30">
        <f>F20*F11</f>
        <v>19.715773154492304</v>
      </c>
      <c r="G21" s="30">
        <f t="shared" ref="G21:O21" si="6">G20*G11</f>
        <v>18.934976467156279</v>
      </c>
      <c r="H21" s="30">
        <f t="shared" si="6"/>
        <v>19.994753653801883</v>
      </c>
      <c r="I21" s="30">
        <f t="shared" si="6"/>
        <v>20.72822407761273</v>
      </c>
      <c r="J21" s="30">
        <f t="shared" si="6"/>
        <v>22.104743767510865</v>
      </c>
      <c r="K21" s="30">
        <f t="shared" si="6"/>
        <v>0</v>
      </c>
      <c r="L21" s="30">
        <f t="shared" si="6"/>
        <v>0</v>
      </c>
      <c r="M21" s="30">
        <f t="shared" si="6"/>
        <v>0</v>
      </c>
      <c r="N21" s="30">
        <f t="shared" si="6"/>
        <v>0</v>
      </c>
      <c r="O21" s="30">
        <f t="shared" si="6"/>
        <v>0</v>
      </c>
      <c r="P21" s="30">
        <f>IF(P14&gt;16,P$20*P$11,0)</f>
        <v>0</v>
      </c>
      <c r="Q21" s="30">
        <f t="shared" ref="Q21:Y21" si="7">IF(Q14&gt;16,Q$20*Q$11,0)</f>
        <v>0</v>
      </c>
      <c r="R21" s="30">
        <f t="shared" si="7"/>
        <v>0</v>
      </c>
      <c r="S21" s="30">
        <f t="shared" si="7"/>
        <v>0</v>
      </c>
      <c r="T21" s="30">
        <f t="shared" si="7"/>
        <v>0</v>
      </c>
      <c r="U21" s="30">
        <f t="shared" si="7"/>
        <v>0</v>
      </c>
      <c r="V21" s="30">
        <f t="shared" si="7"/>
        <v>0</v>
      </c>
      <c r="W21" s="30">
        <f t="shared" si="7"/>
        <v>0</v>
      </c>
      <c r="X21" s="30">
        <f t="shared" si="7"/>
        <v>0</v>
      </c>
      <c r="Y21" s="30">
        <f t="shared" si="7"/>
        <v>0</v>
      </c>
    </row>
    <row r="22" spans="1:25" x14ac:dyDescent="0.3">
      <c r="E22" s="19" t="s">
        <v>75</v>
      </c>
      <c r="F22" s="8"/>
      <c r="G22" s="28">
        <f>IF(G$7="","",G21/F21-1)</f>
        <v>-3.9602641053826382E-2</v>
      </c>
      <c r="H22" s="28">
        <f t="shared" ref="H22:Y22" si="8">IF(H$7="","",H21/G21-1)</f>
        <v>5.5969289873892603E-2</v>
      </c>
      <c r="I22" s="28">
        <f t="shared" si="8"/>
        <v>3.6683143814146613E-2</v>
      </c>
      <c r="J22" s="28">
        <f t="shared" si="8"/>
        <v>6.640798964465211E-2</v>
      </c>
      <c r="K22" s="28" t="str">
        <f t="shared" si="8"/>
        <v/>
      </c>
      <c r="L22" s="28" t="str">
        <f t="shared" si="8"/>
        <v/>
      </c>
      <c r="M22" s="28" t="str">
        <f t="shared" si="8"/>
        <v/>
      </c>
      <c r="N22" s="28" t="str">
        <f t="shared" si="8"/>
        <v/>
      </c>
      <c r="O22" s="28" t="str">
        <f t="shared" si="8"/>
        <v/>
      </c>
      <c r="P22" s="28" t="str">
        <f t="shared" si="8"/>
        <v/>
      </c>
      <c r="Q22" s="28" t="str">
        <f t="shared" si="8"/>
        <v/>
      </c>
      <c r="R22" s="28" t="str">
        <f t="shared" si="8"/>
        <v/>
      </c>
      <c r="S22" s="28" t="str">
        <f t="shared" si="8"/>
        <v/>
      </c>
      <c r="T22" s="28" t="str">
        <f t="shared" si="8"/>
        <v/>
      </c>
      <c r="U22" s="28" t="str">
        <f t="shared" si="8"/>
        <v/>
      </c>
      <c r="V22" s="28" t="str">
        <f t="shared" si="8"/>
        <v/>
      </c>
      <c r="W22" s="28" t="str">
        <f t="shared" si="8"/>
        <v/>
      </c>
      <c r="X22" s="28" t="str">
        <f t="shared" si="8"/>
        <v/>
      </c>
      <c r="Y22" s="28" t="str">
        <f t="shared" si="8"/>
        <v/>
      </c>
    </row>
    <row r="23" spans="1:25" x14ac:dyDescent="0.3">
      <c r="E23" s="29" t="s">
        <v>53</v>
      </c>
      <c r="F23" s="20">
        <f>F21/((1+$B$11)^F3)</f>
        <v>17.603368887939556</v>
      </c>
      <c r="G23" s="20">
        <f t="shared" ref="G23:Y23" si="9">G21/((1+$B$11)^G3)</f>
        <v>15.094847311189634</v>
      </c>
      <c r="H23" s="20">
        <f t="shared" si="9"/>
        <v>14.231870710671206</v>
      </c>
      <c r="I23" s="20">
        <f t="shared" si="9"/>
        <v>13.173161134549195</v>
      </c>
      <c r="J23" s="20">
        <f t="shared" si="9"/>
        <v>12.542825252463993</v>
      </c>
      <c r="K23" s="20">
        <f t="shared" si="9"/>
        <v>0</v>
      </c>
      <c r="L23" s="20">
        <f t="shared" si="9"/>
        <v>0</v>
      </c>
      <c r="M23" s="20">
        <f t="shared" si="9"/>
        <v>0</v>
      </c>
      <c r="N23" s="20">
        <f t="shared" si="9"/>
        <v>0</v>
      </c>
      <c r="O23" s="20">
        <f t="shared" si="9"/>
        <v>0</v>
      </c>
      <c r="P23" s="20">
        <f t="shared" si="9"/>
        <v>0</v>
      </c>
      <c r="Q23" s="20">
        <f t="shared" si="9"/>
        <v>0</v>
      </c>
      <c r="R23" s="20">
        <f t="shared" si="9"/>
        <v>0</v>
      </c>
      <c r="S23" s="20">
        <f t="shared" si="9"/>
        <v>0</v>
      </c>
      <c r="T23" s="20">
        <f t="shared" si="9"/>
        <v>0</v>
      </c>
      <c r="U23" s="20">
        <f t="shared" si="9"/>
        <v>0</v>
      </c>
      <c r="V23" s="20">
        <f t="shared" si="9"/>
        <v>0</v>
      </c>
      <c r="W23" s="20">
        <f t="shared" si="9"/>
        <v>0</v>
      </c>
      <c r="X23" s="20">
        <f t="shared" si="9"/>
        <v>0</v>
      </c>
      <c r="Y23" s="20">
        <f t="shared" si="9"/>
        <v>0</v>
      </c>
    </row>
    <row r="24" spans="1:25" x14ac:dyDescent="0.3">
      <c r="E24" s="19" t="s">
        <v>75</v>
      </c>
      <c r="F24" s="8"/>
      <c r="G24" s="28">
        <f>IF(G$7="","",G23/F23-1)</f>
        <v>-0.14250235808377365</v>
      </c>
      <c r="H24" s="28">
        <f t="shared" ref="H24:Y24" si="10">IF(H$7="","",H23/G23-1)</f>
        <v>-5.7170276898310446E-2</v>
      </c>
      <c r="I24" s="28">
        <f t="shared" si="10"/>
        <v>-7.439005016594058E-2</v>
      </c>
      <c r="J24" s="28">
        <f t="shared" si="10"/>
        <v>-4.7850009245846259E-2</v>
      </c>
      <c r="K24" s="28" t="str">
        <f t="shared" si="10"/>
        <v/>
      </c>
      <c r="L24" s="28" t="str">
        <f t="shared" si="10"/>
        <v/>
      </c>
      <c r="M24" s="28" t="str">
        <f t="shared" si="10"/>
        <v/>
      </c>
      <c r="N24" s="28" t="str">
        <f t="shared" si="10"/>
        <v/>
      </c>
      <c r="O24" s="28" t="str">
        <f t="shared" si="10"/>
        <v/>
      </c>
      <c r="P24" s="28" t="str">
        <f t="shared" si="10"/>
        <v/>
      </c>
      <c r="Q24" s="28" t="str">
        <f t="shared" si="10"/>
        <v/>
      </c>
      <c r="R24" s="28" t="str">
        <f t="shared" si="10"/>
        <v/>
      </c>
      <c r="S24" s="28" t="str">
        <f t="shared" si="10"/>
        <v/>
      </c>
      <c r="T24" s="28" t="str">
        <f t="shared" si="10"/>
        <v/>
      </c>
      <c r="U24" s="28" t="str">
        <f t="shared" si="10"/>
        <v/>
      </c>
      <c r="V24" s="28" t="str">
        <f t="shared" si="10"/>
        <v/>
      </c>
      <c r="W24" s="28" t="str">
        <f t="shared" si="10"/>
        <v/>
      </c>
      <c r="X24" s="28" t="str">
        <f t="shared" si="10"/>
        <v/>
      </c>
      <c r="Y24" s="28" t="str">
        <f t="shared" si="10"/>
        <v/>
      </c>
    </row>
    <row r="25" spans="1:25" x14ac:dyDescent="0.3">
      <c r="F25" s="8"/>
      <c r="G25" s="8"/>
      <c r="H25" s="8"/>
      <c r="I25" s="8"/>
      <c r="J25" s="8"/>
      <c r="K25" s="8"/>
      <c r="L25" s="8"/>
      <c r="M25" s="8"/>
      <c r="N25" s="8"/>
      <c r="O25" s="8"/>
      <c r="P25" s="8"/>
      <c r="Q25" s="8"/>
      <c r="R25" s="8"/>
      <c r="S25" s="8"/>
      <c r="T25" s="8"/>
      <c r="U25" s="8"/>
      <c r="V25" s="8"/>
      <c r="W25" s="8"/>
      <c r="X25" s="8"/>
      <c r="Y25" s="8"/>
    </row>
    <row r="26" spans="1:25" x14ac:dyDescent="0.3">
      <c r="E26" t="s">
        <v>35</v>
      </c>
      <c r="F26" s="8">
        <f>F4</f>
        <v>2023</v>
      </c>
      <c r="G26" s="8">
        <f t="shared" ref="G26:Y26" si="11">G4</f>
        <v>2024</v>
      </c>
      <c r="H26" s="8">
        <f t="shared" si="11"/>
        <v>2025</v>
      </c>
      <c r="I26" s="8">
        <f t="shared" si="11"/>
        <v>2026</v>
      </c>
      <c r="J26" s="8">
        <f t="shared" si="11"/>
        <v>2027</v>
      </c>
      <c r="K26" s="8">
        <f t="shared" si="11"/>
        <v>2028</v>
      </c>
      <c r="L26" s="8">
        <f t="shared" si="11"/>
        <v>2029</v>
      </c>
      <c r="M26" s="8">
        <f t="shared" si="11"/>
        <v>2030</v>
      </c>
      <c r="N26" s="8">
        <f t="shared" si="11"/>
        <v>2031</v>
      </c>
      <c r="O26" s="8">
        <f t="shared" si="11"/>
        <v>2032</v>
      </c>
      <c r="P26" s="8">
        <f t="shared" si="11"/>
        <v>2033</v>
      </c>
      <c r="Q26" s="8">
        <f t="shared" si="11"/>
        <v>2034</v>
      </c>
      <c r="R26" s="8">
        <f t="shared" si="11"/>
        <v>2035</v>
      </c>
      <c r="S26" s="8">
        <f t="shared" si="11"/>
        <v>2036</v>
      </c>
      <c r="T26" s="8">
        <f t="shared" si="11"/>
        <v>2037</v>
      </c>
      <c r="U26" s="8">
        <f t="shared" si="11"/>
        <v>2038</v>
      </c>
      <c r="V26" s="8">
        <f t="shared" si="11"/>
        <v>2039</v>
      </c>
      <c r="W26" s="8">
        <f t="shared" si="11"/>
        <v>2040</v>
      </c>
      <c r="X26" s="8">
        <f t="shared" si="11"/>
        <v>2041</v>
      </c>
      <c r="Y26" s="8">
        <f t="shared" si="11"/>
        <v>2042</v>
      </c>
    </row>
    <row r="27" spans="1:25" x14ac:dyDescent="0.3">
      <c r="E27" t="s">
        <v>59</v>
      </c>
      <c r="F27" s="14">
        <f>F21</f>
        <v>19.715773154492304</v>
      </c>
      <c r="G27" s="14">
        <f t="shared" ref="G27:Y27" si="12">G21</f>
        <v>18.934976467156279</v>
      </c>
      <c r="H27" s="14">
        <f t="shared" si="12"/>
        <v>19.994753653801883</v>
      </c>
      <c r="I27" s="14">
        <f t="shared" si="12"/>
        <v>20.72822407761273</v>
      </c>
      <c r="J27" s="14">
        <f t="shared" si="12"/>
        <v>22.104743767510865</v>
      </c>
      <c r="K27" s="14">
        <f t="shared" si="12"/>
        <v>0</v>
      </c>
      <c r="L27" s="14">
        <f t="shared" si="12"/>
        <v>0</v>
      </c>
      <c r="M27" s="14">
        <f t="shared" si="12"/>
        <v>0</v>
      </c>
      <c r="N27" s="14">
        <f t="shared" si="12"/>
        <v>0</v>
      </c>
      <c r="O27" s="14">
        <f t="shared" si="12"/>
        <v>0</v>
      </c>
      <c r="P27" s="14">
        <f t="shared" si="12"/>
        <v>0</v>
      </c>
      <c r="Q27" s="14">
        <f t="shared" si="12"/>
        <v>0</v>
      </c>
      <c r="R27" s="14">
        <f t="shared" si="12"/>
        <v>0</v>
      </c>
      <c r="S27" s="14">
        <f t="shared" si="12"/>
        <v>0</v>
      </c>
      <c r="T27" s="14">
        <f t="shared" si="12"/>
        <v>0</v>
      </c>
      <c r="U27" s="14">
        <f t="shared" si="12"/>
        <v>0</v>
      </c>
      <c r="V27" s="14">
        <f t="shared" si="12"/>
        <v>0</v>
      </c>
      <c r="W27" s="14">
        <f t="shared" si="12"/>
        <v>0</v>
      </c>
      <c r="X27" s="14">
        <f t="shared" si="12"/>
        <v>0</v>
      </c>
      <c r="Y27" s="14">
        <f t="shared" si="12"/>
        <v>0</v>
      </c>
    </row>
    <row r="28" spans="1:25" x14ac:dyDescent="0.3">
      <c r="E28" t="s">
        <v>60</v>
      </c>
      <c r="F28" s="22">
        <v>22.321000000000002</v>
      </c>
      <c r="G28" s="22">
        <v>24.106999999999999</v>
      </c>
      <c r="H28" s="22">
        <v>25.893000000000001</v>
      </c>
      <c r="I28" s="22">
        <v>27.678999999999998</v>
      </c>
      <c r="J28" s="22"/>
      <c r="K28" s="22"/>
      <c r="L28" s="22"/>
      <c r="M28" s="22"/>
      <c r="N28" s="22"/>
      <c r="O28" s="22"/>
      <c r="P28" s="22"/>
      <c r="Q28" s="22"/>
      <c r="R28" s="22"/>
      <c r="S28" s="22"/>
      <c r="T28" s="22"/>
      <c r="U28" s="22"/>
      <c r="V28" s="22"/>
      <c r="W28" s="22"/>
      <c r="X28" s="22"/>
      <c r="Y28" s="22"/>
    </row>
    <row r="29" spans="1:25" x14ac:dyDescent="0.3">
      <c r="E29" s="19" t="s">
        <v>75</v>
      </c>
      <c r="F29" s="8"/>
      <c r="G29" s="28">
        <f>IF(G$28="","",G28/F28-1)</f>
        <v>8.0014336275256337E-2</v>
      </c>
      <c r="H29" s="28">
        <f t="shared" ref="H29:Y29" si="13">IF(H$28="","",H28/G28-1)</f>
        <v>7.4086364956236883E-2</v>
      </c>
      <c r="I29" s="28">
        <f t="shared" si="13"/>
        <v>6.8976171165952005E-2</v>
      </c>
      <c r="J29" s="28" t="str">
        <f t="shared" si="13"/>
        <v/>
      </c>
      <c r="K29" s="28" t="str">
        <f t="shared" si="13"/>
        <v/>
      </c>
      <c r="L29" s="28" t="str">
        <f t="shared" si="13"/>
        <v/>
      </c>
      <c r="M29" s="28" t="str">
        <f t="shared" si="13"/>
        <v/>
      </c>
      <c r="N29" s="28" t="str">
        <f t="shared" si="13"/>
        <v/>
      </c>
      <c r="O29" s="28" t="str">
        <f t="shared" si="13"/>
        <v/>
      </c>
      <c r="P29" s="28" t="str">
        <f t="shared" si="13"/>
        <v/>
      </c>
      <c r="Q29" s="28" t="str">
        <f t="shared" si="13"/>
        <v/>
      </c>
      <c r="R29" s="28" t="str">
        <f t="shared" si="13"/>
        <v/>
      </c>
      <c r="S29" s="28" t="str">
        <f t="shared" si="13"/>
        <v/>
      </c>
      <c r="T29" s="28" t="str">
        <f t="shared" si="13"/>
        <v/>
      </c>
      <c r="U29" s="28" t="str">
        <f t="shared" si="13"/>
        <v/>
      </c>
      <c r="V29" s="28" t="str">
        <f t="shared" si="13"/>
        <v/>
      </c>
      <c r="W29" s="28" t="str">
        <f t="shared" si="13"/>
        <v/>
      </c>
      <c r="X29" s="28" t="str">
        <f t="shared" si="13"/>
        <v/>
      </c>
      <c r="Y29" s="28" t="str">
        <f t="shared" si="13"/>
        <v/>
      </c>
    </row>
    <row r="30" spans="1:25" x14ac:dyDescent="0.3">
      <c r="E30" t="s">
        <v>61</v>
      </c>
      <c r="F30" s="23">
        <f>IFERROR(F27-F28,"")</f>
        <v>-2.6052268455076977</v>
      </c>
      <c r="G30" s="23">
        <f t="shared" ref="G30:Y30" si="14">IFERROR(G27-G28,"")</f>
        <v>-5.1720235328437205</v>
      </c>
      <c r="H30" s="23">
        <f t="shared" si="14"/>
        <v>-5.8982463461981176</v>
      </c>
      <c r="I30" s="23">
        <f t="shared" si="14"/>
        <v>-6.9507759223872689</v>
      </c>
      <c r="J30" s="23">
        <f t="shared" si="14"/>
        <v>22.104743767510865</v>
      </c>
      <c r="K30" s="23">
        <f t="shared" si="14"/>
        <v>0</v>
      </c>
      <c r="L30" s="23">
        <f t="shared" si="14"/>
        <v>0</v>
      </c>
      <c r="M30" s="23">
        <f t="shared" si="14"/>
        <v>0</v>
      </c>
      <c r="N30" s="23">
        <f t="shared" si="14"/>
        <v>0</v>
      </c>
      <c r="O30" s="23">
        <f t="shared" si="14"/>
        <v>0</v>
      </c>
      <c r="P30" s="23">
        <f t="shared" si="14"/>
        <v>0</v>
      </c>
      <c r="Q30" s="23">
        <f t="shared" si="14"/>
        <v>0</v>
      </c>
      <c r="R30" s="23">
        <f t="shared" si="14"/>
        <v>0</v>
      </c>
      <c r="S30" s="23">
        <f t="shared" si="14"/>
        <v>0</v>
      </c>
      <c r="T30" s="23">
        <f t="shared" si="14"/>
        <v>0</v>
      </c>
      <c r="U30" s="23">
        <f t="shared" si="14"/>
        <v>0</v>
      </c>
      <c r="V30" s="23">
        <f t="shared" si="14"/>
        <v>0</v>
      </c>
      <c r="W30" s="23">
        <f t="shared" si="14"/>
        <v>0</v>
      </c>
      <c r="X30" s="23">
        <f t="shared" si="14"/>
        <v>0</v>
      </c>
      <c r="Y30" s="23">
        <f t="shared" si="14"/>
        <v>0</v>
      </c>
    </row>
    <row r="31" spans="1:25" x14ac:dyDescent="0.3">
      <c r="E31" s="9" t="s">
        <v>63</v>
      </c>
      <c r="F31" s="33">
        <f>IFERROR(F27/F28,"")</f>
        <v>0.88328359636630538</v>
      </c>
      <c r="G31" s="33">
        <f t="shared" ref="G31:Y31" si="15">IFERROR(G27/G28,"")</f>
        <v>0.78545553022592107</v>
      </c>
      <c r="H31" s="33">
        <f t="shared" si="15"/>
        <v>0.77220691514316153</v>
      </c>
      <c r="I31" s="33">
        <f t="shared" si="15"/>
        <v>0.74887908080540233</v>
      </c>
      <c r="J31" s="33" t="str">
        <f t="shared" si="15"/>
        <v/>
      </c>
      <c r="K31" s="33" t="str">
        <f t="shared" si="15"/>
        <v/>
      </c>
      <c r="L31" s="33" t="str">
        <f t="shared" si="15"/>
        <v/>
      </c>
      <c r="M31" s="33" t="str">
        <f t="shared" si="15"/>
        <v/>
      </c>
      <c r="N31" s="33" t="str">
        <f t="shared" si="15"/>
        <v/>
      </c>
      <c r="O31" s="33" t="str">
        <f t="shared" si="15"/>
        <v/>
      </c>
      <c r="P31" s="33" t="str">
        <f t="shared" si="15"/>
        <v/>
      </c>
      <c r="Q31" s="33" t="str">
        <f t="shared" si="15"/>
        <v/>
      </c>
      <c r="R31" s="33" t="str">
        <f t="shared" si="15"/>
        <v/>
      </c>
      <c r="S31" s="33" t="str">
        <f t="shared" si="15"/>
        <v/>
      </c>
      <c r="T31" s="33" t="str">
        <f t="shared" si="15"/>
        <v/>
      </c>
      <c r="U31" s="33" t="str">
        <f t="shared" si="15"/>
        <v/>
      </c>
      <c r="V31" s="33" t="str">
        <f t="shared" si="15"/>
        <v/>
      </c>
      <c r="W31" s="33" t="str">
        <f t="shared" si="15"/>
        <v/>
      </c>
      <c r="X31" s="33" t="str">
        <f t="shared" si="15"/>
        <v/>
      </c>
      <c r="Y31" s="33" t="str">
        <f t="shared" si="15"/>
        <v/>
      </c>
    </row>
    <row r="32" spans="1:25" x14ac:dyDescent="0.3">
      <c r="F32" s="8"/>
      <c r="G32" s="8"/>
      <c r="H32" s="8"/>
      <c r="I32" s="8"/>
      <c r="J32" s="8"/>
      <c r="K32" s="8"/>
      <c r="L32" s="8"/>
      <c r="M32" s="8"/>
      <c r="N32" s="8"/>
      <c r="O32" s="8"/>
      <c r="P32" s="8"/>
      <c r="Q32" s="8"/>
      <c r="R32" s="8"/>
      <c r="S32" s="8"/>
      <c r="T32" s="8"/>
      <c r="U32" s="8"/>
      <c r="V32" s="8"/>
      <c r="W32" s="8"/>
      <c r="X32" s="8"/>
      <c r="Y32" s="8"/>
    </row>
    <row r="33" spans="5:25" x14ac:dyDescent="0.3">
      <c r="E33" s="19" t="s">
        <v>53</v>
      </c>
      <c r="F33" s="20">
        <f>IF(ISBLANK(F28),0,F23)</f>
        <v>17.603368887939556</v>
      </c>
      <c r="G33" s="20">
        <f t="shared" ref="G33:Y33" si="16">IF(ISBLANK(G28),0,G23)</f>
        <v>15.094847311189634</v>
      </c>
      <c r="H33" s="20">
        <f t="shared" si="16"/>
        <v>14.231870710671206</v>
      </c>
      <c r="I33" s="20">
        <f t="shared" si="16"/>
        <v>13.173161134549195</v>
      </c>
      <c r="J33" s="20">
        <f t="shared" si="16"/>
        <v>0</v>
      </c>
      <c r="K33" s="20">
        <f t="shared" si="16"/>
        <v>0</v>
      </c>
      <c r="L33" s="20">
        <f t="shared" si="16"/>
        <v>0</v>
      </c>
      <c r="M33" s="20">
        <f t="shared" si="16"/>
        <v>0</v>
      </c>
      <c r="N33" s="20">
        <f t="shared" si="16"/>
        <v>0</v>
      </c>
      <c r="O33" s="20">
        <f t="shared" si="16"/>
        <v>0</v>
      </c>
      <c r="P33" s="20">
        <f t="shared" si="16"/>
        <v>0</v>
      </c>
      <c r="Q33" s="20">
        <f t="shared" si="16"/>
        <v>0</v>
      </c>
      <c r="R33" s="20">
        <f t="shared" si="16"/>
        <v>0</v>
      </c>
      <c r="S33" s="20">
        <f t="shared" si="16"/>
        <v>0</v>
      </c>
      <c r="T33" s="20">
        <f t="shared" si="16"/>
        <v>0</v>
      </c>
      <c r="U33" s="20">
        <f t="shared" si="16"/>
        <v>0</v>
      </c>
      <c r="V33" s="20">
        <f t="shared" si="16"/>
        <v>0</v>
      </c>
      <c r="W33" s="20">
        <f t="shared" si="16"/>
        <v>0</v>
      </c>
      <c r="X33" s="20">
        <f t="shared" si="16"/>
        <v>0</v>
      </c>
      <c r="Y33" s="20">
        <f t="shared" si="16"/>
        <v>0</v>
      </c>
    </row>
    <row r="34" spans="5:25" x14ac:dyDescent="0.3">
      <c r="E34" s="19" t="s">
        <v>65</v>
      </c>
      <c r="F34" s="20">
        <f>IFERROR(F28/((1+$B$11)^F3),"")</f>
        <v>19.929464285714285</v>
      </c>
      <c r="G34" s="20">
        <f t="shared" ref="G34:Y34" si="17">IFERROR(G28/((1+$B$11)^G3),"")</f>
        <v>19.217952806122447</v>
      </c>
      <c r="H34" s="20">
        <f t="shared" si="17"/>
        <v>18.430125956632647</v>
      </c>
      <c r="I34" s="20">
        <f t="shared" si="17"/>
        <v>17.590504892167321</v>
      </c>
      <c r="J34" s="20">
        <f t="shared" si="17"/>
        <v>0</v>
      </c>
      <c r="K34" s="20">
        <f t="shared" si="17"/>
        <v>0</v>
      </c>
      <c r="L34" s="20">
        <f t="shared" si="17"/>
        <v>0</v>
      </c>
      <c r="M34" s="20">
        <f t="shared" si="17"/>
        <v>0</v>
      </c>
      <c r="N34" s="20">
        <f t="shared" si="17"/>
        <v>0</v>
      </c>
      <c r="O34" s="20">
        <f t="shared" si="17"/>
        <v>0</v>
      </c>
      <c r="P34" s="20">
        <f t="shared" si="17"/>
        <v>0</v>
      </c>
      <c r="Q34" s="20">
        <f t="shared" si="17"/>
        <v>0</v>
      </c>
      <c r="R34" s="20">
        <f t="shared" si="17"/>
        <v>0</v>
      </c>
      <c r="S34" s="20">
        <f t="shared" si="17"/>
        <v>0</v>
      </c>
      <c r="T34" s="20">
        <f t="shared" si="17"/>
        <v>0</v>
      </c>
      <c r="U34" s="20">
        <f t="shared" si="17"/>
        <v>0</v>
      </c>
      <c r="V34" s="20">
        <f t="shared" si="17"/>
        <v>0</v>
      </c>
      <c r="W34" s="20">
        <f t="shared" si="17"/>
        <v>0</v>
      </c>
      <c r="X34" s="20">
        <f t="shared" si="17"/>
        <v>0</v>
      </c>
      <c r="Y34" s="20">
        <f t="shared" si="17"/>
        <v>0</v>
      </c>
    </row>
    <row r="35" spans="5:25" x14ac:dyDescent="0.3">
      <c r="F35" s="8"/>
      <c r="G35" s="8"/>
      <c r="H35" s="8"/>
      <c r="I35" s="8"/>
      <c r="J35" s="8"/>
      <c r="K35" s="8"/>
      <c r="L35" s="8"/>
      <c r="M35" s="8"/>
      <c r="N35" s="8"/>
      <c r="O35" s="8"/>
      <c r="P35" s="8"/>
      <c r="Q35" s="8"/>
      <c r="R35" s="8"/>
      <c r="S35" s="8"/>
      <c r="T35" s="8"/>
      <c r="U35" s="8"/>
      <c r="V35" s="8"/>
      <c r="W35" s="8"/>
      <c r="X35" s="8"/>
      <c r="Y35" s="8"/>
    </row>
    <row r="36" spans="5:25" x14ac:dyDescent="0.3">
      <c r="F36" s="8"/>
      <c r="G36" s="8"/>
      <c r="H36" s="8"/>
      <c r="I36" s="8"/>
      <c r="J36" s="8"/>
      <c r="K36" s="8"/>
      <c r="L36" s="8"/>
      <c r="M36" s="8"/>
      <c r="N36" s="8"/>
      <c r="O36" s="8"/>
      <c r="P36" s="8"/>
      <c r="Q36" s="8"/>
      <c r="R36" s="8"/>
      <c r="S36" s="8"/>
      <c r="T36" s="8"/>
      <c r="U36" s="8"/>
      <c r="V36" s="8"/>
      <c r="W36" s="8"/>
      <c r="X36" s="8"/>
      <c r="Y36" s="8"/>
    </row>
    <row r="37" spans="5:25" x14ac:dyDescent="0.3">
      <c r="F37" s="8"/>
      <c r="G37" s="8"/>
      <c r="H37" s="8"/>
      <c r="I37" s="8"/>
      <c r="J37" s="8"/>
      <c r="K37" s="8"/>
      <c r="L37" s="8"/>
      <c r="M37" s="8"/>
      <c r="N37" s="8"/>
      <c r="O37" s="8"/>
      <c r="P37" s="8"/>
      <c r="Q37" s="8"/>
      <c r="R37" s="8"/>
      <c r="S37" s="8"/>
      <c r="T37" s="8"/>
      <c r="U37" s="8"/>
      <c r="V37" s="8"/>
      <c r="W37" s="8"/>
      <c r="X37" s="8"/>
      <c r="Y37" s="8"/>
    </row>
  </sheetData>
  <conditionalFormatting sqref="B17">
    <cfRule type="colorScale" priority="3">
      <colorScale>
        <cfvo type="num" val="0.5"/>
        <cfvo type="num" val="0.8"/>
        <cfvo type="num" val="1.1000000000000001"/>
        <color rgb="FFF8696B"/>
        <color rgb="FFFFEB84"/>
        <color rgb="FF63BE7B"/>
      </colorScale>
    </cfRule>
  </conditionalFormatting>
  <conditionalFormatting sqref="F31:Y31">
    <cfRule type="colorScale" priority="1">
      <colorScale>
        <cfvo type="num" val="0.5"/>
        <cfvo type="num" val="0.8"/>
        <cfvo type="num" val="1.1000000000000001"/>
        <color rgb="FFF8696B"/>
        <color rgb="FFFFEB84"/>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6D64F9E-6277-445E-86EA-944C969F0BF6}">
          <x14:formula1>
            <xm:f>'Reference Sheet'!$H$2:$H$6</xm:f>
          </x14:formula1>
          <xm:sqref>B4</xm:sqref>
        </x14:dataValidation>
        <x14:dataValidation type="list" allowBlank="1" showInputMessage="1" showErrorMessage="1" xr:uid="{39335318-D723-40C3-8548-AE92376CF6BC}">
          <x14:formula1>
            <xm:f>'Reference Sheet'!$J$7:$J$9</xm:f>
          </x14:formula1>
          <xm:sqref>F9:Y9</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B9995-6CBE-4503-AAA2-9CF1516E7574}">
  <dimension ref="A2:Y37"/>
  <sheetViews>
    <sheetView showGridLines="0" workbookViewId="0">
      <selection activeCell="B17" sqref="B17"/>
    </sheetView>
  </sheetViews>
  <sheetFormatPr defaultRowHeight="14.4" x14ac:dyDescent="0.3"/>
  <cols>
    <col min="1" max="1" width="39.21875" customWidth="1"/>
    <col min="2" max="2" width="17.21875" customWidth="1"/>
    <col min="5" max="5" width="29.109375" bestFit="1" customWidth="1"/>
    <col min="6" max="25" width="11" customWidth="1"/>
  </cols>
  <sheetData>
    <row r="2" spans="1:25" x14ac:dyDescent="0.3">
      <c r="A2" t="s">
        <v>54</v>
      </c>
      <c r="B2" s="4" t="s">
        <v>68</v>
      </c>
    </row>
    <row r="3" spans="1:25" x14ac:dyDescent="0.3">
      <c r="A3" t="s">
        <v>15</v>
      </c>
      <c r="B3" s="4">
        <v>2023</v>
      </c>
      <c r="E3" t="s">
        <v>35</v>
      </c>
      <c r="F3">
        <v>1</v>
      </c>
      <c r="G3">
        <f>F3+1</f>
        <v>2</v>
      </c>
      <c r="H3">
        <f t="shared" ref="H3:W5" si="0">G3+1</f>
        <v>3</v>
      </c>
      <c r="I3">
        <f t="shared" si="0"/>
        <v>4</v>
      </c>
      <c r="J3">
        <f t="shared" si="0"/>
        <v>5</v>
      </c>
      <c r="K3">
        <f t="shared" si="0"/>
        <v>6</v>
      </c>
      <c r="L3">
        <f t="shared" si="0"/>
        <v>7</v>
      </c>
      <c r="M3">
        <f t="shared" si="0"/>
        <v>8</v>
      </c>
      <c r="N3">
        <f t="shared" si="0"/>
        <v>9</v>
      </c>
      <c r="O3">
        <f t="shared" si="0"/>
        <v>10</v>
      </c>
      <c r="P3">
        <f t="shared" si="0"/>
        <v>11</v>
      </c>
      <c r="Q3">
        <f t="shared" si="0"/>
        <v>12</v>
      </c>
      <c r="R3">
        <f t="shared" si="0"/>
        <v>13</v>
      </c>
      <c r="S3">
        <f t="shared" si="0"/>
        <v>14</v>
      </c>
      <c r="T3">
        <f t="shared" si="0"/>
        <v>15</v>
      </c>
      <c r="U3">
        <f t="shared" si="0"/>
        <v>16</v>
      </c>
      <c r="V3">
        <f t="shared" si="0"/>
        <v>17</v>
      </c>
      <c r="W3">
        <f t="shared" si="0"/>
        <v>18</v>
      </c>
      <c r="X3">
        <f t="shared" ref="X3:Y5" si="1">W3+1</f>
        <v>19</v>
      </c>
      <c r="Y3">
        <f t="shared" si="1"/>
        <v>20</v>
      </c>
    </row>
    <row r="4" spans="1:25" x14ac:dyDescent="0.3">
      <c r="A4" t="s">
        <v>16</v>
      </c>
      <c r="B4" s="4" t="s">
        <v>20</v>
      </c>
      <c r="F4" s="7">
        <f>B3</f>
        <v>2023</v>
      </c>
      <c r="G4" s="8">
        <f>F4+1</f>
        <v>2024</v>
      </c>
      <c r="H4" s="8">
        <f t="shared" si="0"/>
        <v>2025</v>
      </c>
      <c r="I4" s="8">
        <f t="shared" si="0"/>
        <v>2026</v>
      </c>
      <c r="J4" s="8">
        <f t="shared" si="0"/>
        <v>2027</v>
      </c>
      <c r="K4" s="8">
        <f t="shared" si="0"/>
        <v>2028</v>
      </c>
      <c r="L4" s="8">
        <f t="shared" si="0"/>
        <v>2029</v>
      </c>
      <c r="M4" s="8">
        <f t="shared" si="0"/>
        <v>2030</v>
      </c>
      <c r="N4" s="8">
        <f t="shared" si="0"/>
        <v>2031</v>
      </c>
      <c r="O4" s="8">
        <f t="shared" si="0"/>
        <v>2032</v>
      </c>
      <c r="P4" s="8">
        <f t="shared" si="0"/>
        <v>2033</v>
      </c>
      <c r="Q4" s="8">
        <f t="shared" si="0"/>
        <v>2034</v>
      </c>
      <c r="R4" s="8">
        <f t="shared" si="0"/>
        <v>2035</v>
      </c>
      <c r="S4" s="8">
        <f t="shared" si="0"/>
        <v>2036</v>
      </c>
      <c r="T4" s="8">
        <f t="shared" si="0"/>
        <v>2037</v>
      </c>
      <c r="U4" s="8">
        <f t="shared" si="0"/>
        <v>2038</v>
      </c>
      <c r="V4" s="8">
        <f t="shared" si="0"/>
        <v>2039</v>
      </c>
      <c r="W4" s="8">
        <f t="shared" si="0"/>
        <v>2040</v>
      </c>
      <c r="X4" s="8">
        <f t="shared" si="1"/>
        <v>2041</v>
      </c>
      <c r="Y4" s="8">
        <f t="shared" si="1"/>
        <v>2042</v>
      </c>
    </row>
    <row r="5" spans="1:25" x14ac:dyDescent="0.3">
      <c r="A5" t="s">
        <v>30</v>
      </c>
      <c r="B5" s="4">
        <v>39</v>
      </c>
      <c r="E5" t="s">
        <v>37</v>
      </c>
      <c r="F5" s="7">
        <f>B5</f>
        <v>39</v>
      </c>
      <c r="G5" s="8">
        <f>F5+1</f>
        <v>40</v>
      </c>
      <c r="H5" s="8">
        <f t="shared" si="0"/>
        <v>41</v>
      </c>
      <c r="I5" s="8">
        <f t="shared" si="0"/>
        <v>42</v>
      </c>
      <c r="J5" s="8">
        <f t="shared" si="0"/>
        <v>43</v>
      </c>
      <c r="K5" s="8">
        <f t="shared" si="0"/>
        <v>44</v>
      </c>
      <c r="L5" s="8">
        <f t="shared" si="0"/>
        <v>45</v>
      </c>
      <c r="M5" s="8">
        <f t="shared" si="0"/>
        <v>46</v>
      </c>
      <c r="N5" s="8">
        <f t="shared" si="0"/>
        <v>47</v>
      </c>
      <c r="O5" s="8">
        <f t="shared" si="0"/>
        <v>48</v>
      </c>
      <c r="P5" s="8">
        <f t="shared" si="0"/>
        <v>49</v>
      </c>
      <c r="Q5" s="8">
        <f t="shared" si="0"/>
        <v>50</v>
      </c>
      <c r="R5" s="8">
        <f t="shared" si="0"/>
        <v>51</v>
      </c>
      <c r="S5" s="8">
        <f t="shared" si="0"/>
        <v>52</v>
      </c>
      <c r="T5" s="8">
        <f t="shared" si="0"/>
        <v>53</v>
      </c>
      <c r="U5" s="8">
        <f t="shared" si="0"/>
        <v>54</v>
      </c>
      <c r="V5" s="8">
        <f t="shared" si="0"/>
        <v>55</v>
      </c>
      <c r="W5" s="8">
        <f t="shared" si="0"/>
        <v>56</v>
      </c>
      <c r="X5" s="8">
        <f t="shared" si="1"/>
        <v>57</v>
      </c>
      <c r="Y5" s="8">
        <f t="shared" si="1"/>
        <v>58</v>
      </c>
    </row>
    <row r="6" spans="1:25" x14ac:dyDescent="0.3">
      <c r="A6" t="s">
        <v>33</v>
      </c>
      <c r="B6" s="5">
        <v>136021000</v>
      </c>
      <c r="E6" t="s">
        <v>26</v>
      </c>
      <c r="F6" s="7" t="str" cm="1">
        <f t="array" ref="F6">_xlfn.IFS(F5&gt;'Reference Sheet'!$M$9,'Reference Sheet'!$L$9,F5&gt;'Reference Sheet'!$M$8,'Reference Sheet'!$L$8,F5&lt;='Reference Sheet'!$M$8,'Reference Sheet'!$L$10)</f>
        <v>Descending</v>
      </c>
      <c r="G6" s="7" t="str" cm="1">
        <f t="array" ref="G6">_xlfn.IFS(G5&gt;'Reference Sheet'!$M$9,'Reference Sheet'!$L$9,G5&gt;'Reference Sheet'!$M$8,'Reference Sheet'!$L$8,G5&lt;='Reference Sheet'!$M$8,'Reference Sheet'!$L$10)</f>
        <v>Descending</v>
      </c>
      <c r="H6" s="7" t="str" cm="1">
        <f t="array" ref="H6">_xlfn.IFS(H5&gt;'Reference Sheet'!$M$9,'Reference Sheet'!$L$9,H5&gt;'Reference Sheet'!$M$8,'Reference Sheet'!$L$8,H5&lt;='Reference Sheet'!$M$8,'Reference Sheet'!$L$10)</f>
        <v>Descending</v>
      </c>
      <c r="I6" s="7" t="str" cm="1">
        <f t="array" ref="I6">_xlfn.IFS(I5&gt;'Reference Sheet'!$M$9,'Reference Sheet'!$L$9,I5&gt;'Reference Sheet'!$M$8,'Reference Sheet'!$L$8,I5&lt;='Reference Sheet'!$M$8,'Reference Sheet'!$L$10)</f>
        <v>Descending</v>
      </c>
      <c r="J6" s="7" t="str" cm="1">
        <f t="array" ref="J6">_xlfn.IFS(J5&gt;'Reference Sheet'!$M$9,'Reference Sheet'!$L$9,J5&gt;'Reference Sheet'!$M$8,'Reference Sheet'!$L$8,J5&lt;='Reference Sheet'!$M$8,'Reference Sheet'!$L$10)</f>
        <v>Descending</v>
      </c>
      <c r="K6" s="7" t="str" cm="1">
        <f t="array" ref="K6">_xlfn.IFS(K5&gt;'Reference Sheet'!$M$9,'Reference Sheet'!$L$9,K5&gt;'Reference Sheet'!$M$8,'Reference Sheet'!$L$8,K5&lt;='Reference Sheet'!$M$8,'Reference Sheet'!$L$10)</f>
        <v>Descending</v>
      </c>
      <c r="L6" s="7" t="str" cm="1">
        <f t="array" ref="L6">_xlfn.IFS(L5&gt;'Reference Sheet'!$M$9,'Reference Sheet'!$L$9,L5&gt;'Reference Sheet'!$M$8,'Reference Sheet'!$L$8,L5&lt;='Reference Sheet'!$M$8,'Reference Sheet'!$L$10)</f>
        <v>Descending</v>
      </c>
      <c r="M6" s="7" t="str" cm="1">
        <f t="array" ref="M6">_xlfn.IFS(M5&gt;'Reference Sheet'!$M$9,'Reference Sheet'!$L$9,M5&gt;'Reference Sheet'!$M$8,'Reference Sheet'!$L$8,M5&lt;='Reference Sheet'!$M$8,'Reference Sheet'!$L$10)</f>
        <v>Descending</v>
      </c>
      <c r="N6" s="7" t="str" cm="1">
        <f t="array" ref="N6">_xlfn.IFS(N5&gt;'Reference Sheet'!$M$9,'Reference Sheet'!$L$9,N5&gt;'Reference Sheet'!$M$8,'Reference Sheet'!$L$8,N5&lt;='Reference Sheet'!$M$8,'Reference Sheet'!$L$10)</f>
        <v>Descending</v>
      </c>
      <c r="O6" s="7" t="str" cm="1">
        <f t="array" ref="O6">_xlfn.IFS(O5&gt;'Reference Sheet'!$M$9,'Reference Sheet'!$L$9,O5&gt;'Reference Sheet'!$M$8,'Reference Sheet'!$L$8,O5&lt;='Reference Sheet'!$M$8,'Reference Sheet'!$L$10)</f>
        <v>Descending</v>
      </c>
      <c r="P6" s="7" t="str" cm="1">
        <f t="array" ref="P6">_xlfn.IFS(P5&gt;'Reference Sheet'!$M$9,'Reference Sheet'!$L$9,P5&gt;'Reference Sheet'!$M$8,'Reference Sheet'!$L$8,P5&lt;='Reference Sheet'!$M$8,'Reference Sheet'!$L$10)</f>
        <v>Descending</v>
      </c>
      <c r="Q6" s="7" t="str" cm="1">
        <f t="array" ref="Q6">_xlfn.IFS(Q5&gt;'Reference Sheet'!$M$9,'Reference Sheet'!$L$9,Q5&gt;'Reference Sheet'!$M$8,'Reference Sheet'!$L$8,Q5&lt;='Reference Sheet'!$M$8,'Reference Sheet'!$L$10)</f>
        <v>Descending</v>
      </c>
      <c r="R6" s="7" t="str" cm="1">
        <f t="array" ref="R6">_xlfn.IFS(R5&gt;'Reference Sheet'!$M$9,'Reference Sheet'!$L$9,R5&gt;'Reference Sheet'!$M$8,'Reference Sheet'!$L$8,R5&lt;='Reference Sheet'!$M$8,'Reference Sheet'!$L$10)</f>
        <v>Descending</v>
      </c>
      <c r="S6" s="7" t="str" cm="1">
        <f t="array" ref="S6">_xlfn.IFS(S5&gt;'Reference Sheet'!$M$9,'Reference Sheet'!$L$9,S5&gt;'Reference Sheet'!$M$8,'Reference Sheet'!$L$8,S5&lt;='Reference Sheet'!$M$8,'Reference Sheet'!$L$10)</f>
        <v>Descending</v>
      </c>
      <c r="T6" s="7" t="str" cm="1">
        <f t="array" ref="T6">_xlfn.IFS(T5&gt;'Reference Sheet'!$M$9,'Reference Sheet'!$L$9,T5&gt;'Reference Sheet'!$M$8,'Reference Sheet'!$L$8,T5&lt;='Reference Sheet'!$M$8,'Reference Sheet'!$L$10)</f>
        <v>Descending</v>
      </c>
      <c r="U6" s="7" t="str" cm="1">
        <f t="array" ref="U6">_xlfn.IFS(U5&gt;'Reference Sheet'!$M$9,'Reference Sheet'!$L$9,U5&gt;'Reference Sheet'!$M$8,'Reference Sheet'!$L$8,U5&lt;='Reference Sheet'!$M$8,'Reference Sheet'!$L$10)</f>
        <v>Descending</v>
      </c>
      <c r="V6" s="7" t="str" cm="1">
        <f t="array" ref="V6">_xlfn.IFS(V5&gt;'Reference Sheet'!$M$9,'Reference Sheet'!$L$9,V5&gt;'Reference Sheet'!$M$8,'Reference Sheet'!$L$8,V5&lt;='Reference Sheet'!$M$8,'Reference Sheet'!$L$10)</f>
        <v>Descending</v>
      </c>
      <c r="W6" s="7" t="str" cm="1">
        <f t="array" ref="W6">_xlfn.IFS(W5&gt;'Reference Sheet'!$M$9,'Reference Sheet'!$L$9,W5&gt;'Reference Sheet'!$M$8,'Reference Sheet'!$L$8,W5&lt;='Reference Sheet'!$M$8,'Reference Sheet'!$L$10)</f>
        <v>Descending</v>
      </c>
      <c r="X6" s="7" t="str" cm="1">
        <f t="array" ref="X6">_xlfn.IFS(X5&gt;'Reference Sheet'!$M$9,'Reference Sheet'!$L$9,X5&gt;'Reference Sheet'!$M$8,'Reference Sheet'!$L$8,X5&lt;='Reference Sheet'!$M$8,'Reference Sheet'!$L$10)</f>
        <v>Descending</v>
      </c>
      <c r="Y6" s="7" t="str" cm="1">
        <f t="array" ref="Y6">_xlfn.IFS(Y5&gt;'Reference Sheet'!$M$9,'Reference Sheet'!$L$9,Y5&gt;'Reference Sheet'!$M$8,'Reference Sheet'!$L$8,Y5&lt;='Reference Sheet'!$M$8,'Reference Sheet'!$L$10)</f>
        <v>Descending</v>
      </c>
    </row>
    <row r="7" spans="1:25" x14ac:dyDescent="0.3">
      <c r="A7" t="s">
        <v>51</v>
      </c>
      <c r="B7" s="18">
        <v>1.4</v>
      </c>
      <c r="E7" t="s">
        <v>39</v>
      </c>
      <c r="F7" s="11">
        <v>32</v>
      </c>
      <c r="G7" s="11">
        <v>30</v>
      </c>
      <c r="H7" s="11">
        <v>28</v>
      </c>
      <c r="I7" s="11"/>
      <c r="J7" s="11"/>
      <c r="K7" s="11"/>
      <c r="L7" s="11"/>
      <c r="M7" s="11"/>
      <c r="N7" s="11"/>
      <c r="O7" s="11"/>
      <c r="P7" s="11"/>
      <c r="Q7" s="11"/>
      <c r="R7" s="11"/>
      <c r="S7" s="11"/>
      <c r="T7" s="11"/>
      <c r="U7" s="11"/>
      <c r="V7" s="11"/>
      <c r="W7" s="11"/>
      <c r="X7" s="11"/>
      <c r="Y7" s="11"/>
    </row>
    <row r="8" spans="1:25" x14ac:dyDescent="0.3">
      <c r="A8" t="s">
        <v>34</v>
      </c>
      <c r="B8" s="6">
        <f>B6*B7</f>
        <v>190429400</v>
      </c>
      <c r="E8" t="s">
        <v>38</v>
      </c>
      <c r="F8" s="11">
        <v>31</v>
      </c>
      <c r="G8" s="11">
        <v>28</v>
      </c>
      <c r="H8" s="11">
        <v>25</v>
      </c>
      <c r="I8" s="11"/>
      <c r="J8" s="11"/>
      <c r="K8" s="11"/>
      <c r="L8" s="11"/>
      <c r="M8" s="11"/>
      <c r="N8" s="11"/>
      <c r="O8" s="11"/>
      <c r="P8" s="11"/>
      <c r="Q8" s="11"/>
      <c r="R8" s="11"/>
      <c r="S8" s="11"/>
      <c r="T8" s="11"/>
      <c r="U8" s="11"/>
      <c r="V8" s="11"/>
      <c r="W8" s="11"/>
      <c r="X8" s="11"/>
      <c r="Y8" s="11"/>
    </row>
    <row r="9" spans="1:25" x14ac:dyDescent="0.3">
      <c r="A9" t="s">
        <v>42</v>
      </c>
      <c r="B9" s="10">
        <v>0.06</v>
      </c>
      <c r="E9" t="s">
        <v>40</v>
      </c>
      <c r="F9" s="11" t="s">
        <v>24</v>
      </c>
      <c r="G9" s="11" t="s">
        <v>24</v>
      </c>
      <c r="H9" s="11" t="s">
        <v>24</v>
      </c>
      <c r="I9" s="11"/>
      <c r="J9" s="11"/>
      <c r="K9" s="11"/>
      <c r="L9" s="11"/>
      <c r="M9" s="11"/>
      <c r="N9" s="11"/>
      <c r="O9" s="11"/>
      <c r="P9" s="11"/>
      <c r="Q9" s="11"/>
      <c r="R9" s="11"/>
      <c r="S9" s="11"/>
      <c r="T9" s="11"/>
      <c r="U9" s="11"/>
      <c r="V9" s="11"/>
      <c r="W9" s="11"/>
      <c r="X9" s="11"/>
      <c r="Y9" s="11"/>
    </row>
    <row r="10" spans="1:25" x14ac:dyDescent="0.3">
      <c r="A10" t="s">
        <v>43</v>
      </c>
      <c r="B10" s="10">
        <v>0.03</v>
      </c>
      <c r="E10" t="s">
        <v>45</v>
      </c>
      <c r="F10" s="8"/>
      <c r="G10" s="12">
        <v>0.04</v>
      </c>
      <c r="H10" s="12">
        <v>0.1</v>
      </c>
      <c r="I10" s="12">
        <v>0.1</v>
      </c>
      <c r="J10" s="12">
        <v>0.1</v>
      </c>
      <c r="K10" s="12">
        <v>0.1</v>
      </c>
      <c r="L10" s="12">
        <v>0.1</v>
      </c>
      <c r="M10" s="13">
        <f>$B$9</f>
        <v>0.06</v>
      </c>
      <c r="N10" s="13">
        <f t="shared" ref="N10:Q10" si="2">$B$9</f>
        <v>0.06</v>
      </c>
      <c r="O10" s="13">
        <f t="shared" si="2"/>
        <v>0.06</v>
      </c>
      <c r="P10" s="13">
        <f t="shared" si="2"/>
        <v>0.06</v>
      </c>
      <c r="Q10" s="13">
        <f t="shared" si="2"/>
        <v>0.06</v>
      </c>
      <c r="R10" s="13">
        <f>$B$10</f>
        <v>0.03</v>
      </c>
      <c r="S10" s="13">
        <f t="shared" ref="S10:Y10" si="3">$B$10</f>
        <v>0.03</v>
      </c>
      <c r="T10" s="13">
        <f t="shared" si="3"/>
        <v>0.03</v>
      </c>
      <c r="U10" s="13">
        <f t="shared" si="3"/>
        <v>0.03</v>
      </c>
      <c r="V10" s="13">
        <f t="shared" si="3"/>
        <v>0.03</v>
      </c>
      <c r="W10" s="13">
        <f t="shared" si="3"/>
        <v>0.03</v>
      </c>
      <c r="X10" s="13">
        <f t="shared" si="3"/>
        <v>0.03</v>
      </c>
      <c r="Y10" s="13">
        <f t="shared" si="3"/>
        <v>0.03</v>
      </c>
    </row>
    <row r="11" spans="1:25" x14ac:dyDescent="0.3">
      <c r="A11" t="s">
        <v>44</v>
      </c>
      <c r="B11" s="10">
        <v>0.1</v>
      </c>
      <c r="E11" t="s">
        <v>47</v>
      </c>
      <c r="F11" s="14">
        <f>$B$8/1000000</f>
        <v>190.42939999999999</v>
      </c>
      <c r="G11" s="15">
        <f>F11*(1+G10)</f>
        <v>198.04657599999999</v>
      </c>
      <c r="H11" s="15">
        <f t="shared" ref="H11:Y11" si="4">G11*(1+H10)</f>
        <v>217.8512336</v>
      </c>
      <c r="I11" s="15">
        <f t="shared" si="4"/>
        <v>239.63635696000003</v>
      </c>
      <c r="J11" s="15">
        <f t="shared" si="4"/>
        <v>263.59999265600004</v>
      </c>
      <c r="K11" s="15">
        <f t="shared" si="4"/>
        <v>289.95999192160008</v>
      </c>
      <c r="L11" s="15">
        <f t="shared" si="4"/>
        <v>318.95599111376009</v>
      </c>
      <c r="M11" s="15">
        <f t="shared" si="4"/>
        <v>338.09335058058571</v>
      </c>
      <c r="N11" s="15">
        <f t="shared" si="4"/>
        <v>358.37895161542087</v>
      </c>
      <c r="O11" s="15">
        <f t="shared" si="4"/>
        <v>379.88168871234615</v>
      </c>
      <c r="P11" s="15">
        <f t="shared" si="4"/>
        <v>402.67459003508691</v>
      </c>
      <c r="Q11" s="15">
        <f t="shared" si="4"/>
        <v>426.83506543719216</v>
      </c>
      <c r="R11" s="15">
        <f t="shared" si="4"/>
        <v>439.64011740030793</v>
      </c>
      <c r="S11" s="15">
        <f t="shared" si="4"/>
        <v>452.82932092231715</v>
      </c>
      <c r="T11" s="15">
        <f t="shared" si="4"/>
        <v>466.41420054998667</v>
      </c>
      <c r="U11" s="15">
        <f t="shared" si="4"/>
        <v>480.4066265664863</v>
      </c>
      <c r="V11" s="15">
        <f t="shared" si="4"/>
        <v>494.81882536348087</v>
      </c>
      <c r="W11" s="15">
        <f t="shared" si="4"/>
        <v>509.66339012438533</v>
      </c>
      <c r="X11" s="15">
        <f t="shared" si="4"/>
        <v>524.9532918281169</v>
      </c>
      <c r="Y11" s="15">
        <f t="shared" si="4"/>
        <v>540.70189058296046</v>
      </c>
    </row>
    <row r="12" spans="1:25" ht="15" thickBot="1" x14ac:dyDescent="0.35">
      <c r="F12" s="8"/>
      <c r="G12" s="8"/>
      <c r="H12" s="8"/>
      <c r="I12" s="8"/>
      <c r="J12" s="8"/>
      <c r="K12" s="8"/>
      <c r="L12" s="8"/>
      <c r="M12" s="8"/>
      <c r="N12" s="8"/>
      <c r="O12" s="8"/>
      <c r="P12" s="8"/>
      <c r="Q12" s="8"/>
      <c r="R12" s="8"/>
      <c r="S12" s="8"/>
      <c r="T12" s="8"/>
      <c r="U12" s="8"/>
      <c r="V12" s="8"/>
      <c r="W12" s="8"/>
      <c r="X12" s="8"/>
      <c r="Y12" s="8"/>
    </row>
    <row r="13" spans="1:25" ht="15" thickBot="1" x14ac:dyDescent="0.35">
      <c r="A13" s="21" t="str">
        <f>B2&amp;"'s Est. Intrinsic Value"</f>
        <v>Lebron James's Est. Intrinsic Value</v>
      </c>
      <c r="B13" s="24">
        <f>SUM($F$23:$Y$23)*1000000</f>
        <v>82207363.922085285</v>
      </c>
      <c r="E13" s="9" t="s">
        <v>41</v>
      </c>
      <c r="F13" s="8"/>
      <c r="G13" s="8"/>
      <c r="H13" s="8"/>
      <c r="I13" s="8"/>
      <c r="J13" s="8"/>
      <c r="K13" s="8"/>
      <c r="L13" s="8"/>
      <c r="M13" s="8"/>
      <c r="N13" s="8"/>
      <c r="O13" s="8"/>
      <c r="P13" s="8"/>
      <c r="Q13" s="8"/>
      <c r="R13" s="8"/>
      <c r="S13" s="8"/>
      <c r="T13" s="8"/>
      <c r="U13" s="8"/>
      <c r="V13" s="8"/>
      <c r="W13" s="8"/>
      <c r="X13" s="8"/>
      <c r="Y13" s="8"/>
    </row>
    <row r="14" spans="1:25" ht="15" thickBot="1" x14ac:dyDescent="0.35">
      <c r="A14" s="21" t="str">
        <f>$B$2&amp;"'s Est. Contract Intrinsic Value"</f>
        <v>Lebron James's Est. Contract Intrinsic Value</v>
      </c>
      <c r="B14" s="24">
        <f>SUM(F33:Y33)*1000000</f>
        <v>57160257.904041052</v>
      </c>
      <c r="C14" s="27">
        <f>IFERROR(MAX(B14/B13,0),0)</f>
        <v>0.69531797611484725</v>
      </c>
      <c r="E14" t="s">
        <v>36</v>
      </c>
      <c r="F14" s="16">
        <f>'Reference Sheet'!$B$2</f>
        <v>-3.5991198085010473E-2</v>
      </c>
      <c r="G14" s="16">
        <f>'Reference Sheet'!$B$2</f>
        <v>-3.5991198085010473E-2</v>
      </c>
      <c r="H14" s="16">
        <f>'Reference Sheet'!$B$2</f>
        <v>-3.5991198085010473E-2</v>
      </c>
      <c r="I14" s="16">
        <f>'Reference Sheet'!$B$2</f>
        <v>-3.5991198085010473E-2</v>
      </c>
      <c r="J14" s="16">
        <f>'Reference Sheet'!$B$2</f>
        <v>-3.5991198085010473E-2</v>
      </c>
      <c r="K14" s="16">
        <f>'Reference Sheet'!$B$2</f>
        <v>-3.5991198085010473E-2</v>
      </c>
      <c r="L14" s="16">
        <f>'Reference Sheet'!$B$2</f>
        <v>-3.5991198085010473E-2</v>
      </c>
      <c r="M14" s="16">
        <f>'Reference Sheet'!$B$2</f>
        <v>-3.5991198085010473E-2</v>
      </c>
      <c r="N14" s="16">
        <f>'Reference Sheet'!$B$2</f>
        <v>-3.5991198085010473E-2</v>
      </c>
      <c r="O14" s="16">
        <f>'Reference Sheet'!$B$2</f>
        <v>-3.5991198085010473E-2</v>
      </c>
      <c r="P14" s="16">
        <f>'Reference Sheet'!$B$2</f>
        <v>-3.5991198085010473E-2</v>
      </c>
      <c r="Q14" s="16">
        <f>'Reference Sheet'!$B$2</f>
        <v>-3.5991198085010473E-2</v>
      </c>
      <c r="R14" s="16">
        <f>'Reference Sheet'!$B$2</f>
        <v>-3.5991198085010473E-2</v>
      </c>
      <c r="S14" s="16">
        <f>'Reference Sheet'!$B$2</f>
        <v>-3.5991198085010473E-2</v>
      </c>
      <c r="T14" s="16">
        <f>'Reference Sheet'!$B$2</f>
        <v>-3.5991198085010473E-2</v>
      </c>
      <c r="U14" s="16">
        <f>'Reference Sheet'!$B$2</f>
        <v>-3.5991198085010473E-2</v>
      </c>
      <c r="V14" s="16">
        <f>'Reference Sheet'!$B$2</f>
        <v>-3.5991198085010473E-2</v>
      </c>
      <c r="W14" s="16">
        <f>'Reference Sheet'!$B$2</f>
        <v>-3.5991198085010473E-2</v>
      </c>
      <c r="X14" s="16">
        <f>'Reference Sheet'!$B$2</f>
        <v>-3.5991198085010473E-2</v>
      </c>
      <c r="Y14" s="16">
        <f>'Reference Sheet'!$B$2</f>
        <v>-3.5991198085010473E-2</v>
      </c>
    </row>
    <row r="15" spans="1:25" x14ac:dyDescent="0.3">
      <c r="A15" t="s">
        <v>71</v>
      </c>
      <c r="B15" s="25">
        <f>IFERROR(SUM(F34:Y34)*1000000,"")</f>
        <v>85771652.892561972</v>
      </c>
      <c r="E15" t="s">
        <v>70</v>
      </c>
      <c r="F15" s="16">
        <f>VLOOKUP($B$4,'Reference Sheet'!$H$2:$I$6,2,FALSE)</f>
        <v>-2.2564626438864709E-2</v>
      </c>
      <c r="G15" s="16">
        <f>VLOOKUP($B$4,'Reference Sheet'!$H$2:$I$6,2,FALSE)</f>
        <v>-2.2564626438864709E-2</v>
      </c>
      <c r="H15" s="16">
        <f>VLOOKUP($B$4,'Reference Sheet'!$H$2:$I$6,2,FALSE)</f>
        <v>-2.2564626438864709E-2</v>
      </c>
      <c r="I15" s="16">
        <f>VLOOKUP($B$4,'Reference Sheet'!$H$2:$I$6,2,FALSE)</f>
        <v>-2.2564626438864709E-2</v>
      </c>
      <c r="J15" s="16">
        <f>VLOOKUP($B$4,'Reference Sheet'!$H$2:$I$6,2,FALSE)</f>
        <v>-2.2564626438864709E-2</v>
      </c>
      <c r="K15" s="16">
        <f>VLOOKUP($B$4,'Reference Sheet'!$H$2:$I$6,2,FALSE)</f>
        <v>-2.2564626438864709E-2</v>
      </c>
      <c r="L15" s="16">
        <f>VLOOKUP($B$4,'Reference Sheet'!$H$2:$I$6,2,FALSE)</f>
        <v>-2.2564626438864709E-2</v>
      </c>
      <c r="M15" s="16">
        <f>VLOOKUP($B$4,'Reference Sheet'!$H$2:$I$6,2,FALSE)</f>
        <v>-2.2564626438864709E-2</v>
      </c>
      <c r="N15" s="16">
        <f>VLOOKUP($B$4,'Reference Sheet'!$H$2:$I$6,2,FALSE)</f>
        <v>-2.2564626438864709E-2</v>
      </c>
      <c r="O15" s="16">
        <f>VLOOKUP($B$4,'Reference Sheet'!$H$2:$I$6,2,FALSE)</f>
        <v>-2.2564626438864709E-2</v>
      </c>
      <c r="P15" s="16">
        <f>VLOOKUP($B$4,'Reference Sheet'!$H$2:$I$6,2,FALSE)</f>
        <v>-2.2564626438864709E-2</v>
      </c>
      <c r="Q15" s="16">
        <f>VLOOKUP($B$4,'Reference Sheet'!$H$2:$I$6,2,FALSE)</f>
        <v>-2.2564626438864709E-2</v>
      </c>
      <c r="R15" s="16">
        <f>VLOOKUP($B$4,'Reference Sheet'!$H$2:$I$6,2,FALSE)</f>
        <v>-2.2564626438864709E-2</v>
      </c>
      <c r="S15" s="16">
        <f>VLOOKUP($B$4,'Reference Sheet'!$H$2:$I$6,2,FALSE)</f>
        <v>-2.2564626438864709E-2</v>
      </c>
      <c r="T15" s="16">
        <f>VLOOKUP($B$4,'Reference Sheet'!$H$2:$I$6,2,FALSE)</f>
        <v>-2.2564626438864709E-2</v>
      </c>
      <c r="U15" s="16">
        <f>VLOOKUP($B$4,'Reference Sheet'!$H$2:$I$6,2,FALSE)</f>
        <v>-2.2564626438864709E-2</v>
      </c>
      <c r="V15" s="16">
        <f>VLOOKUP($B$4,'Reference Sheet'!$H$2:$I$6,2,FALSE)</f>
        <v>-2.2564626438864709E-2</v>
      </c>
      <c r="W15" s="16">
        <f>VLOOKUP($B$4,'Reference Sheet'!$H$2:$I$6,2,FALSE)</f>
        <v>-2.2564626438864709E-2</v>
      </c>
      <c r="X15" s="16">
        <f>VLOOKUP($B$4,'Reference Sheet'!$H$2:$I$6,2,FALSE)</f>
        <v>-2.2564626438864709E-2</v>
      </c>
      <c r="Y15" s="16">
        <f>VLOOKUP($B$4,'Reference Sheet'!$H$2:$I$6,2,FALSE)</f>
        <v>-2.2564626438864709E-2</v>
      </c>
    </row>
    <row r="16" spans="1:25" ht="15" thickBot="1" x14ac:dyDescent="0.35">
      <c r="A16" t="s">
        <v>64</v>
      </c>
      <c r="B16" s="26">
        <f>IFERROR(B14-B15,"")</f>
        <v>-28611394.98852092</v>
      </c>
      <c r="E16" t="s">
        <v>46</v>
      </c>
      <c r="F16" s="16">
        <f>VLOOKUP(F$6,'Reference Sheet'!$L$8:$N$10,3,FALSE)</f>
        <v>3.9904679039323307E-2</v>
      </c>
      <c r="G16" s="16">
        <f>VLOOKUP(G$6,'Reference Sheet'!$L$8:$N$10,3,FALSE)</f>
        <v>3.9904679039323307E-2</v>
      </c>
      <c r="H16" s="16">
        <f>VLOOKUP(H$6,'Reference Sheet'!$L$8:$N$10,3,FALSE)</f>
        <v>3.9904679039323307E-2</v>
      </c>
      <c r="I16" s="16">
        <f>VLOOKUP(I$6,'Reference Sheet'!$L$8:$N$10,3,FALSE)</f>
        <v>3.9904679039323307E-2</v>
      </c>
      <c r="J16" s="16">
        <f>VLOOKUP(J$6,'Reference Sheet'!$L$8:$N$10,3,FALSE)</f>
        <v>3.9904679039323307E-2</v>
      </c>
      <c r="K16" s="16">
        <f>VLOOKUP(K$6,'Reference Sheet'!$L$8:$N$10,3,FALSE)</f>
        <v>3.9904679039323307E-2</v>
      </c>
      <c r="L16" s="16">
        <f>VLOOKUP(L$6,'Reference Sheet'!$L$8:$N$10,3,FALSE)</f>
        <v>3.9904679039323307E-2</v>
      </c>
      <c r="M16" s="16">
        <f>VLOOKUP(M$6,'Reference Sheet'!$L$8:$N$10,3,FALSE)</f>
        <v>3.9904679039323307E-2</v>
      </c>
      <c r="N16" s="16">
        <f>VLOOKUP(N$6,'Reference Sheet'!$L$8:$N$10,3,FALSE)</f>
        <v>3.9904679039323307E-2</v>
      </c>
      <c r="O16" s="16">
        <f>VLOOKUP(O$6,'Reference Sheet'!$L$8:$N$10,3,FALSE)</f>
        <v>3.9904679039323307E-2</v>
      </c>
      <c r="P16" s="16">
        <f>VLOOKUP(P$6,'Reference Sheet'!$L$8:$N$10,3,FALSE)</f>
        <v>3.9904679039323307E-2</v>
      </c>
      <c r="Q16" s="16">
        <f>VLOOKUP(Q$6,'Reference Sheet'!$L$8:$N$10,3,FALSE)</f>
        <v>3.9904679039323307E-2</v>
      </c>
      <c r="R16" s="16">
        <f>VLOOKUP(R$6,'Reference Sheet'!$L$8:$N$10,3,FALSE)</f>
        <v>3.9904679039323307E-2</v>
      </c>
      <c r="S16" s="16">
        <f>VLOOKUP(S$6,'Reference Sheet'!$L$8:$N$10,3,FALSE)</f>
        <v>3.9904679039323307E-2</v>
      </c>
      <c r="T16" s="16">
        <f>VLOOKUP(T$6,'Reference Sheet'!$L$8:$N$10,3,FALSE)</f>
        <v>3.9904679039323307E-2</v>
      </c>
      <c r="U16" s="16">
        <f>VLOOKUP(U$6,'Reference Sheet'!$L$8:$N$10,3,FALSE)</f>
        <v>3.9904679039323307E-2</v>
      </c>
      <c r="V16" s="16">
        <f>VLOOKUP(V$6,'Reference Sheet'!$L$8:$N$10,3,FALSE)</f>
        <v>3.9904679039323307E-2</v>
      </c>
      <c r="W16" s="16">
        <f>VLOOKUP(W$6,'Reference Sheet'!$L$8:$N$10,3,FALSE)</f>
        <v>3.9904679039323307E-2</v>
      </c>
      <c r="X16" s="16">
        <f>VLOOKUP(X$6,'Reference Sheet'!$L$8:$N$10,3,FALSE)</f>
        <v>3.9904679039323307E-2</v>
      </c>
      <c r="Y16" s="16">
        <f>VLOOKUP(Y$6,'Reference Sheet'!$L$8:$N$10,3,FALSE)</f>
        <v>3.9904679039323307E-2</v>
      </c>
    </row>
    <row r="17" spans="1:25" ht="15" thickBot="1" x14ac:dyDescent="0.35">
      <c r="A17" s="21" t="s">
        <v>66</v>
      </c>
      <c r="B17" s="34">
        <f>IFERROR(B14/B15,"")</f>
        <v>0.66642364903052875</v>
      </c>
      <c r="E17" t="s">
        <v>48</v>
      </c>
      <c r="F17" s="16">
        <f>IFERROR(VLOOKUP(F$9,'Reference Sheet'!$J$7:$K$9,2,FALSE),0)</f>
        <v>4.9880723950953311E-2</v>
      </c>
      <c r="G17" s="16">
        <f>IFERROR(VLOOKUP(G$9,'Reference Sheet'!$J$7:$K$9,2,FALSE),0)</f>
        <v>4.9880723950953311E-2</v>
      </c>
      <c r="H17" s="16">
        <f>IFERROR(VLOOKUP(H$9,'Reference Sheet'!$J$7:$K$9,2,FALSE),0)</f>
        <v>4.9880723950953311E-2</v>
      </c>
      <c r="I17" s="16">
        <f>IFERROR(VLOOKUP(I$9,'Reference Sheet'!$J$7:$K$9,2,FALSE),0)</f>
        <v>0</v>
      </c>
      <c r="J17" s="16">
        <f>IFERROR(VLOOKUP(J$9,'Reference Sheet'!$J$7:$K$9,2,FALSE),0)</f>
        <v>0</v>
      </c>
      <c r="K17" s="16">
        <f>IFERROR(VLOOKUP(K$9,'Reference Sheet'!$J$7:$K$9,2,FALSE),0)</f>
        <v>0</v>
      </c>
      <c r="L17" s="16">
        <f>IFERROR(VLOOKUP(L$9,'Reference Sheet'!$J$7:$K$9,2,FALSE),0)</f>
        <v>0</v>
      </c>
      <c r="M17" s="16">
        <f>IFERROR(VLOOKUP(M$9,'Reference Sheet'!$J$7:$K$9,2,FALSE),0)</f>
        <v>0</v>
      </c>
      <c r="N17" s="16">
        <f>IFERROR(VLOOKUP(N$9,'Reference Sheet'!$J$7:$K$9,2,FALSE),0)</f>
        <v>0</v>
      </c>
      <c r="O17" s="16">
        <f>IFERROR(VLOOKUP(O$9,'Reference Sheet'!$J$7:$K$9,2,FALSE),0)</f>
        <v>0</v>
      </c>
      <c r="P17" s="16">
        <f>IFERROR(VLOOKUP(P$9,'Reference Sheet'!$J$7:$K$9,2,FALSE),0)</f>
        <v>0</v>
      </c>
      <c r="Q17" s="16">
        <f>IFERROR(VLOOKUP(Q$9,'Reference Sheet'!$J$7:$K$9,2,FALSE),0)</f>
        <v>0</v>
      </c>
      <c r="R17" s="16">
        <f>IFERROR(VLOOKUP(R$9,'Reference Sheet'!$J$7:$K$9,2,FALSE),0)</f>
        <v>0</v>
      </c>
      <c r="S17" s="16">
        <f>IFERROR(VLOOKUP(S$9,'Reference Sheet'!$J$7:$K$9,2,FALSE),0)</f>
        <v>0</v>
      </c>
      <c r="T17" s="16">
        <f>IFERROR(VLOOKUP(T$9,'Reference Sheet'!$J$7:$K$9,2,FALSE),0)</f>
        <v>0</v>
      </c>
      <c r="U17" s="16">
        <f>IFERROR(VLOOKUP(U$9,'Reference Sheet'!$J$7:$K$9,2,FALSE),0)</f>
        <v>0</v>
      </c>
      <c r="V17" s="16">
        <f>IFERROR(VLOOKUP(V$9,'Reference Sheet'!$J$7:$K$9,2,FALSE),0)</f>
        <v>0</v>
      </c>
      <c r="W17" s="16">
        <f>IFERROR(VLOOKUP(W$9,'Reference Sheet'!$J$7:$K$9,2,FALSE),0)</f>
        <v>0</v>
      </c>
      <c r="X17" s="16">
        <f>IFERROR(VLOOKUP(X$9,'Reference Sheet'!$J$7:$K$9,2,FALSE),0)</f>
        <v>0</v>
      </c>
      <c r="Y17" s="16">
        <f>IFERROR(VLOOKUP(Y$9,'Reference Sheet'!$J$7:$K$9,2,FALSE),0)</f>
        <v>0</v>
      </c>
    </row>
    <row r="18" spans="1:25" x14ac:dyDescent="0.3">
      <c r="E18" t="str">
        <f>E7&amp;" Input"</f>
        <v>Minutes Per Game Input</v>
      </c>
      <c r="F18" s="16">
        <f>IF(ISBLANK(F7),0,F7*'Reference Sheet'!$B$11)</f>
        <v>8.4528405130489634E-2</v>
      </c>
      <c r="G18" s="16">
        <f>IF(ISBLANK(G7),0,G7*'Reference Sheet'!$B$11)</f>
        <v>7.9245379809834038E-2</v>
      </c>
      <c r="H18" s="16">
        <f>IF(ISBLANK(H7),0,H7*'Reference Sheet'!$B$11)</f>
        <v>7.3962354489178428E-2</v>
      </c>
      <c r="I18" s="16">
        <f>IF(ISBLANK(I7),0,I7*'Reference Sheet'!$B$11)</f>
        <v>0</v>
      </c>
      <c r="J18" s="16">
        <f>IF(ISBLANK(J7),0,J7*'Reference Sheet'!$B$11)</f>
        <v>0</v>
      </c>
      <c r="K18" s="16">
        <f>IF(ISBLANK(K7),0,K7*'Reference Sheet'!$B$11)</f>
        <v>0</v>
      </c>
      <c r="L18" s="16">
        <f>IF(ISBLANK(L7),0,L7*'Reference Sheet'!$B$11)</f>
        <v>0</v>
      </c>
      <c r="M18" s="16">
        <f>IF(ISBLANK(M7),0,M7*'Reference Sheet'!$B$11)</f>
        <v>0</v>
      </c>
      <c r="N18" s="16">
        <f>IF(ISBLANK(N7),0,N7*'Reference Sheet'!$B$11)</f>
        <v>0</v>
      </c>
      <c r="O18" s="16">
        <f>IF(ISBLANK(O7),0,O7*'Reference Sheet'!$B$11)</f>
        <v>0</v>
      </c>
      <c r="P18" s="16">
        <f>IF(ISBLANK(P7),0,P7*'Reference Sheet'!$B$11)</f>
        <v>0</v>
      </c>
      <c r="Q18" s="16">
        <f>IF(ISBLANK(Q7),0,Q7*'Reference Sheet'!$B$11)</f>
        <v>0</v>
      </c>
      <c r="R18" s="16">
        <f>IF(ISBLANK(R7),0,R7*'Reference Sheet'!$B$11)</f>
        <v>0</v>
      </c>
      <c r="S18" s="16">
        <f>IF(ISBLANK(S7),0,S7*'Reference Sheet'!$B$11)</f>
        <v>0</v>
      </c>
      <c r="T18" s="16">
        <f>IF(ISBLANK(T7),0,T7*'Reference Sheet'!$B$11)</f>
        <v>0</v>
      </c>
      <c r="U18" s="16">
        <f>IF(ISBLANK(U7),0,U7*'Reference Sheet'!$B$11)</f>
        <v>0</v>
      </c>
      <c r="V18" s="16">
        <f>IF(ISBLANK(V7),0,V7*'Reference Sheet'!$B$11)</f>
        <v>0</v>
      </c>
      <c r="W18" s="16">
        <f>IF(ISBLANK(W7),0,W7*'Reference Sheet'!$B$11)</f>
        <v>0</v>
      </c>
      <c r="X18" s="16">
        <f>IF(ISBLANK(X7),0,X7*'Reference Sheet'!$B$11)</f>
        <v>0</v>
      </c>
      <c r="Y18" s="16">
        <f>IF(ISBLANK(Y7),0,Y7*'Reference Sheet'!$B$11)</f>
        <v>0</v>
      </c>
    </row>
    <row r="19" spans="1:25" x14ac:dyDescent="0.3">
      <c r="E19" t="str">
        <f>E8&amp;" Input"</f>
        <v>Usage Rate Input</v>
      </c>
      <c r="F19" s="16">
        <f>IF(ISBLANK(F8),0,F8*'Reference Sheet'!$B$10)</f>
        <v>5.9318769591238142E-2</v>
      </c>
      <c r="G19" s="16">
        <f>IF(ISBLANK(G8),0,G8*'Reference Sheet'!$B$10)</f>
        <v>5.3578243501763483E-2</v>
      </c>
      <c r="H19" s="16">
        <f>IF(ISBLANK(H8),0,H8*'Reference Sheet'!$B$10)</f>
        <v>4.7837717412288823E-2</v>
      </c>
      <c r="I19" s="16">
        <f>IF(ISBLANK(I8),0,I8*'Reference Sheet'!$B$10)</f>
        <v>0</v>
      </c>
      <c r="J19" s="16">
        <f>IF(ISBLANK(J8),0,J8*'Reference Sheet'!$B$10)</f>
        <v>0</v>
      </c>
      <c r="K19" s="16">
        <f>IF(ISBLANK(K8),0,K8*'Reference Sheet'!$B$10)</f>
        <v>0</v>
      </c>
      <c r="L19" s="16">
        <f>IF(ISBLANK(L8),0,L8*'Reference Sheet'!$B$10)</f>
        <v>0</v>
      </c>
      <c r="M19" s="16">
        <f>IF(ISBLANK(M8),0,M8*'Reference Sheet'!$B$10)</f>
        <v>0</v>
      </c>
      <c r="N19" s="16">
        <f>IF(ISBLANK(N8),0,N8*'Reference Sheet'!$B$10)</f>
        <v>0</v>
      </c>
      <c r="O19" s="16">
        <f>IF(ISBLANK(O8),0,O8*'Reference Sheet'!$B$10)</f>
        <v>0</v>
      </c>
      <c r="P19" s="16">
        <f>IF(ISBLANK(P8),0,P8*'Reference Sheet'!$B$10)</f>
        <v>0</v>
      </c>
      <c r="Q19" s="16">
        <f>IF(ISBLANK(Q8),0,Q8*'Reference Sheet'!$B$10)</f>
        <v>0</v>
      </c>
      <c r="R19" s="16">
        <f>IF(ISBLANK(R8),0,R8*'Reference Sheet'!$B$10)</f>
        <v>0</v>
      </c>
      <c r="S19" s="16">
        <f>IF(ISBLANK(S8),0,S8*'Reference Sheet'!$B$10)</f>
        <v>0</v>
      </c>
      <c r="T19" s="16">
        <f>IF(ISBLANK(T8),0,T8*'Reference Sheet'!$B$10)</f>
        <v>0</v>
      </c>
      <c r="U19" s="16">
        <f>IF(ISBLANK(U8),0,U8*'Reference Sheet'!$B$10)</f>
        <v>0</v>
      </c>
      <c r="V19" s="16">
        <f>IF(ISBLANK(V8),0,V8*'Reference Sheet'!$B$10)</f>
        <v>0</v>
      </c>
      <c r="W19" s="16">
        <f>IF(ISBLANK(W8),0,W8*'Reference Sheet'!$B$10)</f>
        <v>0</v>
      </c>
      <c r="X19" s="16">
        <f>IF(ISBLANK(X8),0,X8*'Reference Sheet'!$B$10)</f>
        <v>0</v>
      </c>
      <c r="Y19" s="16">
        <f>IF(ISBLANK(Y8),0,Y8*'Reference Sheet'!$B$10)</f>
        <v>0</v>
      </c>
    </row>
    <row r="20" spans="1:25" x14ac:dyDescent="0.3">
      <c r="E20" t="s">
        <v>49</v>
      </c>
      <c r="F20" s="17">
        <f>MAX(0,SUM(F14:F19))</f>
        <v>0.17507675318812921</v>
      </c>
      <c r="G20" s="17">
        <f t="shared" ref="G20:Y20" si="5">MAX(0,SUM(G14:G19))</f>
        <v>0.16405320177799895</v>
      </c>
      <c r="H20" s="17">
        <f t="shared" si="5"/>
        <v>0.15302965036786867</v>
      </c>
      <c r="I20" s="17">
        <f t="shared" si="5"/>
        <v>0</v>
      </c>
      <c r="J20" s="17">
        <f t="shared" si="5"/>
        <v>0</v>
      </c>
      <c r="K20" s="17">
        <f t="shared" si="5"/>
        <v>0</v>
      </c>
      <c r="L20" s="17">
        <f t="shared" si="5"/>
        <v>0</v>
      </c>
      <c r="M20" s="17">
        <f t="shared" si="5"/>
        <v>0</v>
      </c>
      <c r="N20" s="17">
        <f t="shared" si="5"/>
        <v>0</v>
      </c>
      <c r="O20" s="17">
        <f t="shared" si="5"/>
        <v>0</v>
      </c>
      <c r="P20" s="17">
        <f t="shared" si="5"/>
        <v>0</v>
      </c>
      <c r="Q20" s="17">
        <f t="shared" si="5"/>
        <v>0</v>
      </c>
      <c r="R20" s="17">
        <f t="shared" si="5"/>
        <v>0</v>
      </c>
      <c r="S20" s="17">
        <f t="shared" si="5"/>
        <v>0</v>
      </c>
      <c r="T20" s="17">
        <f t="shared" si="5"/>
        <v>0</v>
      </c>
      <c r="U20" s="17">
        <f t="shared" si="5"/>
        <v>0</v>
      </c>
      <c r="V20" s="17">
        <f t="shared" si="5"/>
        <v>0</v>
      </c>
      <c r="W20" s="17">
        <f t="shared" si="5"/>
        <v>0</v>
      </c>
      <c r="X20" s="17">
        <f t="shared" si="5"/>
        <v>0</v>
      </c>
      <c r="Y20" s="17">
        <f t="shared" si="5"/>
        <v>0</v>
      </c>
    </row>
    <row r="21" spans="1:25" x14ac:dyDescent="0.3">
      <c r="E21" s="29" t="s">
        <v>52</v>
      </c>
      <c r="F21" s="30">
        <f>F20*F11</f>
        <v>33.339761063563529</v>
      </c>
      <c r="G21" s="30">
        <f t="shared" ref="G21:O21" si="6">G20*G11</f>
        <v>32.490174893969801</v>
      </c>
      <c r="H21" s="30">
        <f t="shared" si="6"/>
        <v>33.337698110016881</v>
      </c>
      <c r="I21" s="30">
        <f t="shared" si="6"/>
        <v>0</v>
      </c>
      <c r="J21" s="30">
        <f t="shared" si="6"/>
        <v>0</v>
      </c>
      <c r="K21" s="30">
        <f t="shared" si="6"/>
        <v>0</v>
      </c>
      <c r="L21" s="30">
        <f t="shared" si="6"/>
        <v>0</v>
      </c>
      <c r="M21" s="30">
        <f t="shared" si="6"/>
        <v>0</v>
      </c>
      <c r="N21" s="30">
        <f t="shared" si="6"/>
        <v>0</v>
      </c>
      <c r="O21" s="30">
        <f t="shared" si="6"/>
        <v>0</v>
      </c>
      <c r="P21" s="30">
        <f>IF(P14&gt;16,P$20*P$11,0)</f>
        <v>0</v>
      </c>
      <c r="Q21" s="30">
        <f t="shared" ref="Q21:Y21" si="7">IF(Q14&gt;16,Q$20*Q$11,0)</f>
        <v>0</v>
      </c>
      <c r="R21" s="30">
        <f t="shared" si="7"/>
        <v>0</v>
      </c>
      <c r="S21" s="30">
        <f t="shared" si="7"/>
        <v>0</v>
      </c>
      <c r="T21" s="30">
        <f t="shared" si="7"/>
        <v>0</v>
      </c>
      <c r="U21" s="30">
        <f t="shared" si="7"/>
        <v>0</v>
      </c>
      <c r="V21" s="30">
        <f t="shared" si="7"/>
        <v>0</v>
      </c>
      <c r="W21" s="30">
        <f t="shared" si="7"/>
        <v>0</v>
      </c>
      <c r="X21" s="30">
        <f t="shared" si="7"/>
        <v>0</v>
      </c>
      <c r="Y21" s="30">
        <f t="shared" si="7"/>
        <v>0</v>
      </c>
    </row>
    <row r="22" spans="1:25" x14ac:dyDescent="0.3">
      <c r="E22" s="19" t="s">
        <v>75</v>
      </c>
      <c r="F22" s="8"/>
      <c r="G22" s="28">
        <f>IF(G$7="","",G21/F21-1)</f>
        <v>-2.5482671215728225E-2</v>
      </c>
      <c r="H22" s="28">
        <f t="shared" ref="H22:Y22" si="8">IF(H$7="","",H21/G21-1)</f>
        <v>2.6085523356304874E-2</v>
      </c>
      <c r="I22" s="28" t="str">
        <f t="shared" si="8"/>
        <v/>
      </c>
      <c r="J22" s="28" t="str">
        <f t="shared" si="8"/>
        <v/>
      </c>
      <c r="K22" s="28" t="str">
        <f t="shared" si="8"/>
        <v/>
      </c>
      <c r="L22" s="28" t="str">
        <f t="shared" si="8"/>
        <v/>
      </c>
      <c r="M22" s="28" t="str">
        <f t="shared" si="8"/>
        <v/>
      </c>
      <c r="N22" s="28" t="str">
        <f t="shared" si="8"/>
        <v/>
      </c>
      <c r="O22" s="28" t="str">
        <f t="shared" si="8"/>
        <v/>
      </c>
      <c r="P22" s="28" t="str">
        <f t="shared" si="8"/>
        <v/>
      </c>
      <c r="Q22" s="28" t="str">
        <f t="shared" si="8"/>
        <v/>
      </c>
      <c r="R22" s="28" t="str">
        <f t="shared" si="8"/>
        <v/>
      </c>
      <c r="S22" s="28" t="str">
        <f t="shared" si="8"/>
        <v/>
      </c>
      <c r="T22" s="28" t="str">
        <f t="shared" si="8"/>
        <v/>
      </c>
      <c r="U22" s="28" t="str">
        <f t="shared" si="8"/>
        <v/>
      </c>
      <c r="V22" s="28" t="str">
        <f t="shared" si="8"/>
        <v/>
      </c>
      <c r="W22" s="28" t="str">
        <f t="shared" si="8"/>
        <v/>
      </c>
      <c r="X22" s="28" t="str">
        <f t="shared" si="8"/>
        <v/>
      </c>
      <c r="Y22" s="28" t="str">
        <f t="shared" si="8"/>
        <v/>
      </c>
    </row>
    <row r="23" spans="1:25" x14ac:dyDescent="0.3">
      <c r="E23" s="29" t="s">
        <v>53</v>
      </c>
      <c r="F23" s="20">
        <f>F21/((1+$B$11)^F3)</f>
        <v>30.308873694148659</v>
      </c>
      <c r="G23" s="20">
        <f t="shared" ref="G23:Y23" si="9">G21/((1+$B$11)^G3)</f>
        <v>26.851384209892394</v>
      </c>
      <c r="H23" s="20">
        <f t="shared" si="9"/>
        <v>25.047106018044229</v>
      </c>
      <c r="I23" s="20">
        <f t="shared" si="9"/>
        <v>0</v>
      </c>
      <c r="J23" s="20">
        <f t="shared" si="9"/>
        <v>0</v>
      </c>
      <c r="K23" s="20">
        <f t="shared" si="9"/>
        <v>0</v>
      </c>
      <c r="L23" s="20">
        <f t="shared" si="9"/>
        <v>0</v>
      </c>
      <c r="M23" s="20">
        <f t="shared" si="9"/>
        <v>0</v>
      </c>
      <c r="N23" s="20">
        <f t="shared" si="9"/>
        <v>0</v>
      </c>
      <c r="O23" s="20">
        <f t="shared" si="9"/>
        <v>0</v>
      </c>
      <c r="P23" s="20">
        <f t="shared" si="9"/>
        <v>0</v>
      </c>
      <c r="Q23" s="20">
        <f t="shared" si="9"/>
        <v>0</v>
      </c>
      <c r="R23" s="20">
        <f t="shared" si="9"/>
        <v>0</v>
      </c>
      <c r="S23" s="20">
        <f t="shared" si="9"/>
        <v>0</v>
      </c>
      <c r="T23" s="20">
        <f t="shared" si="9"/>
        <v>0</v>
      </c>
      <c r="U23" s="20">
        <f t="shared" si="9"/>
        <v>0</v>
      </c>
      <c r="V23" s="20">
        <f t="shared" si="9"/>
        <v>0</v>
      </c>
      <c r="W23" s="20">
        <f t="shared" si="9"/>
        <v>0</v>
      </c>
      <c r="X23" s="20">
        <f t="shared" si="9"/>
        <v>0</v>
      </c>
      <c r="Y23" s="20">
        <f t="shared" si="9"/>
        <v>0</v>
      </c>
    </row>
    <row r="24" spans="1:25" x14ac:dyDescent="0.3">
      <c r="E24" s="19" t="s">
        <v>75</v>
      </c>
      <c r="F24" s="8"/>
      <c r="G24" s="28">
        <f>IF(G$7="","",G23/F23-1)</f>
        <v>-0.11407515565066206</v>
      </c>
      <c r="H24" s="28">
        <f t="shared" ref="H24:Y24" si="10">IF(H$7="","",H23/G23-1)</f>
        <v>-6.7194978766995761E-2</v>
      </c>
      <c r="I24" s="28" t="str">
        <f t="shared" si="10"/>
        <v/>
      </c>
      <c r="J24" s="28" t="str">
        <f t="shared" si="10"/>
        <v/>
      </c>
      <c r="K24" s="28" t="str">
        <f t="shared" si="10"/>
        <v/>
      </c>
      <c r="L24" s="28" t="str">
        <f t="shared" si="10"/>
        <v/>
      </c>
      <c r="M24" s="28" t="str">
        <f t="shared" si="10"/>
        <v/>
      </c>
      <c r="N24" s="28" t="str">
        <f t="shared" si="10"/>
        <v/>
      </c>
      <c r="O24" s="28" t="str">
        <f t="shared" si="10"/>
        <v/>
      </c>
      <c r="P24" s="28" t="str">
        <f t="shared" si="10"/>
        <v/>
      </c>
      <c r="Q24" s="28" t="str">
        <f t="shared" si="10"/>
        <v/>
      </c>
      <c r="R24" s="28" t="str">
        <f t="shared" si="10"/>
        <v/>
      </c>
      <c r="S24" s="28" t="str">
        <f t="shared" si="10"/>
        <v/>
      </c>
      <c r="T24" s="28" t="str">
        <f t="shared" si="10"/>
        <v/>
      </c>
      <c r="U24" s="28" t="str">
        <f t="shared" si="10"/>
        <v/>
      </c>
      <c r="V24" s="28" t="str">
        <f t="shared" si="10"/>
        <v/>
      </c>
      <c r="W24" s="28" t="str">
        <f t="shared" si="10"/>
        <v/>
      </c>
      <c r="X24" s="28" t="str">
        <f t="shared" si="10"/>
        <v/>
      </c>
      <c r="Y24" s="28" t="str">
        <f t="shared" si="10"/>
        <v/>
      </c>
    </row>
    <row r="25" spans="1:25" x14ac:dyDescent="0.3">
      <c r="F25" s="8"/>
      <c r="G25" s="8"/>
      <c r="H25" s="8"/>
      <c r="I25" s="8"/>
      <c r="J25" s="8"/>
      <c r="K25" s="8"/>
      <c r="L25" s="8"/>
      <c r="M25" s="8"/>
      <c r="N25" s="8"/>
      <c r="O25" s="8"/>
      <c r="P25" s="8"/>
      <c r="Q25" s="8"/>
      <c r="R25" s="8"/>
      <c r="S25" s="8"/>
      <c r="T25" s="8"/>
      <c r="U25" s="8"/>
      <c r="V25" s="8"/>
      <c r="W25" s="8"/>
      <c r="X25" s="8"/>
      <c r="Y25" s="8"/>
    </row>
    <row r="26" spans="1:25" x14ac:dyDescent="0.3">
      <c r="E26" t="s">
        <v>35</v>
      </c>
      <c r="F26" s="8">
        <f>F4</f>
        <v>2023</v>
      </c>
      <c r="G26" s="8">
        <f t="shared" ref="G26:Y26" si="11">G4</f>
        <v>2024</v>
      </c>
      <c r="H26" s="8">
        <f t="shared" si="11"/>
        <v>2025</v>
      </c>
      <c r="I26" s="8">
        <f t="shared" si="11"/>
        <v>2026</v>
      </c>
      <c r="J26" s="8">
        <f t="shared" si="11"/>
        <v>2027</v>
      </c>
      <c r="K26" s="8">
        <f t="shared" si="11"/>
        <v>2028</v>
      </c>
      <c r="L26" s="8">
        <f t="shared" si="11"/>
        <v>2029</v>
      </c>
      <c r="M26" s="8">
        <f t="shared" si="11"/>
        <v>2030</v>
      </c>
      <c r="N26" s="8">
        <f t="shared" si="11"/>
        <v>2031</v>
      </c>
      <c r="O26" s="8">
        <f t="shared" si="11"/>
        <v>2032</v>
      </c>
      <c r="P26" s="8">
        <f t="shared" si="11"/>
        <v>2033</v>
      </c>
      <c r="Q26" s="8">
        <f t="shared" si="11"/>
        <v>2034</v>
      </c>
      <c r="R26" s="8">
        <f t="shared" si="11"/>
        <v>2035</v>
      </c>
      <c r="S26" s="8">
        <f t="shared" si="11"/>
        <v>2036</v>
      </c>
      <c r="T26" s="8">
        <f t="shared" si="11"/>
        <v>2037</v>
      </c>
      <c r="U26" s="8">
        <f t="shared" si="11"/>
        <v>2038</v>
      </c>
      <c r="V26" s="8">
        <f t="shared" si="11"/>
        <v>2039</v>
      </c>
      <c r="W26" s="8">
        <f t="shared" si="11"/>
        <v>2040</v>
      </c>
      <c r="X26" s="8">
        <f t="shared" si="11"/>
        <v>2041</v>
      </c>
      <c r="Y26" s="8">
        <f t="shared" si="11"/>
        <v>2042</v>
      </c>
    </row>
    <row r="27" spans="1:25" x14ac:dyDescent="0.3">
      <c r="E27" t="s">
        <v>59</v>
      </c>
      <c r="F27" s="14">
        <f>F21</f>
        <v>33.339761063563529</v>
      </c>
      <c r="G27" s="14">
        <f t="shared" ref="G27:Y27" si="12">G21</f>
        <v>32.490174893969801</v>
      </c>
      <c r="H27" s="14">
        <f t="shared" si="12"/>
        <v>33.337698110016881</v>
      </c>
      <c r="I27" s="14">
        <f t="shared" si="12"/>
        <v>0</v>
      </c>
      <c r="J27" s="14">
        <f t="shared" si="12"/>
        <v>0</v>
      </c>
      <c r="K27" s="14">
        <f t="shared" si="12"/>
        <v>0</v>
      </c>
      <c r="L27" s="14">
        <f t="shared" si="12"/>
        <v>0</v>
      </c>
      <c r="M27" s="14">
        <f t="shared" si="12"/>
        <v>0</v>
      </c>
      <c r="N27" s="14">
        <f t="shared" si="12"/>
        <v>0</v>
      </c>
      <c r="O27" s="14">
        <f t="shared" si="12"/>
        <v>0</v>
      </c>
      <c r="P27" s="14">
        <f t="shared" si="12"/>
        <v>0</v>
      </c>
      <c r="Q27" s="14">
        <f t="shared" si="12"/>
        <v>0</v>
      </c>
      <c r="R27" s="14">
        <f t="shared" si="12"/>
        <v>0</v>
      </c>
      <c r="S27" s="14">
        <f t="shared" si="12"/>
        <v>0</v>
      </c>
      <c r="T27" s="14">
        <f t="shared" si="12"/>
        <v>0</v>
      </c>
      <c r="U27" s="14">
        <f t="shared" si="12"/>
        <v>0</v>
      </c>
      <c r="V27" s="14">
        <f t="shared" si="12"/>
        <v>0</v>
      </c>
      <c r="W27" s="14">
        <f t="shared" si="12"/>
        <v>0</v>
      </c>
      <c r="X27" s="14">
        <f t="shared" si="12"/>
        <v>0</v>
      </c>
      <c r="Y27" s="14">
        <f t="shared" si="12"/>
        <v>0</v>
      </c>
    </row>
    <row r="28" spans="1:25" x14ac:dyDescent="0.3">
      <c r="E28" t="s">
        <v>60</v>
      </c>
      <c r="F28" s="22">
        <v>47.606999999999999</v>
      </c>
      <c r="G28" s="22">
        <v>51.415999999999997</v>
      </c>
      <c r="H28" s="22"/>
      <c r="I28" s="22"/>
      <c r="J28" s="22"/>
      <c r="K28" s="22"/>
      <c r="L28" s="22"/>
      <c r="M28" s="22"/>
      <c r="N28" s="22"/>
      <c r="O28" s="22"/>
      <c r="P28" s="22"/>
      <c r="Q28" s="22"/>
      <c r="R28" s="22"/>
      <c r="S28" s="22"/>
      <c r="T28" s="22"/>
      <c r="U28" s="22"/>
      <c r="V28" s="22"/>
      <c r="W28" s="22"/>
      <c r="X28" s="22"/>
      <c r="Y28" s="22"/>
    </row>
    <row r="29" spans="1:25" x14ac:dyDescent="0.3">
      <c r="E29" s="19" t="s">
        <v>75</v>
      </c>
      <c r="F29" s="8"/>
      <c r="G29" s="28">
        <f>IF(G$28="","",G28/F28-1)</f>
        <v>8.0009242338311637E-2</v>
      </c>
      <c r="H29" s="28" t="str">
        <f t="shared" ref="H29:Y29" si="13">IF(H$28="","",H28/G28-1)</f>
        <v/>
      </c>
      <c r="I29" s="28" t="str">
        <f t="shared" si="13"/>
        <v/>
      </c>
      <c r="J29" s="28" t="str">
        <f t="shared" si="13"/>
        <v/>
      </c>
      <c r="K29" s="28" t="str">
        <f t="shared" si="13"/>
        <v/>
      </c>
      <c r="L29" s="28" t="str">
        <f t="shared" si="13"/>
        <v/>
      </c>
      <c r="M29" s="28" t="str">
        <f t="shared" si="13"/>
        <v/>
      </c>
      <c r="N29" s="28" t="str">
        <f t="shared" si="13"/>
        <v/>
      </c>
      <c r="O29" s="28" t="str">
        <f t="shared" si="13"/>
        <v/>
      </c>
      <c r="P29" s="28" t="str">
        <f t="shared" si="13"/>
        <v/>
      </c>
      <c r="Q29" s="28" t="str">
        <f t="shared" si="13"/>
        <v/>
      </c>
      <c r="R29" s="28" t="str">
        <f t="shared" si="13"/>
        <v/>
      </c>
      <c r="S29" s="28" t="str">
        <f t="shared" si="13"/>
        <v/>
      </c>
      <c r="T29" s="28" t="str">
        <f t="shared" si="13"/>
        <v/>
      </c>
      <c r="U29" s="28" t="str">
        <f t="shared" si="13"/>
        <v/>
      </c>
      <c r="V29" s="28" t="str">
        <f t="shared" si="13"/>
        <v/>
      </c>
      <c r="W29" s="28" t="str">
        <f t="shared" si="13"/>
        <v/>
      </c>
      <c r="X29" s="28" t="str">
        <f t="shared" si="13"/>
        <v/>
      </c>
      <c r="Y29" s="28" t="str">
        <f t="shared" si="13"/>
        <v/>
      </c>
    </row>
    <row r="30" spans="1:25" x14ac:dyDescent="0.3">
      <c r="E30" t="s">
        <v>61</v>
      </c>
      <c r="F30" s="23">
        <f>IFERROR(F27-F28,"")</f>
        <v>-14.26723893643647</v>
      </c>
      <c r="G30" s="23">
        <f t="shared" ref="G30:Y30" si="14">IFERROR(G27-G28,"")</f>
        <v>-18.925825106030196</v>
      </c>
      <c r="H30" s="23">
        <f t="shared" si="14"/>
        <v>33.337698110016881</v>
      </c>
      <c r="I30" s="23">
        <f t="shared" si="14"/>
        <v>0</v>
      </c>
      <c r="J30" s="23">
        <f t="shared" si="14"/>
        <v>0</v>
      </c>
      <c r="K30" s="23">
        <f t="shared" si="14"/>
        <v>0</v>
      </c>
      <c r="L30" s="23">
        <f t="shared" si="14"/>
        <v>0</v>
      </c>
      <c r="M30" s="23">
        <f t="shared" si="14"/>
        <v>0</v>
      </c>
      <c r="N30" s="23">
        <f t="shared" si="14"/>
        <v>0</v>
      </c>
      <c r="O30" s="23">
        <f t="shared" si="14"/>
        <v>0</v>
      </c>
      <c r="P30" s="23">
        <f t="shared" si="14"/>
        <v>0</v>
      </c>
      <c r="Q30" s="23">
        <f t="shared" si="14"/>
        <v>0</v>
      </c>
      <c r="R30" s="23">
        <f t="shared" si="14"/>
        <v>0</v>
      </c>
      <c r="S30" s="23">
        <f t="shared" si="14"/>
        <v>0</v>
      </c>
      <c r="T30" s="23">
        <f t="shared" si="14"/>
        <v>0</v>
      </c>
      <c r="U30" s="23">
        <f t="shared" si="14"/>
        <v>0</v>
      </c>
      <c r="V30" s="23">
        <f t="shared" si="14"/>
        <v>0</v>
      </c>
      <c r="W30" s="23">
        <f t="shared" si="14"/>
        <v>0</v>
      </c>
      <c r="X30" s="23">
        <f t="shared" si="14"/>
        <v>0</v>
      </c>
      <c r="Y30" s="23">
        <f t="shared" si="14"/>
        <v>0</v>
      </c>
    </row>
    <row r="31" spans="1:25" x14ac:dyDescent="0.3">
      <c r="E31" s="9" t="s">
        <v>63</v>
      </c>
      <c r="F31" s="33">
        <f>IFERROR(F27/F28,"")</f>
        <v>0.70031216131164598</v>
      </c>
      <c r="G31" s="33">
        <f t="shared" ref="G31:Y31" si="15">IFERROR(G27/G28,"")</f>
        <v>0.63190786708358881</v>
      </c>
      <c r="H31" s="33" t="str">
        <f t="shared" si="15"/>
        <v/>
      </c>
      <c r="I31" s="33" t="str">
        <f t="shared" si="15"/>
        <v/>
      </c>
      <c r="J31" s="33" t="str">
        <f t="shared" si="15"/>
        <v/>
      </c>
      <c r="K31" s="33" t="str">
        <f t="shared" si="15"/>
        <v/>
      </c>
      <c r="L31" s="33" t="str">
        <f t="shared" si="15"/>
        <v/>
      </c>
      <c r="M31" s="33" t="str">
        <f t="shared" si="15"/>
        <v/>
      </c>
      <c r="N31" s="33" t="str">
        <f t="shared" si="15"/>
        <v/>
      </c>
      <c r="O31" s="33" t="str">
        <f t="shared" si="15"/>
        <v/>
      </c>
      <c r="P31" s="33" t="str">
        <f t="shared" si="15"/>
        <v/>
      </c>
      <c r="Q31" s="33" t="str">
        <f t="shared" si="15"/>
        <v/>
      </c>
      <c r="R31" s="33" t="str">
        <f t="shared" si="15"/>
        <v/>
      </c>
      <c r="S31" s="33" t="str">
        <f t="shared" si="15"/>
        <v/>
      </c>
      <c r="T31" s="33" t="str">
        <f t="shared" si="15"/>
        <v/>
      </c>
      <c r="U31" s="33" t="str">
        <f t="shared" si="15"/>
        <v/>
      </c>
      <c r="V31" s="33" t="str">
        <f t="shared" si="15"/>
        <v/>
      </c>
      <c r="W31" s="33" t="str">
        <f t="shared" si="15"/>
        <v/>
      </c>
      <c r="X31" s="33" t="str">
        <f t="shared" si="15"/>
        <v/>
      </c>
      <c r="Y31" s="33" t="str">
        <f t="shared" si="15"/>
        <v/>
      </c>
    </row>
    <row r="32" spans="1:25" x14ac:dyDescent="0.3">
      <c r="F32" s="8"/>
      <c r="G32" s="8"/>
      <c r="H32" s="8"/>
      <c r="I32" s="8"/>
      <c r="J32" s="8"/>
      <c r="K32" s="8"/>
      <c r="L32" s="8"/>
      <c r="M32" s="8"/>
      <c r="N32" s="8"/>
      <c r="O32" s="8"/>
      <c r="P32" s="8"/>
      <c r="Q32" s="8"/>
      <c r="R32" s="8"/>
      <c r="S32" s="8"/>
      <c r="T32" s="8"/>
      <c r="U32" s="8"/>
      <c r="V32" s="8"/>
      <c r="W32" s="8"/>
      <c r="X32" s="8"/>
      <c r="Y32" s="8"/>
    </row>
    <row r="33" spans="5:25" x14ac:dyDescent="0.3">
      <c r="E33" s="19" t="s">
        <v>53</v>
      </c>
      <c r="F33" s="20">
        <f>IF(ISBLANK(F28),0,F23)</f>
        <v>30.308873694148659</v>
      </c>
      <c r="G33" s="20">
        <f t="shared" ref="G33:Y33" si="16">IF(ISBLANK(G28),0,G23)</f>
        <v>26.851384209892394</v>
      </c>
      <c r="H33" s="20">
        <f t="shared" si="16"/>
        <v>0</v>
      </c>
      <c r="I33" s="20">
        <f t="shared" si="16"/>
        <v>0</v>
      </c>
      <c r="J33" s="20">
        <f t="shared" si="16"/>
        <v>0</v>
      </c>
      <c r="K33" s="20">
        <f t="shared" si="16"/>
        <v>0</v>
      </c>
      <c r="L33" s="20">
        <f t="shared" si="16"/>
        <v>0</v>
      </c>
      <c r="M33" s="20">
        <f t="shared" si="16"/>
        <v>0</v>
      </c>
      <c r="N33" s="20">
        <f t="shared" si="16"/>
        <v>0</v>
      </c>
      <c r="O33" s="20">
        <f t="shared" si="16"/>
        <v>0</v>
      </c>
      <c r="P33" s="20">
        <f t="shared" si="16"/>
        <v>0</v>
      </c>
      <c r="Q33" s="20">
        <f t="shared" si="16"/>
        <v>0</v>
      </c>
      <c r="R33" s="20">
        <f t="shared" si="16"/>
        <v>0</v>
      </c>
      <c r="S33" s="20">
        <f t="shared" si="16"/>
        <v>0</v>
      </c>
      <c r="T33" s="20">
        <f t="shared" si="16"/>
        <v>0</v>
      </c>
      <c r="U33" s="20">
        <f t="shared" si="16"/>
        <v>0</v>
      </c>
      <c r="V33" s="20">
        <f t="shared" si="16"/>
        <v>0</v>
      </c>
      <c r="W33" s="20">
        <f t="shared" si="16"/>
        <v>0</v>
      </c>
      <c r="X33" s="20">
        <f t="shared" si="16"/>
        <v>0</v>
      </c>
      <c r="Y33" s="20">
        <f t="shared" si="16"/>
        <v>0</v>
      </c>
    </row>
    <row r="34" spans="5:25" x14ac:dyDescent="0.3">
      <c r="E34" s="19" t="s">
        <v>65</v>
      </c>
      <c r="F34" s="20">
        <f>IFERROR(F28/((1+$B$11)^F3),"")</f>
        <v>43.279090909090904</v>
      </c>
      <c r="G34" s="20">
        <f t="shared" ref="G34:Y34" si="17">IFERROR(G28/((1+$B$11)^G3),"")</f>
        <v>42.492561983471063</v>
      </c>
      <c r="H34" s="20">
        <f t="shared" si="17"/>
        <v>0</v>
      </c>
      <c r="I34" s="20">
        <f t="shared" si="17"/>
        <v>0</v>
      </c>
      <c r="J34" s="20">
        <f t="shared" si="17"/>
        <v>0</v>
      </c>
      <c r="K34" s="20">
        <f t="shared" si="17"/>
        <v>0</v>
      </c>
      <c r="L34" s="20">
        <f t="shared" si="17"/>
        <v>0</v>
      </c>
      <c r="M34" s="20">
        <f t="shared" si="17"/>
        <v>0</v>
      </c>
      <c r="N34" s="20">
        <f t="shared" si="17"/>
        <v>0</v>
      </c>
      <c r="O34" s="20">
        <f t="shared" si="17"/>
        <v>0</v>
      </c>
      <c r="P34" s="20">
        <f t="shared" si="17"/>
        <v>0</v>
      </c>
      <c r="Q34" s="20">
        <f t="shared" si="17"/>
        <v>0</v>
      </c>
      <c r="R34" s="20">
        <f t="shared" si="17"/>
        <v>0</v>
      </c>
      <c r="S34" s="20">
        <f t="shared" si="17"/>
        <v>0</v>
      </c>
      <c r="T34" s="20">
        <f t="shared" si="17"/>
        <v>0</v>
      </c>
      <c r="U34" s="20">
        <f t="shared" si="17"/>
        <v>0</v>
      </c>
      <c r="V34" s="20">
        <f t="shared" si="17"/>
        <v>0</v>
      </c>
      <c r="W34" s="20">
        <f t="shared" si="17"/>
        <v>0</v>
      </c>
      <c r="X34" s="20">
        <f t="shared" si="17"/>
        <v>0</v>
      </c>
      <c r="Y34" s="20">
        <f t="shared" si="17"/>
        <v>0</v>
      </c>
    </row>
    <row r="35" spans="5:25" x14ac:dyDescent="0.3">
      <c r="F35" s="8"/>
      <c r="G35" s="8"/>
      <c r="H35" s="8"/>
      <c r="I35" s="8"/>
      <c r="J35" s="8"/>
      <c r="K35" s="8"/>
      <c r="L35" s="8"/>
      <c r="M35" s="8"/>
      <c r="N35" s="8"/>
      <c r="O35" s="8"/>
      <c r="P35" s="8"/>
      <c r="Q35" s="8"/>
      <c r="R35" s="8"/>
      <c r="S35" s="8"/>
      <c r="T35" s="8"/>
      <c r="U35" s="8"/>
      <c r="V35" s="8"/>
      <c r="W35" s="8"/>
      <c r="X35" s="8"/>
      <c r="Y35" s="8"/>
    </row>
    <row r="36" spans="5:25" x14ac:dyDescent="0.3">
      <c r="F36" s="8"/>
      <c r="G36" s="8"/>
      <c r="H36" s="8"/>
      <c r="I36" s="8"/>
      <c r="J36" s="8"/>
      <c r="K36" s="8"/>
      <c r="L36" s="8"/>
      <c r="M36" s="8"/>
      <c r="N36" s="8"/>
      <c r="O36" s="8"/>
      <c r="P36" s="8"/>
      <c r="Q36" s="8"/>
      <c r="R36" s="8"/>
      <c r="S36" s="8"/>
      <c r="T36" s="8"/>
      <c r="U36" s="8"/>
      <c r="V36" s="8"/>
      <c r="W36" s="8"/>
      <c r="X36" s="8"/>
      <c r="Y36" s="8"/>
    </row>
    <row r="37" spans="5:25" x14ac:dyDescent="0.3">
      <c r="F37" s="8"/>
      <c r="G37" s="8"/>
      <c r="H37" s="8"/>
      <c r="I37" s="8"/>
      <c r="J37" s="8"/>
      <c r="K37" s="8"/>
      <c r="L37" s="8"/>
      <c r="M37" s="8"/>
      <c r="N37" s="8"/>
      <c r="O37" s="8"/>
      <c r="P37" s="8"/>
      <c r="Q37" s="8"/>
      <c r="R37" s="8"/>
      <c r="S37" s="8"/>
      <c r="T37" s="8"/>
      <c r="U37" s="8"/>
      <c r="V37" s="8"/>
      <c r="W37" s="8"/>
      <c r="X37" s="8"/>
      <c r="Y37" s="8"/>
    </row>
  </sheetData>
  <conditionalFormatting sqref="B17">
    <cfRule type="colorScale" priority="3">
      <colorScale>
        <cfvo type="num" val="0.5"/>
        <cfvo type="num" val="0.8"/>
        <cfvo type="num" val="1.1000000000000001"/>
        <color rgb="FFF8696B"/>
        <color rgb="FFFFEB84"/>
        <color rgb="FF63BE7B"/>
      </colorScale>
    </cfRule>
  </conditionalFormatting>
  <conditionalFormatting sqref="F31:Y31">
    <cfRule type="colorScale" priority="1">
      <colorScale>
        <cfvo type="num" val="0.5"/>
        <cfvo type="num" val="0.8"/>
        <cfvo type="num" val="1.1000000000000001"/>
        <color rgb="FFF8696B"/>
        <color rgb="FFFFEB84"/>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3C6E7DE-D58D-43CA-BD3B-312E47620127}">
          <x14:formula1>
            <xm:f>'Reference Sheet'!$J$7:$J$9</xm:f>
          </x14:formula1>
          <xm:sqref>F9:Y9</xm:sqref>
        </x14:dataValidation>
        <x14:dataValidation type="list" allowBlank="1" showInputMessage="1" showErrorMessage="1" xr:uid="{13CB2B64-925A-4447-BCAE-9FAF7D1D9EF1}">
          <x14:formula1>
            <xm:f>'Reference Sheet'!$H$2:$H$6</xm:f>
          </x14:formula1>
          <xm:sqref>B4</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3F97C-99CD-444C-BFF9-BCA305063D89}">
  <dimension ref="A2:Y37"/>
  <sheetViews>
    <sheetView showGridLines="0" workbookViewId="0">
      <selection activeCell="A17" sqref="A17"/>
    </sheetView>
  </sheetViews>
  <sheetFormatPr defaultRowHeight="14.4" x14ac:dyDescent="0.3"/>
  <cols>
    <col min="1" max="1" width="39.21875" customWidth="1"/>
    <col min="2" max="2" width="17.21875" customWidth="1"/>
    <col min="5" max="5" width="29.109375" bestFit="1" customWidth="1"/>
    <col min="6" max="25" width="11" customWidth="1"/>
  </cols>
  <sheetData>
    <row r="2" spans="1:25" x14ac:dyDescent="0.3">
      <c r="A2" t="s">
        <v>54</v>
      </c>
      <c r="B2" s="4" t="s">
        <v>69</v>
      </c>
    </row>
    <row r="3" spans="1:25" x14ac:dyDescent="0.3">
      <c r="A3" t="s">
        <v>15</v>
      </c>
      <c r="B3" s="4">
        <v>2023</v>
      </c>
      <c r="E3" t="s">
        <v>35</v>
      </c>
      <c r="F3">
        <v>1</v>
      </c>
      <c r="G3">
        <f>F3+1</f>
        <v>2</v>
      </c>
      <c r="H3">
        <f t="shared" ref="H3:W5" si="0">G3+1</f>
        <v>3</v>
      </c>
      <c r="I3">
        <f t="shared" si="0"/>
        <v>4</v>
      </c>
      <c r="J3">
        <f t="shared" si="0"/>
        <v>5</v>
      </c>
      <c r="K3">
        <f t="shared" si="0"/>
        <v>6</v>
      </c>
      <c r="L3">
        <f t="shared" si="0"/>
        <v>7</v>
      </c>
      <c r="M3">
        <f t="shared" si="0"/>
        <v>8</v>
      </c>
      <c r="N3">
        <f t="shared" si="0"/>
        <v>9</v>
      </c>
      <c r="O3">
        <f t="shared" si="0"/>
        <v>10</v>
      </c>
      <c r="P3">
        <f t="shared" si="0"/>
        <v>11</v>
      </c>
      <c r="Q3">
        <f t="shared" si="0"/>
        <v>12</v>
      </c>
      <c r="R3">
        <f t="shared" si="0"/>
        <v>13</v>
      </c>
      <c r="S3">
        <f t="shared" si="0"/>
        <v>14</v>
      </c>
      <c r="T3">
        <f t="shared" si="0"/>
        <v>15</v>
      </c>
      <c r="U3">
        <f t="shared" si="0"/>
        <v>16</v>
      </c>
      <c r="V3">
        <f t="shared" si="0"/>
        <v>17</v>
      </c>
      <c r="W3">
        <f t="shared" si="0"/>
        <v>18</v>
      </c>
      <c r="X3">
        <f t="shared" ref="X3:Y5" si="1">W3+1</f>
        <v>19</v>
      </c>
      <c r="Y3">
        <f t="shared" si="1"/>
        <v>20</v>
      </c>
    </row>
    <row r="4" spans="1:25" x14ac:dyDescent="0.3">
      <c r="A4" t="s">
        <v>16</v>
      </c>
      <c r="B4" s="4" t="s">
        <v>19</v>
      </c>
      <c r="F4" s="7">
        <f>B3</f>
        <v>2023</v>
      </c>
      <c r="G4" s="8">
        <f>F4+1</f>
        <v>2024</v>
      </c>
      <c r="H4" s="8">
        <f t="shared" si="0"/>
        <v>2025</v>
      </c>
      <c r="I4" s="8">
        <f t="shared" si="0"/>
        <v>2026</v>
      </c>
      <c r="J4" s="8">
        <f t="shared" si="0"/>
        <v>2027</v>
      </c>
      <c r="K4" s="8">
        <f t="shared" si="0"/>
        <v>2028</v>
      </c>
      <c r="L4" s="8">
        <f t="shared" si="0"/>
        <v>2029</v>
      </c>
      <c r="M4" s="8">
        <f t="shared" si="0"/>
        <v>2030</v>
      </c>
      <c r="N4" s="8">
        <f t="shared" si="0"/>
        <v>2031</v>
      </c>
      <c r="O4" s="8">
        <f t="shared" si="0"/>
        <v>2032</v>
      </c>
      <c r="P4" s="8">
        <f t="shared" si="0"/>
        <v>2033</v>
      </c>
      <c r="Q4" s="8">
        <f t="shared" si="0"/>
        <v>2034</v>
      </c>
      <c r="R4" s="8">
        <f t="shared" si="0"/>
        <v>2035</v>
      </c>
      <c r="S4" s="8">
        <f t="shared" si="0"/>
        <v>2036</v>
      </c>
      <c r="T4" s="8">
        <f t="shared" si="0"/>
        <v>2037</v>
      </c>
      <c r="U4" s="8">
        <f t="shared" si="0"/>
        <v>2038</v>
      </c>
      <c r="V4" s="8">
        <f t="shared" si="0"/>
        <v>2039</v>
      </c>
      <c r="W4" s="8">
        <f t="shared" si="0"/>
        <v>2040</v>
      </c>
      <c r="X4" s="8">
        <f t="shared" si="1"/>
        <v>2041</v>
      </c>
      <c r="Y4" s="8">
        <f t="shared" si="1"/>
        <v>2042</v>
      </c>
    </row>
    <row r="5" spans="1:25" x14ac:dyDescent="0.3">
      <c r="A5" t="s">
        <v>30</v>
      </c>
      <c r="B5" s="4">
        <v>33</v>
      </c>
      <c r="E5" t="s">
        <v>37</v>
      </c>
      <c r="F5" s="7">
        <f>B5</f>
        <v>33</v>
      </c>
      <c r="G5" s="8">
        <f>F5+1</f>
        <v>34</v>
      </c>
      <c r="H5" s="8">
        <f t="shared" si="0"/>
        <v>35</v>
      </c>
      <c r="I5" s="8">
        <f t="shared" si="0"/>
        <v>36</v>
      </c>
      <c r="J5" s="8">
        <f t="shared" si="0"/>
        <v>37</v>
      </c>
      <c r="K5" s="8">
        <f t="shared" si="0"/>
        <v>38</v>
      </c>
      <c r="L5" s="8">
        <f t="shared" si="0"/>
        <v>39</v>
      </c>
      <c r="M5" s="8">
        <f t="shared" si="0"/>
        <v>40</v>
      </c>
      <c r="N5" s="8">
        <f t="shared" si="0"/>
        <v>41</v>
      </c>
      <c r="O5" s="8">
        <f t="shared" si="0"/>
        <v>42</v>
      </c>
      <c r="P5" s="8">
        <f t="shared" si="0"/>
        <v>43</v>
      </c>
      <c r="Q5" s="8">
        <f t="shared" si="0"/>
        <v>44</v>
      </c>
      <c r="R5" s="8">
        <f t="shared" si="0"/>
        <v>45</v>
      </c>
      <c r="S5" s="8">
        <f t="shared" si="0"/>
        <v>46</v>
      </c>
      <c r="T5" s="8">
        <f t="shared" si="0"/>
        <v>47</v>
      </c>
      <c r="U5" s="8">
        <f t="shared" si="0"/>
        <v>48</v>
      </c>
      <c r="V5" s="8">
        <f t="shared" si="0"/>
        <v>49</v>
      </c>
      <c r="W5" s="8">
        <f t="shared" si="0"/>
        <v>50</v>
      </c>
      <c r="X5" s="8">
        <f t="shared" si="1"/>
        <v>51</v>
      </c>
      <c r="Y5" s="8">
        <f t="shared" si="1"/>
        <v>52</v>
      </c>
    </row>
    <row r="6" spans="1:25" x14ac:dyDescent="0.3">
      <c r="A6" t="s">
        <v>33</v>
      </c>
      <c r="B6" s="5">
        <v>136021000</v>
      </c>
      <c r="E6" t="s">
        <v>26</v>
      </c>
      <c r="F6" s="7" t="str" cm="1">
        <f t="array" ref="F6">_xlfn.IFS(F5&gt;'Reference Sheet'!$M$9,'Reference Sheet'!$L$9,F5&gt;'Reference Sheet'!$M$8,'Reference Sheet'!$L$8,F5&lt;='Reference Sheet'!$M$8,'Reference Sheet'!$L$10)</f>
        <v>Descending</v>
      </c>
      <c r="G6" s="7" t="str" cm="1">
        <f t="array" ref="G6">_xlfn.IFS(G5&gt;'Reference Sheet'!$M$9,'Reference Sheet'!$L$9,G5&gt;'Reference Sheet'!$M$8,'Reference Sheet'!$L$8,G5&lt;='Reference Sheet'!$M$8,'Reference Sheet'!$L$10)</f>
        <v>Descending</v>
      </c>
      <c r="H6" s="7" t="str" cm="1">
        <f t="array" ref="H6">_xlfn.IFS(H5&gt;'Reference Sheet'!$M$9,'Reference Sheet'!$L$9,H5&gt;'Reference Sheet'!$M$8,'Reference Sheet'!$L$8,H5&lt;='Reference Sheet'!$M$8,'Reference Sheet'!$L$10)</f>
        <v>Descending</v>
      </c>
      <c r="I6" s="7" t="str" cm="1">
        <f t="array" ref="I6">_xlfn.IFS(I5&gt;'Reference Sheet'!$M$9,'Reference Sheet'!$L$9,I5&gt;'Reference Sheet'!$M$8,'Reference Sheet'!$L$8,I5&lt;='Reference Sheet'!$M$8,'Reference Sheet'!$L$10)</f>
        <v>Descending</v>
      </c>
      <c r="J6" s="7" t="str" cm="1">
        <f t="array" ref="J6">_xlfn.IFS(J5&gt;'Reference Sheet'!$M$9,'Reference Sheet'!$L$9,J5&gt;'Reference Sheet'!$M$8,'Reference Sheet'!$L$8,J5&lt;='Reference Sheet'!$M$8,'Reference Sheet'!$L$10)</f>
        <v>Descending</v>
      </c>
      <c r="K6" s="7" t="str" cm="1">
        <f t="array" ref="K6">_xlfn.IFS(K5&gt;'Reference Sheet'!$M$9,'Reference Sheet'!$L$9,K5&gt;'Reference Sheet'!$M$8,'Reference Sheet'!$L$8,K5&lt;='Reference Sheet'!$M$8,'Reference Sheet'!$L$10)</f>
        <v>Descending</v>
      </c>
      <c r="L6" s="7" t="str" cm="1">
        <f t="array" ref="L6">_xlfn.IFS(L5&gt;'Reference Sheet'!$M$9,'Reference Sheet'!$L$9,L5&gt;'Reference Sheet'!$M$8,'Reference Sheet'!$L$8,L5&lt;='Reference Sheet'!$M$8,'Reference Sheet'!$L$10)</f>
        <v>Descending</v>
      </c>
      <c r="M6" s="7" t="str" cm="1">
        <f t="array" ref="M6">_xlfn.IFS(M5&gt;'Reference Sheet'!$M$9,'Reference Sheet'!$L$9,M5&gt;'Reference Sheet'!$M$8,'Reference Sheet'!$L$8,M5&lt;='Reference Sheet'!$M$8,'Reference Sheet'!$L$10)</f>
        <v>Descending</v>
      </c>
      <c r="N6" s="7" t="str" cm="1">
        <f t="array" ref="N6">_xlfn.IFS(N5&gt;'Reference Sheet'!$M$9,'Reference Sheet'!$L$9,N5&gt;'Reference Sheet'!$M$8,'Reference Sheet'!$L$8,N5&lt;='Reference Sheet'!$M$8,'Reference Sheet'!$L$10)</f>
        <v>Descending</v>
      </c>
      <c r="O6" s="7" t="str" cm="1">
        <f t="array" ref="O6">_xlfn.IFS(O5&gt;'Reference Sheet'!$M$9,'Reference Sheet'!$L$9,O5&gt;'Reference Sheet'!$M$8,'Reference Sheet'!$L$8,O5&lt;='Reference Sheet'!$M$8,'Reference Sheet'!$L$10)</f>
        <v>Descending</v>
      </c>
      <c r="P6" s="7" t="str" cm="1">
        <f t="array" ref="P6">_xlfn.IFS(P5&gt;'Reference Sheet'!$M$9,'Reference Sheet'!$L$9,P5&gt;'Reference Sheet'!$M$8,'Reference Sheet'!$L$8,P5&lt;='Reference Sheet'!$M$8,'Reference Sheet'!$L$10)</f>
        <v>Descending</v>
      </c>
      <c r="Q6" s="7" t="str" cm="1">
        <f t="array" ref="Q6">_xlfn.IFS(Q5&gt;'Reference Sheet'!$M$9,'Reference Sheet'!$L$9,Q5&gt;'Reference Sheet'!$M$8,'Reference Sheet'!$L$8,Q5&lt;='Reference Sheet'!$M$8,'Reference Sheet'!$L$10)</f>
        <v>Descending</v>
      </c>
      <c r="R6" s="7" t="str" cm="1">
        <f t="array" ref="R6">_xlfn.IFS(R5&gt;'Reference Sheet'!$M$9,'Reference Sheet'!$L$9,R5&gt;'Reference Sheet'!$M$8,'Reference Sheet'!$L$8,R5&lt;='Reference Sheet'!$M$8,'Reference Sheet'!$L$10)</f>
        <v>Descending</v>
      </c>
      <c r="S6" s="7" t="str" cm="1">
        <f t="array" ref="S6">_xlfn.IFS(S5&gt;'Reference Sheet'!$M$9,'Reference Sheet'!$L$9,S5&gt;'Reference Sheet'!$M$8,'Reference Sheet'!$L$8,S5&lt;='Reference Sheet'!$M$8,'Reference Sheet'!$L$10)</f>
        <v>Descending</v>
      </c>
      <c r="T6" s="7" t="str" cm="1">
        <f t="array" ref="T6">_xlfn.IFS(T5&gt;'Reference Sheet'!$M$9,'Reference Sheet'!$L$9,T5&gt;'Reference Sheet'!$M$8,'Reference Sheet'!$L$8,T5&lt;='Reference Sheet'!$M$8,'Reference Sheet'!$L$10)</f>
        <v>Descending</v>
      </c>
      <c r="U6" s="7" t="str" cm="1">
        <f t="array" ref="U6">_xlfn.IFS(U5&gt;'Reference Sheet'!$M$9,'Reference Sheet'!$L$9,U5&gt;'Reference Sheet'!$M$8,'Reference Sheet'!$L$8,U5&lt;='Reference Sheet'!$M$8,'Reference Sheet'!$L$10)</f>
        <v>Descending</v>
      </c>
      <c r="V6" s="7" t="str" cm="1">
        <f t="array" ref="V6">_xlfn.IFS(V5&gt;'Reference Sheet'!$M$9,'Reference Sheet'!$L$9,V5&gt;'Reference Sheet'!$M$8,'Reference Sheet'!$L$8,V5&lt;='Reference Sheet'!$M$8,'Reference Sheet'!$L$10)</f>
        <v>Descending</v>
      </c>
      <c r="W6" s="7" t="str" cm="1">
        <f t="array" ref="W6">_xlfn.IFS(W5&gt;'Reference Sheet'!$M$9,'Reference Sheet'!$L$9,W5&gt;'Reference Sheet'!$M$8,'Reference Sheet'!$L$8,W5&lt;='Reference Sheet'!$M$8,'Reference Sheet'!$L$10)</f>
        <v>Descending</v>
      </c>
      <c r="X6" s="7" t="str" cm="1">
        <f t="array" ref="X6">_xlfn.IFS(X5&gt;'Reference Sheet'!$M$9,'Reference Sheet'!$L$9,X5&gt;'Reference Sheet'!$M$8,'Reference Sheet'!$L$8,X5&lt;='Reference Sheet'!$M$8,'Reference Sheet'!$L$10)</f>
        <v>Descending</v>
      </c>
      <c r="Y6" s="7" t="str" cm="1">
        <f t="array" ref="Y6">_xlfn.IFS(Y5&gt;'Reference Sheet'!$M$9,'Reference Sheet'!$L$9,Y5&gt;'Reference Sheet'!$M$8,'Reference Sheet'!$L$8,Y5&lt;='Reference Sheet'!$M$8,'Reference Sheet'!$L$10)</f>
        <v>Descending</v>
      </c>
    </row>
    <row r="7" spans="1:25" x14ac:dyDescent="0.3">
      <c r="A7" t="s">
        <v>51</v>
      </c>
      <c r="B7" s="18">
        <v>1.4</v>
      </c>
      <c r="E7" t="s">
        <v>39</v>
      </c>
      <c r="F7" s="11">
        <v>32</v>
      </c>
      <c r="G7" s="11">
        <v>31</v>
      </c>
      <c r="H7" s="11">
        <v>30</v>
      </c>
      <c r="I7" s="11">
        <v>30</v>
      </c>
      <c r="J7" s="11">
        <v>28</v>
      </c>
      <c r="K7" s="11">
        <v>28</v>
      </c>
      <c r="L7" s="11">
        <v>26</v>
      </c>
      <c r="M7" s="11">
        <v>25</v>
      </c>
      <c r="N7" s="11"/>
      <c r="O7" s="11"/>
      <c r="P7" s="11"/>
      <c r="Q7" s="11"/>
      <c r="R7" s="11"/>
      <c r="S7" s="11"/>
      <c r="T7" s="11"/>
      <c r="U7" s="11"/>
      <c r="V7" s="11"/>
      <c r="W7" s="11"/>
      <c r="X7" s="11"/>
      <c r="Y7" s="11"/>
    </row>
    <row r="8" spans="1:25" x14ac:dyDescent="0.3">
      <c r="A8" t="s">
        <v>34</v>
      </c>
      <c r="B8" s="6">
        <f>B6*B7</f>
        <v>190429400</v>
      </c>
      <c r="E8" t="s">
        <v>38</v>
      </c>
      <c r="F8" s="11">
        <v>31</v>
      </c>
      <c r="G8" s="11">
        <v>30</v>
      </c>
      <c r="H8" s="11">
        <v>28</v>
      </c>
      <c r="I8" s="11">
        <v>26</v>
      </c>
      <c r="J8" s="11">
        <v>25</v>
      </c>
      <c r="K8" s="11">
        <v>25</v>
      </c>
      <c r="L8" s="11">
        <v>23</v>
      </c>
      <c r="M8" s="11">
        <v>21</v>
      </c>
      <c r="N8" s="11"/>
      <c r="O8" s="11"/>
      <c r="P8" s="11"/>
      <c r="Q8" s="11"/>
      <c r="R8" s="11"/>
      <c r="S8" s="11"/>
      <c r="T8" s="11"/>
      <c r="U8" s="11"/>
      <c r="V8" s="11"/>
      <c r="W8" s="11"/>
      <c r="X8" s="11"/>
      <c r="Y8" s="11"/>
    </row>
    <row r="9" spans="1:25" x14ac:dyDescent="0.3">
      <c r="A9" t="s">
        <v>42</v>
      </c>
      <c r="B9" s="10">
        <v>0.06</v>
      </c>
      <c r="E9" t="s">
        <v>40</v>
      </c>
      <c r="F9" s="11" t="s">
        <v>24</v>
      </c>
      <c r="G9" s="11" t="s">
        <v>50</v>
      </c>
      <c r="H9" s="11" t="s">
        <v>50</v>
      </c>
      <c r="I9" s="11" t="s">
        <v>50</v>
      </c>
      <c r="J9" s="11" t="s">
        <v>50</v>
      </c>
      <c r="K9" s="11" t="s">
        <v>50</v>
      </c>
      <c r="L9" s="11" t="s">
        <v>25</v>
      </c>
      <c r="M9" s="11" t="s">
        <v>25</v>
      </c>
      <c r="N9" s="11"/>
      <c r="O9" s="11"/>
      <c r="P9" s="11"/>
      <c r="Q9" s="11"/>
      <c r="R9" s="11"/>
      <c r="S9" s="11"/>
      <c r="T9" s="11"/>
      <c r="U9" s="11"/>
      <c r="V9" s="11"/>
      <c r="W9" s="11"/>
      <c r="X9" s="11"/>
      <c r="Y9" s="11"/>
    </row>
    <row r="10" spans="1:25" x14ac:dyDescent="0.3">
      <c r="A10" t="s">
        <v>43</v>
      </c>
      <c r="B10" s="10">
        <v>0.03</v>
      </c>
      <c r="E10" t="s">
        <v>45</v>
      </c>
      <c r="F10" s="8"/>
      <c r="G10" s="12">
        <v>0.04</v>
      </c>
      <c r="H10" s="12">
        <v>0.1</v>
      </c>
      <c r="I10" s="12">
        <v>0.1</v>
      </c>
      <c r="J10" s="12">
        <v>0.1</v>
      </c>
      <c r="K10" s="12">
        <v>0.1</v>
      </c>
      <c r="L10" s="12">
        <v>0.1</v>
      </c>
      <c r="M10" s="13">
        <f>$B$9</f>
        <v>0.06</v>
      </c>
      <c r="N10" s="13">
        <f t="shared" ref="N10:Q10" si="2">$B$9</f>
        <v>0.06</v>
      </c>
      <c r="O10" s="13">
        <f t="shared" si="2"/>
        <v>0.06</v>
      </c>
      <c r="P10" s="13">
        <f t="shared" si="2"/>
        <v>0.06</v>
      </c>
      <c r="Q10" s="13">
        <f t="shared" si="2"/>
        <v>0.06</v>
      </c>
      <c r="R10" s="13">
        <f>$B$10</f>
        <v>0.03</v>
      </c>
      <c r="S10" s="13">
        <f t="shared" ref="S10:Y10" si="3">$B$10</f>
        <v>0.03</v>
      </c>
      <c r="T10" s="13">
        <f t="shared" si="3"/>
        <v>0.03</v>
      </c>
      <c r="U10" s="13">
        <f t="shared" si="3"/>
        <v>0.03</v>
      </c>
      <c r="V10" s="13">
        <f t="shared" si="3"/>
        <v>0.03</v>
      </c>
      <c r="W10" s="13">
        <f t="shared" si="3"/>
        <v>0.03</v>
      </c>
      <c r="X10" s="13">
        <f t="shared" si="3"/>
        <v>0.03</v>
      </c>
      <c r="Y10" s="13">
        <f t="shared" si="3"/>
        <v>0.03</v>
      </c>
    </row>
    <row r="11" spans="1:25" x14ac:dyDescent="0.3">
      <c r="A11" t="s">
        <v>44</v>
      </c>
      <c r="B11" s="10">
        <v>0.1</v>
      </c>
      <c r="E11" t="s">
        <v>47</v>
      </c>
      <c r="F11" s="14">
        <f>$B$8/1000000</f>
        <v>190.42939999999999</v>
      </c>
      <c r="G11" s="15">
        <f>F11*(1+G10)</f>
        <v>198.04657599999999</v>
      </c>
      <c r="H11" s="15">
        <f t="shared" ref="H11:Y11" si="4">G11*(1+H10)</f>
        <v>217.8512336</v>
      </c>
      <c r="I11" s="15">
        <f t="shared" si="4"/>
        <v>239.63635696000003</v>
      </c>
      <c r="J11" s="15">
        <f t="shared" si="4"/>
        <v>263.59999265600004</v>
      </c>
      <c r="K11" s="15">
        <f t="shared" si="4"/>
        <v>289.95999192160008</v>
      </c>
      <c r="L11" s="15">
        <f t="shared" si="4"/>
        <v>318.95599111376009</v>
      </c>
      <c r="M11" s="15">
        <f t="shared" si="4"/>
        <v>338.09335058058571</v>
      </c>
      <c r="N11" s="15">
        <f t="shared" si="4"/>
        <v>358.37895161542087</v>
      </c>
      <c r="O11" s="15">
        <f t="shared" si="4"/>
        <v>379.88168871234615</v>
      </c>
      <c r="P11" s="15">
        <f t="shared" si="4"/>
        <v>402.67459003508691</v>
      </c>
      <c r="Q11" s="15">
        <f t="shared" si="4"/>
        <v>426.83506543719216</v>
      </c>
      <c r="R11" s="15">
        <f t="shared" si="4"/>
        <v>439.64011740030793</v>
      </c>
      <c r="S11" s="15">
        <f t="shared" si="4"/>
        <v>452.82932092231715</v>
      </c>
      <c r="T11" s="15">
        <f t="shared" si="4"/>
        <v>466.41420054998667</v>
      </c>
      <c r="U11" s="15">
        <f t="shared" si="4"/>
        <v>480.4066265664863</v>
      </c>
      <c r="V11" s="15">
        <f t="shared" si="4"/>
        <v>494.81882536348087</v>
      </c>
      <c r="W11" s="15">
        <f t="shared" si="4"/>
        <v>509.66339012438533</v>
      </c>
      <c r="X11" s="15">
        <f t="shared" si="4"/>
        <v>524.9532918281169</v>
      </c>
      <c r="Y11" s="15">
        <f t="shared" si="4"/>
        <v>540.70189058296046</v>
      </c>
    </row>
    <row r="12" spans="1:25" ht="15" thickBot="1" x14ac:dyDescent="0.35">
      <c r="F12" s="8"/>
      <c r="G12" s="8"/>
      <c r="H12" s="8"/>
      <c r="I12" s="8"/>
      <c r="J12" s="8"/>
      <c r="K12" s="8"/>
      <c r="L12" s="8"/>
      <c r="M12" s="8"/>
      <c r="N12" s="8"/>
      <c r="O12" s="8"/>
      <c r="P12" s="8"/>
      <c r="Q12" s="8"/>
      <c r="R12" s="8"/>
      <c r="S12" s="8"/>
      <c r="T12" s="8"/>
      <c r="U12" s="8"/>
      <c r="V12" s="8"/>
      <c r="W12" s="8"/>
      <c r="X12" s="8"/>
      <c r="Y12" s="8"/>
    </row>
    <row r="13" spans="1:25" ht="15" thickBot="1" x14ac:dyDescent="0.35">
      <c r="A13" s="21" t="str">
        <f>B2&amp;"'s Est. Intrinsic Value"</f>
        <v>Damian Lillard's Est. Intrinsic Value</v>
      </c>
      <c r="B13" s="24">
        <f>SUM($F$23:$Y$23)*1000000</f>
        <v>164440867.98291254</v>
      </c>
      <c r="E13" s="9" t="s">
        <v>41</v>
      </c>
      <c r="F13" s="8"/>
      <c r="G13" s="8"/>
      <c r="H13" s="8"/>
      <c r="I13" s="8"/>
      <c r="J13" s="8"/>
      <c r="K13" s="8"/>
      <c r="L13" s="8"/>
      <c r="M13" s="8"/>
      <c r="N13" s="8"/>
      <c r="O13" s="8"/>
      <c r="P13" s="8"/>
      <c r="Q13" s="8"/>
      <c r="R13" s="8"/>
      <c r="S13" s="8"/>
      <c r="T13" s="8"/>
      <c r="U13" s="8"/>
      <c r="V13" s="8"/>
      <c r="W13" s="8"/>
      <c r="X13" s="8"/>
      <c r="Y13" s="8"/>
    </row>
    <row r="14" spans="1:25" ht="15" thickBot="1" x14ac:dyDescent="0.35">
      <c r="A14" s="21" t="str">
        <f>$B$2&amp;"'s Est. Contract Intrinsic Value"</f>
        <v>Damian Lillard's Est. Contract Intrinsic Value</v>
      </c>
      <c r="B14" s="24">
        <f>SUM(F33:Y33)*1000000</f>
        <v>96144465.345619038</v>
      </c>
      <c r="C14" s="27">
        <f>IFERROR(MAX(B14/B13,0),0)</f>
        <v>0.58467500521591531</v>
      </c>
      <c r="E14" t="s">
        <v>36</v>
      </c>
      <c r="F14" s="16">
        <f>'Reference Sheet'!$B$2</f>
        <v>-3.5991198085010473E-2</v>
      </c>
      <c r="G14" s="16">
        <f>'Reference Sheet'!$B$2</f>
        <v>-3.5991198085010473E-2</v>
      </c>
      <c r="H14" s="16">
        <f>'Reference Sheet'!$B$2</f>
        <v>-3.5991198085010473E-2</v>
      </c>
      <c r="I14" s="16">
        <f>'Reference Sheet'!$B$2</f>
        <v>-3.5991198085010473E-2</v>
      </c>
      <c r="J14" s="16">
        <f>'Reference Sheet'!$B$2</f>
        <v>-3.5991198085010473E-2</v>
      </c>
      <c r="K14" s="16">
        <f>'Reference Sheet'!$B$2</f>
        <v>-3.5991198085010473E-2</v>
      </c>
      <c r="L14" s="16">
        <f>'Reference Sheet'!$B$2</f>
        <v>-3.5991198085010473E-2</v>
      </c>
      <c r="M14" s="16">
        <f>'Reference Sheet'!$B$2</f>
        <v>-3.5991198085010473E-2</v>
      </c>
      <c r="N14" s="16">
        <f>'Reference Sheet'!$B$2</f>
        <v>-3.5991198085010473E-2</v>
      </c>
      <c r="O14" s="16">
        <f>'Reference Sheet'!$B$2</f>
        <v>-3.5991198085010473E-2</v>
      </c>
      <c r="P14" s="16">
        <f>'Reference Sheet'!$B$2</f>
        <v>-3.5991198085010473E-2</v>
      </c>
      <c r="Q14" s="16">
        <f>'Reference Sheet'!$B$2</f>
        <v>-3.5991198085010473E-2</v>
      </c>
      <c r="R14" s="16">
        <f>'Reference Sheet'!$B$2</f>
        <v>-3.5991198085010473E-2</v>
      </c>
      <c r="S14" s="16">
        <f>'Reference Sheet'!$B$2</f>
        <v>-3.5991198085010473E-2</v>
      </c>
      <c r="T14" s="16">
        <f>'Reference Sheet'!$B$2</f>
        <v>-3.5991198085010473E-2</v>
      </c>
      <c r="U14" s="16">
        <f>'Reference Sheet'!$B$2</f>
        <v>-3.5991198085010473E-2</v>
      </c>
      <c r="V14" s="16">
        <f>'Reference Sheet'!$B$2</f>
        <v>-3.5991198085010473E-2</v>
      </c>
      <c r="W14" s="16">
        <f>'Reference Sheet'!$B$2</f>
        <v>-3.5991198085010473E-2</v>
      </c>
      <c r="X14" s="16">
        <f>'Reference Sheet'!$B$2</f>
        <v>-3.5991198085010473E-2</v>
      </c>
      <c r="Y14" s="16">
        <f>'Reference Sheet'!$B$2</f>
        <v>-3.5991198085010473E-2</v>
      </c>
    </row>
    <row r="15" spans="1:25" x14ac:dyDescent="0.3">
      <c r="A15" t="s">
        <v>71</v>
      </c>
      <c r="B15" s="25">
        <f>IFERROR(SUM(F34:Y34)*1000000,"")</f>
        <v>168983553.03599477</v>
      </c>
      <c r="E15" t="s">
        <v>70</v>
      </c>
      <c r="F15" s="16">
        <f>VLOOKUP($B$4,'Reference Sheet'!$H$2:$I$6,2,FALSE)</f>
        <v>-2.6938056830327611E-2</v>
      </c>
      <c r="G15" s="16">
        <f>VLOOKUP($B$4,'Reference Sheet'!$H$2:$I$6,2,FALSE)</f>
        <v>-2.6938056830327611E-2</v>
      </c>
      <c r="H15" s="16">
        <f>VLOOKUP($B$4,'Reference Sheet'!$H$2:$I$6,2,FALSE)</f>
        <v>-2.6938056830327611E-2</v>
      </c>
      <c r="I15" s="16">
        <f>VLOOKUP($B$4,'Reference Sheet'!$H$2:$I$6,2,FALSE)</f>
        <v>-2.6938056830327611E-2</v>
      </c>
      <c r="J15" s="16">
        <f>VLOOKUP($B$4,'Reference Sheet'!$H$2:$I$6,2,FALSE)</f>
        <v>-2.6938056830327611E-2</v>
      </c>
      <c r="K15" s="16">
        <f>VLOOKUP($B$4,'Reference Sheet'!$H$2:$I$6,2,FALSE)</f>
        <v>-2.6938056830327611E-2</v>
      </c>
      <c r="L15" s="16">
        <f>VLOOKUP($B$4,'Reference Sheet'!$H$2:$I$6,2,FALSE)</f>
        <v>-2.6938056830327611E-2</v>
      </c>
      <c r="M15" s="16">
        <f>VLOOKUP($B$4,'Reference Sheet'!$H$2:$I$6,2,FALSE)</f>
        <v>-2.6938056830327611E-2</v>
      </c>
      <c r="N15" s="16">
        <f>VLOOKUP($B$4,'Reference Sheet'!$H$2:$I$6,2,FALSE)</f>
        <v>-2.6938056830327611E-2</v>
      </c>
      <c r="O15" s="16">
        <f>VLOOKUP($B$4,'Reference Sheet'!$H$2:$I$6,2,FALSE)</f>
        <v>-2.6938056830327611E-2</v>
      </c>
      <c r="P15" s="16">
        <f>VLOOKUP($B$4,'Reference Sheet'!$H$2:$I$6,2,FALSE)</f>
        <v>-2.6938056830327611E-2</v>
      </c>
      <c r="Q15" s="16">
        <f>VLOOKUP($B$4,'Reference Sheet'!$H$2:$I$6,2,FALSE)</f>
        <v>-2.6938056830327611E-2</v>
      </c>
      <c r="R15" s="16">
        <f>VLOOKUP($B$4,'Reference Sheet'!$H$2:$I$6,2,FALSE)</f>
        <v>-2.6938056830327611E-2</v>
      </c>
      <c r="S15" s="16">
        <f>VLOOKUP($B$4,'Reference Sheet'!$H$2:$I$6,2,FALSE)</f>
        <v>-2.6938056830327611E-2</v>
      </c>
      <c r="T15" s="16">
        <f>VLOOKUP($B$4,'Reference Sheet'!$H$2:$I$6,2,FALSE)</f>
        <v>-2.6938056830327611E-2</v>
      </c>
      <c r="U15" s="16">
        <f>VLOOKUP($B$4,'Reference Sheet'!$H$2:$I$6,2,FALSE)</f>
        <v>-2.6938056830327611E-2</v>
      </c>
      <c r="V15" s="16">
        <f>VLOOKUP($B$4,'Reference Sheet'!$H$2:$I$6,2,FALSE)</f>
        <v>-2.6938056830327611E-2</v>
      </c>
      <c r="W15" s="16">
        <f>VLOOKUP($B$4,'Reference Sheet'!$H$2:$I$6,2,FALSE)</f>
        <v>-2.6938056830327611E-2</v>
      </c>
      <c r="X15" s="16">
        <f>VLOOKUP($B$4,'Reference Sheet'!$H$2:$I$6,2,FALSE)</f>
        <v>-2.6938056830327611E-2</v>
      </c>
      <c r="Y15" s="16">
        <f>VLOOKUP($B$4,'Reference Sheet'!$H$2:$I$6,2,FALSE)</f>
        <v>-2.6938056830327611E-2</v>
      </c>
    </row>
    <row r="16" spans="1:25" ht="15" thickBot="1" x14ac:dyDescent="0.35">
      <c r="A16" t="s">
        <v>64</v>
      </c>
      <c r="B16" s="26">
        <f>IFERROR(B14-B15,"")</f>
        <v>-72839087.69037573</v>
      </c>
      <c r="E16" t="s">
        <v>46</v>
      </c>
      <c r="F16" s="16">
        <f>VLOOKUP(F$6,'Reference Sheet'!$L$8:$N$10,3,FALSE)</f>
        <v>3.9904679039323307E-2</v>
      </c>
      <c r="G16" s="16">
        <f>VLOOKUP(G$6,'Reference Sheet'!$L$8:$N$10,3,FALSE)</f>
        <v>3.9904679039323307E-2</v>
      </c>
      <c r="H16" s="16">
        <f>VLOOKUP(H$6,'Reference Sheet'!$L$8:$N$10,3,FALSE)</f>
        <v>3.9904679039323307E-2</v>
      </c>
      <c r="I16" s="16">
        <f>VLOOKUP(I$6,'Reference Sheet'!$L$8:$N$10,3,FALSE)</f>
        <v>3.9904679039323307E-2</v>
      </c>
      <c r="J16" s="16">
        <f>VLOOKUP(J$6,'Reference Sheet'!$L$8:$N$10,3,FALSE)</f>
        <v>3.9904679039323307E-2</v>
      </c>
      <c r="K16" s="16">
        <f>VLOOKUP(K$6,'Reference Sheet'!$L$8:$N$10,3,FALSE)</f>
        <v>3.9904679039323307E-2</v>
      </c>
      <c r="L16" s="16">
        <f>VLOOKUP(L$6,'Reference Sheet'!$L$8:$N$10,3,FALSE)</f>
        <v>3.9904679039323307E-2</v>
      </c>
      <c r="M16" s="16">
        <f>VLOOKUP(M$6,'Reference Sheet'!$L$8:$N$10,3,FALSE)</f>
        <v>3.9904679039323307E-2</v>
      </c>
      <c r="N16" s="16">
        <f>VLOOKUP(N$6,'Reference Sheet'!$L$8:$N$10,3,FALSE)</f>
        <v>3.9904679039323307E-2</v>
      </c>
      <c r="O16" s="16">
        <f>VLOOKUP(O$6,'Reference Sheet'!$L$8:$N$10,3,FALSE)</f>
        <v>3.9904679039323307E-2</v>
      </c>
      <c r="P16" s="16">
        <f>VLOOKUP(P$6,'Reference Sheet'!$L$8:$N$10,3,FALSE)</f>
        <v>3.9904679039323307E-2</v>
      </c>
      <c r="Q16" s="16">
        <f>VLOOKUP(Q$6,'Reference Sheet'!$L$8:$N$10,3,FALSE)</f>
        <v>3.9904679039323307E-2</v>
      </c>
      <c r="R16" s="16">
        <f>VLOOKUP(R$6,'Reference Sheet'!$L$8:$N$10,3,FALSE)</f>
        <v>3.9904679039323307E-2</v>
      </c>
      <c r="S16" s="16">
        <f>VLOOKUP(S$6,'Reference Sheet'!$L$8:$N$10,3,FALSE)</f>
        <v>3.9904679039323307E-2</v>
      </c>
      <c r="T16" s="16">
        <f>VLOOKUP(T$6,'Reference Sheet'!$L$8:$N$10,3,FALSE)</f>
        <v>3.9904679039323307E-2</v>
      </c>
      <c r="U16" s="16">
        <f>VLOOKUP(U$6,'Reference Sheet'!$L$8:$N$10,3,FALSE)</f>
        <v>3.9904679039323307E-2</v>
      </c>
      <c r="V16" s="16">
        <f>VLOOKUP(V$6,'Reference Sheet'!$L$8:$N$10,3,FALSE)</f>
        <v>3.9904679039323307E-2</v>
      </c>
      <c r="W16" s="16">
        <f>VLOOKUP(W$6,'Reference Sheet'!$L$8:$N$10,3,FALSE)</f>
        <v>3.9904679039323307E-2</v>
      </c>
      <c r="X16" s="16">
        <f>VLOOKUP(X$6,'Reference Sheet'!$L$8:$N$10,3,FALSE)</f>
        <v>3.9904679039323307E-2</v>
      </c>
      <c r="Y16" s="16">
        <f>VLOOKUP(Y$6,'Reference Sheet'!$L$8:$N$10,3,FALSE)</f>
        <v>3.9904679039323307E-2</v>
      </c>
    </row>
    <row r="17" spans="1:25" ht="15" thickBot="1" x14ac:dyDescent="0.35">
      <c r="A17" s="21" t="s">
        <v>66</v>
      </c>
      <c r="B17" s="34">
        <f>IFERROR(B14/B15,"")</f>
        <v>0.56895753236493696</v>
      </c>
      <c r="E17" t="s">
        <v>48</v>
      </c>
      <c r="F17" s="16">
        <f>IFERROR(VLOOKUP(F$9,'Reference Sheet'!$J$7:$K$9,2,FALSE),0)</f>
        <v>4.9880723950953311E-2</v>
      </c>
      <c r="G17" s="16">
        <f>IFERROR(VLOOKUP(G$9,'Reference Sheet'!$J$7:$K$9,2,FALSE),0)</f>
        <v>2.4940361975476655E-2</v>
      </c>
      <c r="H17" s="16">
        <f>IFERROR(VLOOKUP(H$9,'Reference Sheet'!$J$7:$K$9,2,FALSE),0)</f>
        <v>2.4940361975476655E-2</v>
      </c>
      <c r="I17" s="16">
        <f>IFERROR(VLOOKUP(I$9,'Reference Sheet'!$J$7:$K$9,2,FALSE),0)</f>
        <v>2.4940361975476655E-2</v>
      </c>
      <c r="J17" s="16">
        <f>IFERROR(VLOOKUP(J$9,'Reference Sheet'!$J$7:$K$9,2,FALSE),0)</f>
        <v>2.4940361975476655E-2</v>
      </c>
      <c r="K17" s="16">
        <f>IFERROR(VLOOKUP(K$9,'Reference Sheet'!$J$7:$K$9,2,FALSE),0)</f>
        <v>2.4940361975476655E-2</v>
      </c>
      <c r="L17" s="16">
        <f>IFERROR(VLOOKUP(L$9,'Reference Sheet'!$J$7:$K$9,2,FALSE),0)</f>
        <v>0</v>
      </c>
      <c r="M17" s="16">
        <f>IFERROR(VLOOKUP(M$9,'Reference Sheet'!$J$7:$K$9,2,FALSE),0)</f>
        <v>0</v>
      </c>
      <c r="N17" s="16">
        <f>IFERROR(VLOOKUP(N$9,'Reference Sheet'!$J$7:$K$9,2,FALSE),0)</f>
        <v>0</v>
      </c>
      <c r="O17" s="16">
        <f>IFERROR(VLOOKUP(O$9,'Reference Sheet'!$J$7:$K$9,2,FALSE),0)</f>
        <v>0</v>
      </c>
      <c r="P17" s="16">
        <f>IFERROR(VLOOKUP(P$9,'Reference Sheet'!$J$7:$K$9,2,FALSE),0)</f>
        <v>0</v>
      </c>
      <c r="Q17" s="16">
        <f>IFERROR(VLOOKUP(Q$9,'Reference Sheet'!$J$7:$K$9,2,FALSE),0)</f>
        <v>0</v>
      </c>
      <c r="R17" s="16">
        <f>IFERROR(VLOOKUP(R$9,'Reference Sheet'!$J$7:$K$9,2,FALSE),0)</f>
        <v>0</v>
      </c>
      <c r="S17" s="16">
        <f>IFERROR(VLOOKUP(S$9,'Reference Sheet'!$J$7:$K$9,2,FALSE),0)</f>
        <v>0</v>
      </c>
      <c r="T17" s="16">
        <f>IFERROR(VLOOKUP(T$9,'Reference Sheet'!$J$7:$K$9,2,FALSE),0)</f>
        <v>0</v>
      </c>
      <c r="U17" s="16">
        <f>IFERROR(VLOOKUP(U$9,'Reference Sheet'!$J$7:$K$9,2,FALSE),0)</f>
        <v>0</v>
      </c>
      <c r="V17" s="16">
        <f>IFERROR(VLOOKUP(V$9,'Reference Sheet'!$J$7:$K$9,2,FALSE),0)</f>
        <v>0</v>
      </c>
      <c r="W17" s="16">
        <f>IFERROR(VLOOKUP(W$9,'Reference Sheet'!$J$7:$K$9,2,FALSE),0)</f>
        <v>0</v>
      </c>
      <c r="X17" s="16">
        <f>IFERROR(VLOOKUP(X$9,'Reference Sheet'!$J$7:$K$9,2,FALSE),0)</f>
        <v>0</v>
      </c>
      <c r="Y17" s="16">
        <f>IFERROR(VLOOKUP(Y$9,'Reference Sheet'!$J$7:$K$9,2,FALSE),0)</f>
        <v>0</v>
      </c>
    </row>
    <row r="18" spans="1:25" x14ac:dyDescent="0.3">
      <c r="E18" t="str">
        <f>E7&amp;" Input"</f>
        <v>Minutes Per Game Input</v>
      </c>
      <c r="F18" s="16">
        <f>IF(ISBLANK(F7),0,F7*'Reference Sheet'!$B$11)</f>
        <v>8.4528405130489634E-2</v>
      </c>
      <c r="G18" s="16">
        <f>IF(ISBLANK(G7),0,G7*'Reference Sheet'!$B$11)</f>
        <v>8.1886892470161829E-2</v>
      </c>
      <c r="H18" s="16">
        <f>IF(ISBLANK(H7),0,H7*'Reference Sheet'!$B$11)</f>
        <v>7.9245379809834038E-2</v>
      </c>
      <c r="I18" s="16">
        <f>IF(ISBLANK(I7),0,I7*'Reference Sheet'!$B$11)</f>
        <v>7.9245379809834038E-2</v>
      </c>
      <c r="J18" s="16">
        <f>IF(ISBLANK(J7),0,J7*'Reference Sheet'!$B$11)</f>
        <v>7.3962354489178428E-2</v>
      </c>
      <c r="K18" s="16">
        <f>IF(ISBLANK(K7),0,K7*'Reference Sheet'!$B$11)</f>
        <v>7.3962354489178428E-2</v>
      </c>
      <c r="L18" s="16">
        <f>IF(ISBLANK(L7),0,L7*'Reference Sheet'!$B$11)</f>
        <v>6.8679329168522832E-2</v>
      </c>
      <c r="M18" s="16">
        <f>IF(ISBLANK(M7),0,M7*'Reference Sheet'!$B$11)</f>
        <v>6.6037816508195027E-2</v>
      </c>
      <c r="N18" s="16">
        <f>IF(ISBLANK(N7),0,N7*'Reference Sheet'!$B$11)</f>
        <v>0</v>
      </c>
      <c r="O18" s="16">
        <f>IF(ISBLANK(O7),0,O7*'Reference Sheet'!$B$11)</f>
        <v>0</v>
      </c>
      <c r="P18" s="16">
        <f>IF(ISBLANK(P7),0,P7*'Reference Sheet'!$B$11)</f>
        <v>0</v>
      </c>
      <c r="Q18" s="16">
        <f>IF(ISBLANK(Q7),0,Q7*'Reference Sheet'!$B$11)</f>
        <v>0</v>
      </c>
      <c r="R18" s="16">
        <f>IF(ISBLANK(R7),0,R7*'Reference Sheet'!$B$11)</f>
        <v>0</v>
      </c>
      <c r="S18" s="16">
        <f>IF(ISBLANK(S7),0,S7*'Reference Sheet'!$B$11)</f>
        <v>0</v>
      </c>
      <c r="T18" s="16">
        <f>IF(ISBLANK(T7),0,T7*'Reference Sheet'!$B$11)</f>
        <v>0</v>
      </c>
      <c r="U18" s="16">
        <f>IF(ISBLANK(U7),0,U7*'Reference Sheet'!$B$11)</f>
        <v>0</v>
      </c>
      <c r="V18" s="16">
        <f>IF(ISBLANK(V7),0,V7*'Reference Sheet'!$B$11)</f>
        <v>0</v>
      </c>
      <c r="W18" s="16">
        <f>IF(ISBLANK(W7),0,W7*'Reference Sheet'!$B$11)</f>
        <v>0</v>
      </c>
      <c r="X18" s="16">
        <f>IF(ISBLANK(X7),0,X7*'Reference Sheet'!$B$11)</f>
        <v>0</v>
      </c>
      <c r="Y18" s="16">
        <f>IF(ISBLANK(Y7),0,Y7*'Reference Sheet'!$B$11)</f>
        <v>0</v>
      </c>
    </row>
    <row r="19" spans="1:25" x14ac:dyDescent="0.3">
      <c r="E19" t="str">
        <f>E8&amp;" Input"</f>
        <v>Usage Rate Input</v>
      </c>
      <c r="F19" s="16">
        <f>IF(ISBLANK(F8),0,F8*'Reference Sheet'!$B$10)</f>
        <v>5.9318769591238142E-2</v>
      </c>
      <c r="G19" s="16">
        <f>IF(ISBLANK(G8),0,G8*'Reference Sheet'!$B$10)</f>
        <v>5.7405260894746589E-2</v>
      </c>
      <c r="H19" s="16">
        <f>IF(ISBLANK(H8),0,H8*'Reference Sheet'!$B$10)</f>
        <v>5.3578243501763483E-2</v>
      </c>
      <c r="I19" s="16">
        <f>IF(ISBLANK(I8),0,I8*'Reference Sheet'!$B$10)</f>
        <v>4.9751226108780376E-2</v>
      </c>
      <c r="J19" s="16">
        <f>IF(ISBLANK(J8),0,J8*'Reference Sheet'!$B$10)</f>
        <v>4.7837717412288823E-2</v>
      </c>
      <c r="K19" s="16">
        <f>IF(ISBLANK(K8),0,K8*'Reference Sheet'!$B$10)</f>
        <v>4.7837717412288823E-2</v>
      </c>
      <c r="L19" s="16">
        <f>IF(ISBLANK(L8),0,L8*'Reference Sheet'!$B$10)</f>
        <v>4.4010700019305717E-2</v>
      </c>
      <c r="M19" s="16">
        <f>IF(ISBLANK(M8),0,M8*'Reference Sheet'!$B$10)</f>
        <v>4.018368262632261E-2</v>
      </c>
      <c r="N19" s="16">
        <f>IF(ISBLANK(N8),0,N8*'Reference Sheet'!$B$10)</f>
        <v>0</v>
      </c>
      <c r="O19" s="16">
        <f>IF(ISBLANK(O8),0,O8*'Reference Sheet'!$B$10)</f>
        <v>0</v>
      </c>
      <c r="P19" s="16">
        <f>IF(ISBLANK(P8),0,P8*'Reference Sheet'!$B$10)</f>
        <v>0</v>
      </c>
      <c r="Q19" s="16">
        <f>IF(ISBLANK(Q8),0,Q8*'Reference Sheet'!$B$10)</f>
        <v>0</v>
      </c>
      <c r="R19" s="16">
        <f>IF(ISBLANK(R8),0,R8*'Reference Sheet'!$B$10)</f>
        <v>0</v>
      </c>
      <c r="S19" s="16">
        <f>IF(ISBLANK(S8),0,S8*'Reference Sheet'!$B$10)</f>
        <v>0</v>
      </c>
      <c r="T19" s="16">
        <f>IF(ISBLANK(T8),0,T8*'Reference Sheet'!$B$10)</f>
        <v>0</v>
      </c>
      <c r="U19" s="16">
        <f>IF(ISBLANK(U8),0,U8*'Reference Sheet'!$B$10)</f>
        <v>0</v>
      </c>
      <c r="V19" s="16">
        <f>IF(ISBLANK(V8),0,V8*'Reference Sheet'!$B$10)</f>
        <v>0</v>
      </c>
      <c r="W19" s="16">
        <f>IF(ISBLANK(W8),0,W8*'Reference Sheet'!$B$10)</f>
        <v>0</v>
      </c>
      <c r="X19" s="16">
        <f>IF(ISBLANK(X8),0,X8*'Reference Sheet'!$B$10)</f>
        <v>0</v>
      </c>
      <c r="Y19" s="16">
        <f>IF(ISBLANK(Y8),0,Y8*'Reference Sheet'!$B$10)</f>
        <v>0</v>
      </c>
    </row>
    <row r="20" spans="1:25" x14ac:dyDescent="0.3">
      <c r="E20" t="s">
        <v>49</v>
      </c>
      <c r="F20" s="17">
        <f>MAX(0,SUM(F14:F19))</f>
        <v>0.17070332279666631</v>
      </c>
      <c r="G20" s="17">
        <f t="shared" ref="G20:Y20" si="5">MAX(0,SUM(G14:G19))</f>
        <v>0.1412079394643703</v>
      </c>
      <c r="H20" s="17">
        <f t="shared" si="5"/>
        <v>0.13473940941105939</v>
      </c>
      <c r="I20" s="17">
        <f t="shared" si="5"/>
        <v>0.13091239201807628</v>
      </c>
      <c r="J20" s="17">
        <f t="shared" si="5"/>
        <v>0.12371585800092913</v>
      </c>
      <c r="K20" s="17">
        <f t="shared" si="5"/>
        <v>0.12371585800092913</v>
      </c>
      <c r="L20" s="17">
        <f t="shared" si="5"/>
        <v>8.9665453311813775E-2</v>
      </c>
      <c r="M20" s="17">
        <f t="shared" si="5"/>
        <v>8.3196923258502864E-2</v>
      </c>
      <c r="N20" s="17">
        <f t="shared" si="5"/>
        <v>0</v>
      </c>
      <c r="O20" s="17">
        <f t="shared" si="5"/>
        <v>0</v>
      </c>
      <c r="P20" s="17">
        <f t="shared" si="5"/>
        <v>0</v>
      </c>
      <c r="Q20" s="17">
        <f t="shared" si="5"/>
        <v>0</v>
      </c>
      <c r="R20" s="17">
        <f t="shared" si="5"/>
        <v>0</v>
      </c>
      <c r="S20" s="17">
        <f t="shared" si="5"/>
        <v>0</v>
      </c>
      <c r="T20" s="17">
        <f t="shared" si="5"/>
        <v>0</v>
      </c>
      <c r="U20" s="17">
        <f t="shared" si="5"/>
        <v>0</v>
      </c>
      <c r="V20" s="17">
        <f t="shared" si="5"/>
        <v>0</v>
      </c>
      <c r="W20" s="17">
        <f t="shared" si="5"/>
        <v>0</v>
      </c>
      <c r="X20" s="17">
        <f t="shared" si="5"/>
        <v>0</v>
      </c>
      <c r="Y20" s="17">
        <f t="shared" si="5"/>
        <v>0</v>
      </c>
    </row>
    <row r="21" spans="1:25" x14ac:dyDescent="0.3">
      <c r="E21" s="29" t="s">
        <v>52</v>
      </c>
      <c r="F21" s="30">
        <f>F20*F11</f>
        <v>32.506931338175484</v>
      </c>
      <c r="G21" s="30">
        <f t="shared" ref="G21:O21" si="6">G20*G11</f>
        <v>27.965748914933808</v>
      </c>
      <c r="H21" s="30">
        <f t="shared" si="6"/>
        <v>29.353146554734735</v>
      </c>
      <c r="I21" s="30">
        <f t="shared" si="6"/>
        <v>31.371368704131186</v>
      </c>
      <c r="J21" s="30">
        <f t="shared" si="6"/>
        <v>32.611499260475661</v>
      </c>
      <c r="K21" s="30">
        <f t="shared" si="6"/>
        <v>35.872649186523233</v>
      </c>
      <c r="L21" s="30">
        <f t="shared" si="6"/>
        <v>28.599333529734146</v>
      </c>
      <c r="M21" s="30">
        <f t="shared" si="6"/>
        <v>28.128326542463093</v>
      </c>
      <c r="N21" s="30">
        <f t="shared" si="6"/>
        <v>0</v>
      </c>
      <c r="O21" s="30">
        <f t="shared" si="6"/>
        <v>0</v>
      </c>
      <c r="P21" s="30">
        <f>IF(P14&gt;16,P$20*P$11,0)</f>
        <v>0</v>
      </c>
      <c r="Q21" s="30">
        <f t="shared" ref="Q21:Y21" si="7">IF(Q14&gt;16,Q$20*Q$11,0)</f>
        <v>0</v>
      </c>
      <c r="R21" s="30">
        <f t="shared" si="7"/>
        <v>0</v>
      </c>
      <c r="S21" s="30">
        <f t="shared" si="7"/>
        <v>0</v>
      </c>
      <c r="T21" s="30">
        <f t="shared" si="7"/>
        <v>0</v>
      </c>
      <c r="U21" s="30">
        <f t="shared" si="7"/>
        <v>0</v>
      </c>
      <c r="V21" s="30">
        <f t="shared" si="7"/>
        <v>0</v>
      </c>
      <c r="W21" s="30">
        <f t="shared" si="7"/>
        <v>0</v>
      </c>
      <c r="X21" s="30">
        <f t="shared" si="7"/>
        <v>0</v>
      </c>
      <c r="Y21" s="30">
        <f t="shared" si="7"/>
        <v>0</v>
      </c>
    </row>
    <row r="22" spans="1:25" x14ac:dyDescent="0.3">
      <c r="E22" s="19" t="s">
        <v>75</v>
      </c>
      <c r="F22" s="8"/>
      <c r="G22" s="28">
        <f>IF(G$7="","",G21/F21-1)</f>
        <v>-0.13969889609077324</v>
      </c>
      <c r="H22" s="28">
        <f t="shared" ref="H22:Y22" si="8">IF(H$7="","",H21/G21-1)</f>
        <v>4.9610602026826101E-2</v>
      </c>
      <c r="I22" s="28">
        <f t="shared" si="8"/>
        <v>6.8756586134064879E-2</v>
      </c>
      <c r="J22" s="28">
        <f t="shared" si="8"/>
        <v>3.9530648727518436E-2</v>
      </c>
      <c r="K22" s="28">
        <f t="shared" si="8"/>
        <v>0.10000000000000009</v>
      </c>
      <c r="L22" s="28">
        <f t="shared" si="8"/>
        <v>-0.20275379214316724</v>
      </c>
      <c r="M22" s="28">
        <f t="shared" si="8"/>
        <v>-1.646915956210504E-2</v>
      </c>
      <c r="N22" s="28" t="str">
        <f t="shared" si="8"/>
        <v/>
      </c>
      <c r="O22" s="28" t="str">
        <f t="shared" si="8"/>
        <v/>
      </c>
      <c r="P22" s="28" t="str">
        <f t="shared" si="8"/>
        <v/>
      </c>
      <c r="Q22" s="28" t="str">
        <f t="shared" si="8"/>
        <v/>
      </c>
      <c r="R22" s="28" t="str">
        <f t="shared" si="8"/>
        <v/>
      </c>
      <c r="S22" s="28" t="str">
        <f t="shared" si="8"/>
        <v/>
      </c>
      <c r="T22" s="28" t="str">
        <f t="shared" si="8"/>
        <v/>
      </c>
      <c r="U22" s="28" t="str">
        <f t="shared" si="8"/>
        <v/>
      </c>
      <c r="V22" s="28" t="str">
        <f t="shared" si="8"/>
        <v/>
      </c>
      <c r="W22" s="28" t="str">
        <f t="shared" si="8"/>
        <v/>
      </c>
      <c r="X22" s="28" t="str">
        <f t="shared" si="8"/>
        <v/>
      </c>
      <c r="Y22" s="28" t="str">
        <f t="shared" si="8"/>
        <v/>
      </c>
    </row>
    <row r="23" spans="1:25" x14ac:dyDescent="0.3">
      <c r="E23" s="29" t="s">
        <v>53</v>
      </c>
      <c r="F23" s="20">
        <f>F21/((1+$B$11)^F3)</f>
        <v>29.551755761977709</v>
      </c>
      <c r="G23" s="20">
        <f t="shared" ref="G23:Y23" si="9">G21/((1+$B$11)^G3)</f>
        <v>23.112189185895705</v>
      </c>
      <c r="H23" s="20">
        <f t="shared" si="9"/>
        <v>22.053453459605354</v>
      </c>
      <c r="I23" s="20">
        <f t="shared" si="9"/>
        <v>21.427066938140275</v>
      </c>
      <c r="J23" s="20">
        <f t="shared" si="9"/>
        <v>20.249175267757202</v>
      </c>
      <c r="K23" s="20">
        <f t="shared" si="9"/>
        <v>20.249175267757202</v>
      </c>
      <c r="L23" s="20">
        <f t="shared" si="9"/>
        <v>14.675980176770722</v>
      </c>
      <c r="M23" s="20">
        <f t="shared" si="9"/>
        <v>13.12207192500836</v>
      </c>
      <c r="N23" s="20">
        <f t="shared" si="9"/>
        <v>0</v>
      </c>
      <c r="O23" s="20">
        <f t="shared" si="9"/>
        <v>0</v>
      </c>
      <c r="P23" s="20">
        <f t="shared" si="9"/>
        <v>0</v>
      </c>
      <c r="Q23" s="20">
        <f t="shared" si="9"/>
        <v>0</v>
      </c>
      <c r="R23" s="20">
        <f t="shared" si="9"/>
        <v>0</v>
      </c>
      <c r="S23" s="20">
        <f t="shared" si="9"/>
        <v>0</v>
      </c>
      <c r="T23" s="20">
        <f t="shared" si="9"/>
        <v>0</v>
      </c>
      <c r="U23" s="20">
        <f t="shared" si="9"/>
        <v>0</v>
      </c>
      <c r="V23" s="20">
        <f t="shared" si="9"/>
        <v>0</v>
      </c>
      <c r="W23" s="20">
        <f t="shared" si="9"/>
        <v>0</v>
      </c>
      <c r="X23" s="20">
        <f t="shared" si="9"/>
        <v>0</v>
      </c>
      <c r="Y23" s="20">
        <f t="shared" si="9"/>
        <v>0</v>
      </c>
    </row>
    <row r="24" spans="1:25" x14ac:dyDescent="0.3">
      <c r="E24" s="19" t="s">
        <v>75</v>
      </c>
      <c r="F24" s="8"/>
      <c r="G24" s="28">
        <f>IF(G$7="","",G23/F23-1)</f>
        <v>-0.21790808735524847</v>
      </c>
      <c r="H24" s="28">
        <f t="shared" ref="H24:Y24" si="10">IF(H$7="","",H23/G23-1)</f>
        <v>-4.5808543611976282E-2</v>
      </c>
      <c r="I24" s="28">
        <f t="shared" si="10"/>
        <v>-2.8403103514486383E-2</v>
      </c>
      <c r="J24" s="28">
        <f t="shared" si="10"/>
        <v>-5.4972137520437725E-2</v>
      </c>
      <c r="K24" s="28">
        <f t="shared" si="10"/>
        <v>0</v>
      </c>
      <c r="L24" s="28">
        <f t="shared" si="10"/>
        <v>-0.27523072013015215</v>
      </c>
      <c r="M24" s="28">
        <f t="shared" si="10"/>
        <v>-0.10588105414736815</v>
      </c>
      <c r="N24" s="28" t="str">
        <f t="shared" si="10"/>
        <v/>
      </c>
      <c r="O24" s="28" t="str">
        <f t="shared" si="10"/>
        <v/>
      </c>
      <c r="P24" s="28" t="str">
        <f t="shared" si="10"/>
        <v/>
      </c>
      <c r="Q24" s="28" t="str">
        <f t="shared" si="10"/>
        <v/>
      </c>
      <c r="R24" s="28" t="str">
        <f t="shared" si="10"/>
        <v/>
      </c>
      <c r="S24" s="28" t="str">
        <f t="shared" si="10"/>
        <v/>
      </c>
      <c r="T24" s="28" t="str">
        <f t="shared" si="10"/>
        <v/>
      </c>
      <c r="U24" s="28" t="str">
        <f t="shared" si="10"/>
        <v/>
      </c>
      <c r="V24" s="28" t="str">
        <f t="shared" si="10"/>
        <v/>
      </c>
      <c r="W24" s="28" t="str">
        <f t="shared" si="10"/>
        <v/>
      </c>
      <c r="X24" s="28" t="str">
        <f t="shared" si="10"/>
        <v/>
      </c>
      <c r="Y24" s="28" t="str">
        <f t="shared" si="10"/>
        <v/>
      </c>
    </row>
    <row r="25" spans="1:25" x14ac:dyDescent="0.3">
      <c r="F25" s="8"/>
      <c r="G25" s="8"/>
      <c r="H25" s="8"/>
      <c r="I25" s="8"/>
      <c r="J25" s="8"/>
      <c r="K25" s="8"/>
      <c r="L25" s="8"/>
      <c r="M25" s="8"/>
      <c r="N25" s="8"/>
      <c r="O25" s="8"/>
      <c r="P25" s="8"/>
      <c r="Q25" s="8"/>
      <c r="R25" s="8"/>
      <c r="S25" s="8"/>
      <c r="T25" s="8"/>
      <c r="U25" s="8"/>
      <c r="V25" s="8"/>
      <c r="W25" s="8"/>
      <c r="X25" s="8"/>
      <c r="Y25" s="8"/>
    </row>
    <row r="26" spans="1:25" x14ac:dyDescent="0.3">
      <c r="E26" t="s">
        <v>35</v>
      </c>
      <c r="F26" s="8">
        <f>F4</f>
        <v>2023</v>
      </c>
      <c r="G26" s="8">
        <f t="shared" ref="G26:Y26" si="11">G4</f>
        <v>2024</v>
      </c>
      <c r="H26" s="8">
        <f t="shared" si="11"/>
        <v>2025</v>
      </c>
      <c r="I26" s="8">
        <f t="shared" si="11"/>
        <v>2026</v>
      </c>
      <c r="J26" s="8">
        <f t="shared" si="11"/>
        <v>2027</v>
      </c>
      <c r="K26" s="8">
        <f t="shared" si="11"/>
        <v>2028</v>
      </c>
      <c r="L26" s="8">
        <f t="shared" si="11"/>
        <v>2029</v>
      </c>
      <c r="M26" s="8">
        <f t="shared" si="11"/>
        <v>2030</v>
      </c>
      <c r="N26" s="8">
        <f t="shared" si="11"/>
        <v>2031</v>
      </c>
      <c r="O26" s="8">
        <f t="shared" si="11"/>
        <v>2032</v>
      </c>
      <c r="P26" s="8">
        <f t="shared" si="11"/>
        <v>2033</v>
      </c>
      <c r="Q26" s="8">
        <f t="shared" si="11"/>
        <v>2034</v>
      </c>
      <c r="R26" s="8">
        <f t="shared" si="11"/>
        <v>2035</v>
      </c>
      <c r="S26" s="8">
        <f t="shared" si="11"/>
        <v>2036</v>
      </c>
      <c r="T26" s="8">
        <f t="shared" si="11"/>
        <v>2037</v>
      </c>
      <c r="U26" s="8">
        <f t="shared" si="11"/>
        <v>2038</v>
      </c>
      <c r="V26" s="8">
        <f t="shared" si="11"/>
        <v>2039</v>
      </c>
      <c r="W26" s="8">
        <f t="shared" si="11"/>
        <v>2040</v>
      </c>
      <c r="X26" s="8">
        <f t="shared" si="11"/>
        <v>2041</v>
      </c>
      <c r="Y26" s="8">
        <f t="shared" si="11"/>
        <v>2042</v>
      </c>
    </row>
    <row r="27" spans="1:25" x14ac:dyDescent="0.3">
      <c r="E27" t="s">
        <v>59</v>
      </c>
      <c r="F27" s="14">
        <f>F21</f>
        <v>32.506931338175484</v>
      </c>
      <c r="G27" s="14">
        <f t="shared" ref="G27:Y27" si="12">G21</f>
        <v>27.965748914933808</v>
      </c>
      <c r="H27" s="14">
        <f t="shared" si="12"/>
        <v>29.353146554734735</v>
      </c>
      <c r="I27" s="14">
        <f t="shared" si="12"/>
        <v>31.371368704131186</v>
      </c>
      <c r="J27" s="14">
        <f t="shared" si="12"/>
        <v>32.611499260475661</v>
      </c>
      <c r="K27" s="14">
        <f t="shared" si="12"/>
        <v>35.872649186523233</v>
      </c>
      <c r="L27" s="14">
        <f t="shared" si="12"/>
        <v>28.599333529734146</v>
      </c>
      <c r="M27" s="14">
        <f t="shared" si="12"/>
        <v>28.128326542463093</v>
      </c>
      <c r="N27" s="14">
        <f t="shared" si="12"/>
        <v>0</v>
      </c>
      <c r="O27" s="14">
        <f t="shared" si="12"/>
        <v>0</v>
      </c>
      <c r="P27" s="14">
        <f t="shared" si="12"/>
        <v>0</v>
      </c>
      <c r="Q27" s="14">
        <f t="shared" si="12"/>
        <v>0</v>
      </c>
      <c r="R27" s="14">
        <f t="shared" si="12"/>
        <v>0</v>
      </c>
      <c r="S27" s="14">
        <f t="shared" si="12"/>
        <v>0</v>
      </c>
      <c r="T27" s="14">
        <f t="shared" si="12"/>
        <v>0</v>
      </c>
      <c r="U27" s="14">
        <f t="shared" si="12"/>
        <v>0</v>
      </c>
      <c r="V27" s="14">
        <f t="shared" si="12"/>
        <v>0</v>
      </c>
      <c r="W27" s="14">
        <f t="shared" si="12"/>
        <v>0</v>
      </c>
      <c r="X27" s="14">
        <f t="shared" si="12"/>
        <v>0</v>
      </c>
      <c r="Y27" s="14">
        <f t="shared" si="12"/>
        <v>0</v>
      </c>
    </row>
    <row r="28" spans="1:25" x14ac:dyDescent="0.3">
      <c r="E28" t="s">
        <v>60</v>
      </c>
      <c r="F28" s="22">
        <v>45.64</v>
      </c>
      <c r="G28" s="22">
        <v>48.787999999999997</v>
      </c>
      <c r="H28" s="22">
        <v>58.545000000000002</v>
      </c>
      <c r="I28" s="22">
        <v>63.228999999999999</v>
      </c>
      <c r="J28" s="22"/>
      <c r="K28" s="22"/>
      <c r="L28" s="22"/>
      <c r="M28" s="22"/>
      <c r="N28" s="22"/>
      <c r="O28" s="22"/>
      <c r="P28" s="22"/>
      <c r="Q28" s="22"/>
      <c r="R28" s="22"/>
      <c r="S28" s="22"/>
      <c r="T28" s="22"/>
      <c r="U28" s="22"/>
      <c r="V28" s="22"/>
      <c r="W28" s="22"/>
      <c r="X28" s="22"/>
      <c r="Y28" s="22"/>
    </row>
    <row r="29" spans="1:25" x14ac:dyDescent="0.3">
      <c r="E29" s="19" t="s">
        <v>75</v>
      </c>
      <c r="F29" s="8"/>
      <c r="G29" s="28">
        <f>IF(G$28="","",G28/F28-1)</f>
        <v>6.8974583698510061E-2</v>
      </c>
      <c r="H29" s="28">
        <f t="shared" ref="H29:Y29" si="13">IF(H$28="","",H28/G28-1)</f>
        <v>0.19998770189390846</v>
      </c>
      <c r="I29" s="28">
        <f t="shared" si="13"/>
        <v>8.0006832351182888E-2</v>
      </c>
      <c r="J29" s="28" t="str">
        <f t="shared" si="13"/>
        <v/>
      </c>
      <c r="K29" s="28" t="str">
        <f t="shared" si="13"/>
        <v/>
      </c>
      <c r="L29" s="28" t="str">
        <f t="shared" si="13"/>
        <v/>
      </c>
      <c r="M29" s="28" t="str">
        <f t="shared" si="13"/>
        <v/>
      </c>
      <c r="N29" s="28" t="str">
        <f t="shared" si="13"/>
        <v/>
      </c>
      <c r="O29" s="28" t="str">
        <f t="shared" si="13"/>
        <v/>
      </c>
      <c r="P29" s="28" t="str">
        <f t="shared" si="13"/>
        <v/>
      </c>
      <c r="Q29" s="28" t="str">
        <f t="shared" si="13"/>
        <v/>
      </c>
      <c r="R29" s="28" t="str">
        <f t="shared" si="13"/>
        <v/>
      </c>
      <c r="S29" s="28" t="str">
        <f t="shared" si="13"/>
        <v/>
      </c>
      <c r="T29" s="28" t="str">
        <f t="shared" si="13"/>
        <v/>
      </c>
      <c r="U29" s="28" t="str">
        <f t="shared" si="13"/>
        <v/>
      </c>
      <c r="V29" s="28" t="str">
        <f t="shared" si="13"/>
        <v/>
      </c>
      <c r="W29" s="28" t="str">
        <f t="shared" si="13"/>
        <v/>
      </c>
      <c r="X29" s="28" t="str">
        <f t="shared" si="13"/>
        <v/>
      </c>
      <c r="Y29" s="28" t="str">
        <f t="shared" si="13"/>
        <v/>
      </c>
    </row>
    <row r="30" spans="1:25" x14ac:dyDescent="0.3">
      <c r="E30" t="s">
        <v>61</v>
      </c>
      <c r="F30" s="23">
        <f>IFERROR(F27-F28,"")</f>
        <v>-13.133068661824517</v>
      </c>
      <c r="G30" s="23">
        <f t="shared" ref="G30:Y30" si="14">IFERROR(G27-G28,"")</f>
        <v>-20.822251085066188</v>
      </c>
      <c r="H30" s="23">
        <f t="shared" si="14"/>
        <v>-29.191853445265266</v>
      </c>
      <c r="I30" s="23">
        <f t="shared" si="14"/>
        <v>-31.857631295868813</v>
      </c>
      <c r="J30" s="23">
        <f t="shared" si="14"/>
        <v>32.611499260475661</v>
      </c>
      <c r="K30" s="23">
        <f t="shared" si="14"/>
        <v>35.872649186523233</v>
      </c>
      <c r="L30" s="23">
        <f t="shared" si="14"/>
        <v>28.599333529734146</v>
      </c>
      <c r="M30" s="23">
        <f t="shared" si="14"/>
        <v>28.128326542463093</v>
      </c>
      <c r="N30" s="23">
        <f t="shared" si="14"/>
        <v>0</v>
      </c>
      <c r="O30" s="23">
        <f t="shared" si="14"/>
        <v>0</v>
      </c>
      <c r="P30" s="23">
        <f t="shared" si="14"/>
        <v>0</v>
      </c>
      <c r="Q30" s="23">
        <f t="shared" si="14"/>
        <v>0</v>
      </c>
      <c r="R30" s="23">
        <f t="shared" si="14"/>
        <v>0</v>
      </c>
      <c r="S30" s="23">
        <f t="shared" si="14"/>
        <v>0</v>
      </c>
      <c r="T30" s="23">
        <f t="shared" si="14"/>
        <v>0</v>
      </c>
      <c r="U30" s="23">
        <f t="shared" si="14"/>
        <v>0</v>
      </c>
      <c r="V30" s="23">
        <f t="shared" si="14"/>
        <v>0</v>
      </c>
      <c r="W30" s="23">
        <f t="shared" si="14"/>
        <v>0</v>
      </c>
      <c r="X30" s="23">
        <f t="shared" si="14"/>
        <v>0</v>
      </c>
      <c r="Y30" s="23">
        <f t="shared" si="14"/>
        <v>0</v>
      </c>
    </row>
    <row r="31" spans="1:25" x14ac:dyDescent="0.3">
      <c r="E31" s="9" t="s">
        <v>63</v>
      </c>
      <c r="F31" s="33">
        <f>IFERROR(F27/F28,"")</f>
        <v>0.71224652362347685</v>
      </c>
      <c r="G31" s="33">
        <f t="shared" ref="G31:Y31" si="15">IFERROR(G27/G28,"")</f>
        <v>0.57320957848105702</v>
      </c>
      <c r="H31" s="33">
        <f t="shared" si="15"/>
        <v>0.50137751395908681</v>
      </c>
      <c r="I31" s="33">
        <f t="shared" si="15"/>
        <v>0.49615475025907713</v>
      </c>
      <c r="J31" s="33" t="str">
        <f t="shared" si="15"/>
        <v/>
      </c>
      <c r="K31" s="33" t="str">
        <f t="shared" si="15"/>
        <v/>
      </c>
      <c r="L31" s="33" t="str">
        <f t="shared" si="15"/>
        <v/>
      </c>
      <c r="M31" s="33" t="str">
        <f t="shared" si="15"/>
        <v/>
      </c>
      <c r="N31" s="33" t="str">
        <f t="shared" si="15"/>
        <v/>
      </c>
      <c r="O31" s="33" t="str">
        <f t="shared" si="15"/>
        <v/>
      </c>
      <c r="P31" s="33" t="str">
        <f t="shared" si="15"/>
        <v/>
      </c>
      <c r="Q31" s="33" t="str">
        <f t="shared" si="15"/>
        <v/>
      </c>
      <c r="R31" s="33" t="str">
        <f t="shared" si="15"/>
        <v/>
      </c>
      <c r="S31" s="33" t="str">
        <f t="shared" si="15"/>
        <v/>
      </c>
      <c r="T31" s="33" t="str">
        <f t="shared" si="15"/>
        <v/>
      </c>
      <c r="U31" s="33" t="str">
        <f t="shared" si="15"/>
        <v/>
      </c>
      <c r="V31" s="33" t="str">
        <f t="shared" si="15"/>
        <v/>
      </c>
      <c r="W31" s="33" t="str">
        <f t="shared" si="15"/>
        <v/>
      </c>
      <c r="X31" s="33" t="str">
        <f t="shared" si="15"/>
        <v/>
      </c>
      <c r="Y31" s="33" t="str">
        <f t="shared" si="15"/>
        <v/>
      </c>
    </row>
    <row r="32" spans="1:25" x14ac:dyDescent="0.3">
      <c r="F32" s="8"/>
      <c r="G32" s="8"/>
      <c r="H32" s="8"/>
      <c r="I32" s="8"/>
      <c r="J32" s="8"/>
      <c r="K32" s="8"/>
      <c r="L32" s="8"/>
      <c r="M32" s="8"/>
      <c r="N32" s="8"/>
      <c r="O32" s="8"/>
      <c r="P32" s="8"/>
      <c r="Q32" s="8"/>
      <c r="R32" s="8"/>
      <c r="S32" s="8"/>
      <c r="T32" s="8"/>
      <c r="U32" s="8"/>
      <c r="V32" s="8"/>
      <c r="W32" s="8"/>
      <c r="X32" s="8"/>
      <c r="Y32" s="8"/>
    </row>
    <row r="33" spans="5:25" x14ac:dyDescent="0.3">
      <c r="E33" s="19" t="s">
        <v>53</v>
      </c>
      <c r="F33" s="20">
        <f>IF(ISBLANK(F28),0,F23)</f>
        <v>29.551755761977709</v>
      </c>
      <c r="G33" s="20">
        <f t="shared" ref="G33:Y33" si="16">IF(ISBLANK(G28),0,G23)</f>
        <v>23.112189185895705</v>
      </c>
      <c r="H33" s="20">
        <f t="shared" si="16"/>
        <v>22.053453459605354</v>
      </c>
      <c r="I33" s="20">
        <f t="shared" si="16"/>
        <v>21.427066938140275</v>
      </c>
      <c r="J33" s="20">
        <f t="shared" si="16"/>
        <v>0</v>
      </c>
      <c r="K33" s="20">
        <f t="shared" si="16"/>
        <v>0</v>
      </c>
      <c r="L33" s="20">
        <f t="shared" si="16"/>
        <v>0</v>
      </c>
      <c r="M33" s="20">
        <f t="shared" si="16"/>
        <v>0</v>
      </c>
      <c r="N33" s="20">
        <f t="shared" si="16"/>
        <v>0</v>
      </c>
      <c r="O33" s="20">
        <f t="shared" si="16"/>
        <v>0</v>
      </c>
      <c r="P33" s="20">
        <f t="shared" si="16"/>
        <v>0</v>
      </c>
      <c r="Q33" s="20">
        <f t="shared" si="16"/>
        <v>0</v>
      </c>
      <c r="R33" s="20">
        <f t="shared" si="16"/>
        <v>0</v>
      </c>
      <c r="S33" s="20">
        <f t="shared" si="16"/>
        <v>0</v>
      </c>
      <c r="T33" s="20">
        <f t="shared" si="16"/>
        <v>0</v>
      </c>
      <c r="U33" s="20">
        <f t="shared" si="16"/>
        <v>0</v>
      </c>
      <c r="V33" s="20">
        <f t="shared" si="16"/>
        <v>0</v>
      </c>
      <c r="W33" s="20">
        <f t="shared" si="16"/>
        <v>0</v>
      </c>
      <c r="X33" s="20">
        <f t="shared" si="16"/>
        <v>0</v>
      </c>
      <c r="Y33" s="20">
        <f t="shared" si="16"/>
        <v>0</v>
      </c>
    </row>
    <row r="34" spans="5:25" x14ac:dyDescent="0.3">
      <c r="E34" s="19" t="s">
        <v>65</v>
      </c>
      <c r="F34" s="20">
        <f>IFERROR(F28/((1+$B$11)^F3),"")</f>
        <v>41.490909090909085</v>
      </c>
      <c r="G34" s="20">
        <f t="shared" ref="G34:Y34" si="17">IFERROR(G28/((1+$B$11)^G3),"")</f>
        <v>40.320661157024787</v>
      </c>
      <c r="H34" s="20">
        <f t="shared" si="17"/>
        <v>43.985725018782858</v>
      </c>
      <c r="I34" s="20">
        <f t="shared" si="17"/>
        <v>43.186257769278043</v>
      </c>
      <c r="J34" s="20">
        <f t="shared" si="17"/>
        <v>0</v>
      </c>
      <c r="K34" s="20">
        <f t="shared" si="17"/>
        <v>0</v>
      </c>
      <c r="L34" s="20">
        <f t="shared" si="17"/>
        <v>0</v>
      </c>
      <c r="M34" s="20">
        <f t="shared" si="17"/>
        <v>0</v>
      </c>
      <c r="N34" s="20">
        <f t="shared" si="17"/>
        <v>0</v>
      </c>
      <c r="O34" s="20">
        <f t="shared" si="17"/>
        <v>0</v>
      </c>
      <c r="P34" s="20">
        <f t="shared" si="17"/>
        <v>0</v>
      </c>
      <c r="Q34" s="20">
        <f t="shared" si="17"/>
        <v>0</v>
      </c>
      <c r="R34" s="20">
        <f t="shared" si="17"/>
        <v>0</v>
      </c>
      <c r="S34" s="20">
        <f t="shared" si="17"/>
        <v>0</v>
      </c>
      <c r="T34" s="20">
        <f t="shared" si="17"/>
        <v>0</v>
      </c>
      <c r="U34" s="20">
        <f t="shared" si="17"/>
        <v>0</v>
      </c>
      <c r="V34" s="20">
        <f t="shared" si="17"/>
        <v>0</v>
      </c>
      <c r="W34" s="20">
        <f t="shared" si="17"/>
        <v>0</v>
      </c>
      <c r="X34" s="20">
        <f t="shared" si="17"/>
        <v>0</v>
      </c>
      <c r="Y34" s="20">
        <f t="shared" si="17"/>
        <v>0</v>
      </c>
    </row>
    <row r="35" spans="5:25" x14ac:dyDescent="0.3">
      <c r="F35" s="8"/>
      <c r="G35" s="8"/>
      <c r="H35" s="8"/>
      <c r="I35" s="8"/>
      <c r="J35" s="8"/>
      <c r="K35" s="8"/>
      <c r="L35" s="8"/>
      <c r="M35" s="8"/>
      <c r="N35" s="8"/>
      <c r="O35" s="8"/>
      <c r="P35" s="8"/>
      <c r="Q35" s="8"/>
      <c r="R35" s="8"/>
      <c r="S35" s="8"/>
      <c r="T35" s="8"/>
      <c r="U35" s="8"/>
      <c r="V35" s="8"/>
      <c r="W35" s="8"/>
      <c r="X35" s="8"/>
      <c r="Y35" s="8"/>
    </row>
    <row r="36" spans="5:25" x14ac:dyDescent="0.3">
      <c r="F36" s="8"/>
      <c r="G36" s="8"/>
      <c r="H36" s="8"/>
      <c r="I36" s="8"/>
      <c r="J36" s="8"/>
      <c r="K36" s="8"/>
      <c r="L36" s="8"/>
      <c r="M36" s="8"/>
      <c r="N36" s="8"/>
      <c r="O36" s="8"/>
      <c r="P36" s="8"/>
      <c r="Q36" s="8"/>
      <c r="R36" s="8"/>
      <c r="S36" s="8"/>
      <c r="T36" s="8"/>
      <c r="U36" s="8"/>
      <c r="V36" s="8"/>
      <c r="W36" s="8"/>
      <c r="X36" s="8"/>
      <c r="Y36" s="8"/>
    </row>
    <row r="37" spans="5:25" x14ac:dyDescent="0.3">
      <c r="F37" s="8"/>
      <c r="G37" s="8"/>
      <c r="H37" s="8"/>
      <c r="I37" s="8"/>
      <c r="J37" s="8"/>
      <c r="K37" s="8"/>
      <c r="L37" s="8"/>
      <c r="M37" s="8"/>
      <c r="N37" s="8"/>
      <c r="O37" s="8"/>
      <c r="P37" s="8"/>
      <c r="Q37" s="8"/>
      <c r="R37" s="8"/>
      <c r="S37" s="8"/>
      <c r="T37" s="8"/>
      <c r="U37" s="8"/>
      <c r="V37" s="8"/>
      <c r="W37" s="8"/>
      <c r="X37" s="8"/>
      <c r="Y37" s="8"/>
    </row>
  </sheetData>
  <conditionalFormatting sqref="B17">
    <cfRule type="colorScale" priority="3">
      <colorScale>
        <cfvo type="num" val="0.5"/>
        <cfvo type="num" val="0.8"/>
        <cfvo type="num" val="1.1000000000000001"/>
        <color rgb="FFF8696B"/>
        <color rgb="FFFFEB84"/>
        <color rgb="FF63BE7B"/>
      </colorScale>
    </cfRule>
  </conditionalFormatting>
  <conditionalFormatting sqref="F31:Y31">
    <cfRule type="colorScale" priority="1">
      <colorScale>
        <cfvo type="num" val="0.5"/>
        <cfvo type="num" val="0.8"/>
        <cfvo type="num" val="1.1000000000000001"/>
        <color rgb="FFF8696B"/>
        <color rgb="FFFFEB84"/>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5EBF8F2-D9C1-41AE-B95D-3A7319DEA291}">
          <x14:formula1>
            <xm:f>'Reference Sheet'!$H$2:$H$6</xm:f>
          </x14:formula1>
          <xm:sqref>B4</xm:sqref>
        </x14:dataValidation>
        <x14:dataValidation type="list" allowBlank="1" showInputMessage="1" showErrorMessage="1" xr:uid="{7D07CD91-076C-4EAB-BB88-B6A112BE370F}">
          <x14:formula1>
            <xm:f>'Reference Sheet'!$J$7:$J$9</xm:f>
          </x14:formula1>
          <xm:sqref>F9:Y9</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2E3BE-B0E0-45B5-887E-1231C2175F44}">
  <dimension ref="A2:Y37"/>
  <sheetViews>
    <sheetView showGridLines="0" workbookViewId="0">
      <selection activeCell="B17" sqref="B17"/>
    </sheetView>
  </sheetViews>
  <sheetFormatPr defaultRowHeight="14.4" x14ac:dyDescent="0.3"/>
  <cols>
    <col min="1" max="1" width="39.21875" customWidth="1"/>
    <col min="2" max="2" width="17.21875" customWidth="1"/>
    <col min="5" max="5" width="29.109375" bestFit="1" customWidth="1"/>
    <col min="6" max="25" width="11" customWidth="1"/>
  </cols>
  <sheetData>
    <row r="2" spans="1:25" x14ac:dyDescent="0.3">
      <c r="A2" t="s">
        <v>54</v>
      </c>
      <c r="B2" s="4" t="s">
        <v>72</v>
      </c>
    </row>
    <row r="3" spans="1:25" x14ac:dyDescent="0.3">
      <c r="A3" t="s">
        <v>15</v>
      </c>
      <c r="B3" s="4">
        <v>2023</v>
      </c>
      <c r="E3" t="s">
        <v>35</v>
      </c>
      <c r="F3">
        <v>1</v>
      </c>
      <c r="G3">
        <f>F3+1</f>
        <v>2</v>
      </c>
      <c r="H3">
        <f t="shared" ref="H3:W5" si="0">G3+1</f>
        <v>3</v>
      </c>
      <c r="I3">
        <f t="shared" si="0"/>
        <v>4</v>
      </c>
      <c r="J3">
        <f t="shared" si="0"/>
        <v>5</v>
      </c>
      <c r="K3">
        <f t="shared" si="0"/>
        <v>6</v>
      </c>
      <c r="L3">
        <f t="shared" si="0"/>
        <v>7</v>
      </c>
      <c r="M3">
        <f t="shared" si="0"/>
        <v>8</v>
      </c>
      <c r="N3">
        <f t="shared" si="0"/>
        <v>9</v>
      </c>
      <c r="O3">
        <f t="shared" si="0"/>
        <v>10</v>
      </c>
      <c r="P3">
        <f t="shared" si="0"/>
        <v>11</v>
      </c>
      <c r="Q3">
        <f t="shared" si="0"/>
        <v>12</v>
      </c>
      <c r="R3">
        <f t="shared" si="0"/>
        <v>13</v>
      </c>
      <c r="S3">
        <f t="shared" si="0"/>
        <v>14</v>
      </c>
      <c r="T3">
        <f t="shared" si="0"/>
        <v>15</v>
      </c>
      <c r="U3">
        <f t="shared" si="0"/>
        <v>16</v>
      </c>
      <c r="V3">
        <f t="shared" si="0"/>
        <v>17</v>
      </c>
      <c r="W3">
        <f t="shared" si="0"/>
        <v>18</v>
      </c>
      <c r="X3">
        <f t="shared" ref="X3:Y5" si="1">W3+1</f>
        <v>19</v>
      </c>
      <c r="Y3">
        <f t="shared" si="1"/>
        <v>20</v>
      </c>
    </row>
    <row r="4" spans="1:25" x14ac:dyDescent="0.3">
      <c r="A4" t="s">
        <v>16</v>
      </c>
      <c r="B4" s="4" t="s">
        <v>19</v>
      </c>
      <c r="F4" s="7">
        <f>B3</f>
        <v>2023</v>
      </c>
      <c r="G4" s="8">
        <f>F4+1</f>
        <v>2024</v>
      </c>
      <c r="H4" s="8">
        <f t="shared" si="0"/>
        <v>2025</v>
      </c>
      <c r="I4" s="8">
        <f t="shared" si="0"/>
        <v>2026</v>
      </c>
      <c r="J4" s="8">
        <f t="shared" si="0"/>
        <v>2027</v>
      </c>
      <c r="K4" s="8">
        <f t="shared" si="0"/>
        <v>2028</v>
      </c>
      <c r="L4" s="8">
        <f t="shared" si="0"/>
        <v>2029</v>
      </c>
      <c r="M4" s="8">
        <f t="shared" si="0"/>
        <v>2030</v>
      </c>
      <c r="N4" s="8">
        <f t="shared" si="0"/>
        <v>2031</v>
      </c>
      <c r="O4" s="8">
        <f t="shared" si="0"/>
        <v>2032</v>
      </c>
      <c r="P4" s="8">
        <f t="shared" si="0"/>
        <v>2033</v>
      </c>
      <c r="Q4" s="8">
        <f t="shared" si="0"/>
        <v>2034</v>
      </c>
      <c r="R4" s="8">
        <f t="shared" si="0"/>
        <v>2035</v>
      </c>
      <c r="S4" s="8">
        <f t="shared" si="0"/>
        <v>2036</v>
      </c>
      <c r="T4" s="8">
        <f t="shared" si="0"/>
        <v>2037</v>
      </c>
      <c r="U4" s="8">
        <f t="shared" si="0"/>
        <v>2038</v>
      </c>
      <c r="V4" s="8">
        <f t="shared" si="0"/>
        <v>2039</v>
      </c>
      <c r="W4" s="8">
        <f t="shared" si="0"/>
        <v>2040</v>
      </c>
      <c r="X4" s="8">
        <f t="shared" si="1"/>
        <v>2041</v>
      </c>
      <c r="Y4" s="8">
        <f t="shared" si="1"/>
        <v>2042</v>
      </c>
    </row>
    <row r="5" spans="1:25" x14ac:dyDescent="0.3">
      <c r="A5" t="s">
        <v>30</v>
      </c>
      <c r="B5" s="4">
        <v>24</v>
      </c>
      <c r="E5" t="s">
        <v>37</v>
      </c>
      <c r="F5" s="7">
        <f>B5</f>
        <v>24</v>
      </c>
      <c r="G5" s="8">
        <f>F5+1</f>
        <v>25</v>
      </c>
      <c r="H5" s="8">
        <f t="shared" si="0"/>
        <v>26</v>
      </c>
      <c r="I5" s="8">
        <f t="shared" si="0"/>
        <v>27</v>
      </c>
      <c r="J5" s="8">
        <f t="shared" si="0"/>
        <v>28</v>
      </c>
      <c r="K5" s="8">
        <f t="shared" si="0"/>
        <v>29</v>
      </c>
      <c r="L5" s="8">
        <f t="shared" si="0"/>
        <v>30</v>
      </c>
      <c r="M5" s="8">
        <f t="shared" si="0"/>
        <v>31</v>
      </c>
      <c r="N5" s="8">
        <f t="shared" si="0"/>
        <v>32</v>
      </c>
      <c r="O5" s="8">
        <f t="shared" si="0"/>
        <v>33</v>
      </c>
      <c r="P5" s="8">
        <f t="shared" si="0"/>
        <v>34</v>
      </c>
      <c r="Q5" s="8">
        <f t="shared" si="0"/>
        <v>35</v>
      </c>
      <c r="R5" s="8">
        <f t="shared" si="0"/>
        <v>36</v>
      </c>
      <c r="S5" s="8">
        <f t="shared" si="0"/>
        <v>37</v>
      </c>
      <c r="T5" s="8">
        <f t="shared" si="0"/>
        <v>38</v>
      </c>
      <c r="U5" s="8">
        <f t="shared" si="0"/>
        <v>39</v>
      </c>
      <c r="V5" s="8">
        <f t="shared" si="0"/>
        <v>40</v>
      </c>
      <c r="W5" s="8">
        <f t="shared" si="0"/>
        <v>41</v>
      </c>
      <c r="X5" s="8">
        <f t="shared" si="1"/>
        <v>42</v>
      </c>
      <c r="Y5" s="8">
        <f t="shared" si="1"/>
        <v>43</v>
      </c>
    </row>
    <row r="6" spans="1:25" x14ac:dyDescent="0.3">
      <c r="A6" t="s">
        <v>33</v>
      </c>
      <c r="B6" s="5">
        <v>136021000</v>
      </c>
      <c r="E6" t="s">
        <v>26</v>
      </c>
      <c r="F6" s="7" t="str" cm="1">
        <f t="array" ref="F6">_xlfn.IFS(F5&gt;'Reference Sheet'!$M$9,'Reference Sheet'!$L$9,F5&gt;'Reference Sheet'!$M$8,'Reference Sheet'!$L$8,F5&lt;='Reference Sheet'!$M$8,'Reference Sheet'!$L$10)</f>
        <v>Prime</v>
      </c>
      <c r="G6" s="7" t="str" cm="1">
        <f t="array" ref="G6">_xlfn.IFS(G5&gt;'Reference Sheet'!$M$9,'Reference Sheet'!$L$9,G5&gt;'Reference Sheet'!$M$8,'Reference Sheet'!$L$8,G5&lt;='Reference Sheet'!$M$8,'Reference Sheet'!$L$10)</f>
        <v>Prime</v>
      </c>
      <c r="H6" s="7" t="str" cm="1">
        <f t="array" ref="H6">_xlfn.IFS(H5&gt;'Reference Sheet'!$M$9,'Reference Sheet'!$L$9,H5&gt;'Reference Sheet'!$M$8,'Reference Sheet'!$L$8,H5&lt;='Reference Sheet'!$M$8,'Reference Sheet'!$L$10)</f>
        <v>Prime</v>
      </c>
      <c r="I6" s="7" t="str" cm="1">
        <f t="array" ref="I6">_xlfn.IFS(I5&gt;'Reference Sheet'!$M$9,'Reference Sheet'!$L$9,I5&gt;'Reference Sheet'!$M$8,'Reference Sheet'!$L$8,I5&lt;='Reference Sheet'!$M$8,'Reference Sheet'!$L$10)</f>
        <v>Prime</v>
      </c>
      <c r="J6" s="7" t="str" cm="1">
        <f t="array" ref="J6">_xlfn.IFS(J5&gt;'Reference Sheet'!$M$9,'Reference Sheet'!$L$9,J5&gt;'Reference Sheet'!$M$8,'Reference Sheet'!$L$8,J5&lt;='Reference Sheet'!$M$8,'Reference Sheet'!$L$10)</f>
        <v>Prime</v>
      </c>
      <c r="K6" s="7" t="str" cm="1">
        <f t="array" ref="K6">_xlfn.IFS(K5&gt;'Reference Sheet'!$M$9,'Reference Sheet'!$L$9,K5&gt;'Reference Sheet'!$M$8,'Reference Sheet'!$L$8,K5&lt;='Reference Sheet'!$M$8,'Reference Sheet'!$L$10)</f>
        <v>Prime</v>
      </c>
      <c r="L6" s="7" t="str" cm="1">
        <f t="array" ref="L6">_xlfn.IFS(L5&gt;'Reference Sheet'!$M$9,'Reference Sheet'!$L$9,L5&gt;'Reference Sheet'!$M$8,'Reference Sheet'!$L$8,L5&lt;='Reference Sheet'!$M$8,'Reference Sheet'!$L$10)</f>
        <v>Prime</v>
      </c>
      <c r="M6" s="7" t="str" cm="1">
        <f t="array" ref="M6">_xlfn.IFS(M5&gt;'Reference Sheet'!$M$9,'Reference Sheet'!$L$9,M5&gt;'Reference Sheet'!$M$8,'Reference Sheet'!$L$8,M5&lt;='Reference Sheet'!$M$8,'Reference Sheet'!$L$10)</f>
        <v>Descending</v>
      </c>
      <c r="N6" s="7" t="str" cm="1">
        <f t="array" ref="N6">_xlfn.IFS(N5&gt;'Reference Sheet'!$M$9,'Reference Sheet'!$L$9,N5&gt;'Reference Sheet'!$M$8,'Reference Sheet'!$L$8,N5&lt;='Reference Sheet'!$M$8,'Reference Sheet'!$L$10)</f>
        <v>Descending</v>
      </c>
      <c r="O6" s="7" t="str" cm="1">
        <f t="array" ref="O6">_xlfn.IFS(O5&gt;'Reference Sheet'!$M$9,'Reference Sheet'!$L$9,O5&gt;'Reference Sheet'!$M$8,'Reference Sheet'!$L$8,O5&lt;='Reference Sheet'!$M$8,'Reference Sheet'!$L$10)</f>
        <v>Descending</v>
      </c>
      <c r="P6" s="7" t="str" cm="1">
        <f t="array" ref="P6">_xlfn.IFS(P5&gt;'Reference Sheet'!$M$9,'Reference Sheet'!$L$9,P5&gt;'Reference Sheet'!$M$8,'Reference Sheet'!$L$8,P5&lt;='Reference Sheet'!$M$8,'Reference Sheet'!$L$10)</f>
        <v>Descending</v>
      </c>
      <c r="Q6" s="7" t="str" cm="1">
        <f t="array" ref="Q6">_xlfn.IFS(Q5&gt;'Reference Sheet'!$M$9,'Reference Sheet'!$L$9,Q5&gt;'Reference Sheet'!$M$8,'Reference Sheet'!$L$8,Q5&lt;='Reference Sheet'!$M$8,'Reference Sheet'!$L$10)</f>
        <v>Descending</v>
      </c>
      <c r="R6" s="7" t="str" cm="1">
        <f t="array" ref="R6">_xlfn.IFS(R5&gt;'Reference Sheet'!$M$9,'Reference Sheet'!$L$9,R5&gt;'Reference Sheet'!$M$8,'Reference Sheet'!$L$8,R5&lt;='Reference Sheet'!$M$8,'Reference Sheet'!$L$10)</f>
        <v>Descending</v>
      </c>
      <c r="S6" s="7" t="str" cm="1">
        <f t="array" ref="S6">_xlfn.IFS(S5&gt;'Reference Sheet'!$M$9,'Reference Sheet'!$L$9,S5&gt;'Reference Sheet'!$M$8,'Reference Sheet'!$L$8,S5&lt;='Reference Sheet'!$M$8,'Reference Sheet'!$L$10)</f>
        <v>Descending</v>
      </c>
      <c r="T6" s="7" t="str" cm="1">
        <f t="array" ref="T6">_xlfn.IFS(T5&gt;'Reference Sheet'!$M$9,'Reference Sheet'!$L$9,T5&gt;'Reference Sheet'!$M$8,'Reference Sheet'!$L$8,T5&lt;='Reference Sheet'!$M$8,'Reference Sheet'!$L$10)</f>
        <v>Descending</v>
      </c>
      <c r="U6" s="7" t="str" cm="1">
        <f t="array" ref="U6">_xlfn.IFS(U5&gt;'Reference Sheet'!$M$9,'Reference Sheet'!$L$9,U5&gt;'Reference Sheet'!$M$8,'Reference Sheet'!$L$8,U5&lt;='Reference Sheet'!$M$8,'Reference Sheet'!$L$10)</f>
        <v>Descending</v>
      </c>
      <c r="V6" s="7" t="str" cm="1">
        <f t="array" ref="V6">_xlfn.IFS(V5&gt;'Reference Sheet'!$M$9,'Reference Sheet'!$L$9,V5&gt;'Reference Sheet'!$M$8,'Reference Sheet'!$L$8,V5&lt;='Reference Sheet'!$M$8,'Reference Sheet'!$L$10)</f>
        <v>Descending</v>
      </c>
      <c r="W6" s="7" t="str" cm="1">
        <f t="array" ref="W6">_xlfn.IFS(W5&gt;'Reference Sheet'!$M$9,'Reference Sheet'!$L$9,W5&gt;'Reference Sheet'!$M$8,'Reference Sheet'!$L$8,W5&lt;='Reference Sheet'!$M$8,'Reference Sheet'!$L$10)</f>
        <v>Descending</v>
      </c>
      <c r="X6" s="7" t="str" cm="1">
        <f t="array" ref="X6">_xlfn.IFS(X5&gt;'Reference Sheet'!$M$9,'Reference Sheet'!$L$9,X5&gt;'Reference Sheet'!$M$8,'Reference Sheet'!$L$8,X5&lt;='Reference Sheet'!$M$8,'Reference Sheet'!$L$10)</f>
        <v>Descending</v>
      </c>
      <c r="Y6" s="7" t="str" cm="1">
        <f t="array" ref="Y6">_xlfn.IFS(Y5&gt;'Reference Sheet'!$M$9,'Reference Sheet'!$L$9,Y5&gt;'Reference Sheet'!$M$8,'Reference Sheet'!$L$8,Y5&lt;='Reference Sheet'!$M$8,'Reference Sheet'!$L$10)</f>
        <v>Descending</v>
      </c>
    </row>
    <row r="7" spans="1:25" x14ac:dyDescent="0.3">
      <c r="A7" t="s">
        <v>51</v>
      </c>
      <c r="B7" s="18">
        <v>1.4</v>
      </c>
      <c r="E7" t="s">
        <v>39</v>
      </c>
      <c r="F7" s="11">
        <v>35</v>
      </c>
      <c r="G7" s="11">
        <v>35</v>
      </c>
      <c r="H7" s="11">
        <v>34</v>
      </c>
      <c r="I7" s="11">
        <v>34</v>
      </c>
      <c r="J7" s="11">
        <v>32</v>
      </c>
      <c r="K7" s="11">
        <v>32</v>
      </c>
      <c r="L7" s="11">
        <v>31</v>
      </c>
      <c r="M7" s="11">
        <v>31</v>
      </c>
      <c r="N7" s="11">
        <v>31</v>
      </c>
      <c r="O7" s="11">
        <v>30</v>
      </c>
      <c r="P7" s="11">
        <v>30</v>
      </c>
      <c r="Q7" s="11">
        <v>30</v>
      </c>
      <c r="R7" s="11">
        <v>28</v>
      </c>
      <c r="S7" s="11">
        <v>25</v>
      </c>
      <c r="T7" s="11"/>
      <c r="U7" s="11"/>
      <c r="V7" s="11"/>
      <c r="W7" s="11"/>
      <c r="X7" s="11"/>
      <c r="Y7" s="11"/>
    </row>
    <row r="8" spans="1:25" x14ac:dyDescent="0.3">
      <c r="A8" t="s">
        <v>34</v>
      </c>
      <c r="B8" s="6">
        <f>B6*B7</f>
        <v>190429400</v>
      </c>
      <c r="E8" t="s">
        <v>38</v>
      </c>
      <c r="F8" s="11">
        <v>34</v>
      </c>
      <c r="G8" s="11">
        <v>34</v>
      </c>
      <c r="H8" s="11">
        <v>34</v>
      </c>
      <c r="I8" s="11">
        <v>32</v>
      </c>
      <c r="J8" s="11">
        <v>31</v>
      </c>
      <c r="K8" s="11">
        <v>32</v>
      </c>
      <c r="L8" s="11">
        <v>31</v>
      </c>
      <c r="M8" s="11">
        <v>30</v>
      </c>
      <c r="N8" s="11">
        <v>30</v>
      </c>
      <c r="O8" s="11">
        <v>28</v>
      </c>
      <c r="P8" s="11">
        <v>28</v>
      </c>
      <c r="Q8" s="11">
        <v>26</v>
      </c>
      <c r="R8" s="11">
        <v>25</v>
      </c>
      <c r="S8" s="11">
        <v>25</v>
      </c>
      <c r="T8" s="11"/>
      <c r="U8" s="11"/>
      <c r="V8" s="11"/>
      <c r="W8" s="11"/>
      <c r="X8" s="11"/>
      <c r="Y8" s="11"/>
    </row>
    <row r="9" spans="1:25" x14ac:dyDescent="0.3">
      <c r="A9" t="s">
        <v>42</v>
      </c>
      <c r="B9" s="10">
        <v>0.06</v>
      </c>
      <c r="E9" t="s">
        <v>40</v>
      </c>
      <c r="F9" s="11" t="s">
        <v>24</v>
      </c>
      <c r="G9" s="11" t="s">
        <v>24</v>
      </c>
      <c r="H9" s="11" t="s">
        <v>24</v>
      </c>
      <c r="I9" s="11" t="s">
        <v>24</v>
      </c>
      <c r="J9" s="11" t="s">
        <v>50</v>
      </c>
      <c r="K9" s="11" t="s">
        <v>50</v>
      </c>
      <c r="L9" s="11" t="s">
        <v>50</v>
      </c>
      <c r="M9" s="11" t="s">
        <v>50</v>
      </c>
      <c r="N9" s="11" t="s">
        <v>50</v>
      </c>
      <c r="O9" s="11" t="s">
        <v>50</v>
      </c>
      <c r="P9" s="11" t="s">
        <v>50</v>
      </c>
      <c r="Q9" s="11" t="s">
        <v>50</v>
      </c>
      <c r="R9" s="11" t="s">
        <v>50</v>
      </c>
      <c r="S9" s="11"/>
      <c r="T9" s="11"/>
      <c r="U9" s="11"/>
      <c r="V9" s="11"/>
      <c r="W9" s="11"/>
      <c r="X9" s="11"/>
      <c r="Y9" s="11"/>
    </row>
    <row r="10" spans="1:25" x14ac:dyDescent="0.3">
      <c r="A10" t="s">
        <v>43</v>
      </c>
      <c r="B10" s="10">
        <v>0.03</v>
      </c>
      <c r="E10" t="s">
        <v>45</v>
      </c>
      <c r="F10" s="8"/>
      <c r="G10" s="12">
        <v>0.04</v>
      </c>
      <c r="H10" s="12">
        <v>0.1</v>
      </c>
      <c r="I10" s="12">
        <v>0.1</v>
      </c>
      <c r="J10" s="12">
        <v>0.1</v>
      </c>
      <c r="K10" s="12">
        <v>0.1</v>
      </c>
      <c r="L10" s="12">
        <v>0.1</v>
      </c>
      <c r="M10" s="13">
        <f>$B$9</f>
        <v>0.06</v>
      </c>
      <c r="N10" s="13">
        <f t="shared" ref="N10:Q10" si="2">$B$9</f>
        <v>0.06</v>
      </c>
      <c r="O10" s="13">
        <f t="shared" si="2"/>
        <v>0.06</v>
      </c>
      <c r="P10" s="13">
        <f t="shared" si="2"/>
        <v>0.06</v>
      </c>
      <c r="Q10" s="13">
        <f t="shared" si="2"/>
        <v>0.06</v>
      </c>
      <c r="R10" s="13">
        <f>$B$10</f>
        <v>0.03</v>
      </c>
      <c r="S10" s="13">
        <f t="shared" ref="S10:Y10" si="3">$B$10</f>
        <v>0.03</v>
      </c>
      <c r="T10" s="13">
        <f t="shared" si="3"/>
        <v>0.03</v>
      </c>
      <c r="U10" s="13">
        <f t="shared" si="3"/>
        <v>0.03</v>
      </c>
      <c r="V10" s="13">
        <f t="shared" si="3"/>
        <v>0.03</v>
      </c>
      <c r="W10" s="13">
        <f t="shared" si="3"/>
        <v>0.03</v>
      </c>
      <c r="X10" s="13">
        <f t="shared" si="3"/>
        <v>0.03</v>
      </c>
      <c r="Y10" s="13">
        <f t="shared" si="3"/>
        <v>0.03</v>
      </c>
    </row>
    <row r="11" spans="1:25" x14ac:dyDescent="0.3">
      <c r="A11" t="s">
        <v>44</v>
      </c>
      <c r="B11" s="10">
        <v>7.0000000000000007E-2</v>
      </c>
      <c r="E11" t="s">
        <v>47</v>
      </c>
      <c r="F11" s="14">
        <f>$B$8/1000000</f>
        <v>190.42939999999999</v>
      </c>
      <c r="G11" s="15">
        <f>F11*(1+G10)</f>
        <v>198.04657599999999</v>
      </c>
      <c r="H11" s="15">
        <f t="shared" ref="H11:Y11" si="4">G11*(1+H10)</f>
        <v>217.8512336</v>
      </c>
      <c r="I11" s="15">
        <f t="shared" si="4"/>
        <v>239.63635696000003</v>
      </c>
      <c r="J11" s="15">
        <f t="shared" si="4"/>
        <v>263.59999265600004</v>
      </c>
      <c r="K11" s="15">
        <f t="shared" si="4"/>
        <v>289.95999192160008</v>
      </c>
      <c r="L11" s="15">
        <f t="shared" si="4"/>
        <v>318.95599111376009</v>
      </c>
      <c r="M11" s="15">
        <f t="shared" si="4"/>
        <v>338.09335058058571</v>
      </c>
      <c r="N11" s="15">
        <f t="shared" si="4"/>
        <v>358.37895161542087</v>
      </c>
      <c r="O11" s="15">
        <f t="shared" si="4"/>
        <v>379.88168871234615</v>
      </c>
      <c r="P11" s="15">
        <f t="shared" si="4"/>
        <v>402.67459003508691</v>
      </c>
      <c r="Q11" s="15">
        <f t="shared" si="4"/>
        <v>426.83506543719216</v>
      </c>
      <c r="R11" s="15">
        <f t="shared" si="4"/>
        <v>439.64011740030793</v>
      </c>
      <c r="S11" s="15">
        <f t="shared" si="4"/>
        <v>452.82932092231715</v>
      </c>
      <c r="T11" s="15">
        <f t="shared" si="4"/>
        <v>466.41420054998667</v>
      </c>
      <c r="U11" s="15">
        <f t="shared" si="4"/>
        <v>480.4066265664863</v>
      </c>
      <c r="V11" s="15">
        <f t="shared" si="4"/>
        <v>494.81882536348087</v>
      </c>
      <c r="W11" s="15">
        <f t="shared" si="4"/>
        <v>509.66339012438533</v>
      </c>
      <c r="X11" s="15">
        <f t="shared" si="4"/>
        <v>524.9532918281169</v>
      </c>
      <c r="Y11" s="15">
        <f t="shared" si="4"/>
        <v>540.70189058296046</v>
      </c>
    </row>
    <row r="12" spans="1:25" ht="15" thickBot="1" x14ac:dyDescent="0.35">
      <c r="F12" s="8"/>
      <c r="G12" s="8"/>
      <c r="H12" s="8"/>
      <c r="I12" s="8"/>
      <c r="J12" s="8"/>
      <c r="K12" s="8"/>
      <c r="L12" s="8"/>
      <c r="M12" s="8"/>
      <c r="N12" s="8"/>
      <c r="O12" s="8"/>
      <c r="P12" s="8"/>
      <c r="Q12" s="8"/>
      <c r="R12" s="8"/>
      <c r="S12" s="8"/>
      <c r="T12" s="8"/>
      <c r="U12" s="8"/>
      <c r="V12" s="8"/>
      <c r="W12" s="8"/>
      <c r="X12" s="8"/>
      <c r="Y12" s="8"/>
    </row>
    <row r="13" spans="1:25" ht="15" thickBot="1" x14ac:dyDescent="0.35">
      <c r="A13" s="21" t="str">
        <f>B2&amp;"'s Est. Intrinsic Value"</f>
        <v>Luka Doncic's Est. Intrinsic Value</v>
      </c>
      <c r="B13" s="24">
        <f>SUM($F$23:$Y$23)*1000000</f>
        <v>291186216.29360056</v>
      </c>
      <c r="E13" s="9" t="s">
        <v>41</v>
      </c>
      <c r="F13" s="8"/>
      <c r="G13" s="8"/>
      <c r="H13" s="8"/>
      <c r="I13" s="8"/>
      <c r="J13" s="8"/>
      <c r="K13" s="8"/>
      <c r="L13" s="8"/>
      <c r="M13" s="8"/>
      <c r="N13" s="8"/>
      <c r="O13" s="8"/>
      <c r="P13" s="8"/>
      <c r="Q13" s="8"/>
      <c r="R13" s="8"/>
      <c r="S13" s="8"/>
      <c r="T13" s="8"/>
      <c r="U13" s="8"/>
      <c r="V13" s="8"/>
      <c r="W13" s="8"/>
      <c r="X13" s="8"/>
      <c r="Y13" s="8"/>
    </row>
    <row r="14" spans="1:25" ht="15" thickBot="1" x14ac:dyDescent="0.35">
      <c r="A14" s="21" t="str">
        <f>$B$2&amp;"'s Est. Contract Intrinsic Value"</f>
        <v>Luka Doncic's Est. Contract Intrinsic Value</v>
      </c>
      <c r="B14" s="24">
        <f>SUM(F33:Y33)*1000000</f>
        <v>127314661.45878434</v>
      </c>
      <c r="C14" s="27">
        <f>IFERROR(MAX(B14/B13,0),0)</f>
        <v>0.43722763762421385</v>
      </c>
      <c r="E14" t="s">
        <v>36</v>
      </c>
      <c r="F14" s="16">
        <f>'Reference Sheet'!$B$2</f>
        <v>-3.5991198085010473E-2</v>
      </c>
      <c r="G14" s="16">
        <f>'Reference Sheet'!$B$2</f>
        <v>-3.5991198085010473E-2</v>
      </c>
      <c r="H14" s="16">
        <f>'Reference Sheet'!$B$2</f>
        <v>-3.5991198085010473E-2</v>
      </c>
      <c r="I14" s="16">
        <f>'Reference Sheet'!$B$2</f>
        <v>-3.5991198085010473E-2</v>
      </c>
      <c r="J14" s="16">
        <f>'Reference Sheet'!$B$2</f>
        <v>-3.5991198085010473E-2</v>
      </c>
      <c r="K14" s="16">
        <f>'Reference Sheet'!$B$2</f>
        <v>-3.5991198085010473E-2</v>
      </c>
      <c r="L14" s="16">
        <f>'Reference Sheet'!$B$2</f>
        <v>-3.5991198085010473E-2</v>
      </c>
      <c r="M14" s="16">
        <f>'Reference Sheet'!$B$2</f>
        <v>-3.5991198085010473E-2</v>
      </c>
      <c r="N14" s="16">
        <f>'Reference Sheet'!$B$2</f>
        <v>-3.5991198085010473E-2</v>
      </c>
      <c r="O14" s="16">
        <f>'Reference Sheet'!$B$2</f>
        <v>-3.5991198085010473E-2</v>
      </c>
      <c r="P14" s="16">
        <f>'Reference Sheet'!$B$2</f>
        <v>-3.5991198085010473E-2</v>
      </c>
      <c r="Q14" s="16">
        <f>'Reference Sheet'!$B$2</f>
        <v>-3.5991198085010473E-2</v>
      </c>
      <c r="R14" s="16">
        <f>'Reference Sheet'!$B$2</f>
        <v>-3.5991198085010473E-2</v>
      </c>
      <c r="S14" s="16">
        <f>'Reference Sheet'!$B$2</f>
        <v>-3.5991198085010473E-2</v>
      </c>
      <c r="T14" s="16">
        <f>'Reference Sheet'!$B$2</f>
        <v>-3.5991198085010473E-2</v>
      </c>
      <c r="U14" s="16">
        <f>'Reference Sheet'!$B$2</f>
        <v>-3.5991198085010473E-2</v>
      </c>
      <c r="V14" s="16">
        <f>'Reference Sheet'!$B$2</f>
        <v>-3.5991198085010473E-2</v>
      </c>
      <c r="W14" s="16">
        <f>'Reference Sheet'!$B$2</f>
        <v>-3.5991198085010473E-2</v>
      </c>
      <c r="X14" s="16">
        <f>'Reference Sheet'!$B$2</f>
        <v>-3.5991198085010473E-2</v>
      </c>
      <c r="Y14" s="16">
        <f>'Reference Sheet'!$B$2</f>
        <v>-3.5991198085010473E-2</v>
      </c>
    </row>
    <row r="15" spans="1:25" x14ac:dyDescent="0.3">
      <c r="A15" t="s">
        <v>71</v>
      </c>
      <c r="B15" s="25">
        <f>IFERROR(SUM(F34:Y34)*1000000,"")</f>
        <v>149935198.19456881</v>
      </c>
      <c r="E15" t="s">
        <v>70</v>
      </c>
      <c r="F15" s="16">
        <f>VLOOKUP($B$4,'Reference Sheet'!$H$2:$I$6,2,FALSE)</f>
        <v>-2.6938056830327611E-2</v>
      </c>
      <c r="G15" s="16">
        <f>VLOOKUP($B$4,'Reference Sheet'!$H$2:$I$6,2,FALSE)</f>
        <v>-2.6938056830327611E-2</v>
      </c>
      <c r="H15" s="16">
        <f>VLOOKUP($B$4,'Reference Sheet'!$H$2:$I$6,2,FALSE)</f>
        <v>-2.6938056830327611E-2</v>
      </c>
      <c r="I15" s="16">
        <f>VLOOKUP($B$4,'Reference Sheet'!$H$2:$I$6,2,FALSE)</f>
        <v>-2.6938056830327611E-2</v>
      </c>
      <c r="J15" s="16">
        <f>VLOOKUP($B$4,'Reference Sheet'!$H$2:$I$6,2,FALSE)</f>
        <v>-2.6938056830327611E-2</v>
      </c>
      <c r="K15" s="16">
        <f>VLOOKUP($B$4,'Reference Sheet'!$H$2:$I$6,2,FALSE)</f>
        <v>-2.6938056830327611E-2</v>
      </c>
      <c r="L15" s="16">
        <f>VLOOKUP($B$4,'Reference Sheet'!$H$2:$I$6,2,FALSE)</f>
        <v>-2.6938056830327611E-2</v>
      </c>
      <c r="M15" s="16">
        <f>VLOOKUP($B$4,'Reference Sheet'!$H$2:$I$6,2,FALSE)</f>
        <v>-2.6938056830327611E-2</v>
      </c>
      <c r="N15" s="16">
        <f>VLOOKUP($B$4,'Reference Sheet'!$H$2:$I$6,2,FALSE)</f>
        <v>-2.6938056830327611E-2</v>
      </c>
      <c r="O15" s="16">
        <f>VLOOKUP($B$4,'Reference Sheet'!$H$2:$I$6,2,FALSE)</f>
        <v>-2.6938056830327611E-2</v>
      </c>
      <c r="P15" s="16">
        <f>VLOOKUP($B$4,'Reference Sheet'!$H$2:$I$6,2,FALSE)</f>
        <v>-2.6938056830327611E-2</v>
      </c>
      <c r="Q15" s="16">
        <f>VLOOKUP($B$4,'Reference Sheet'!$H$2:$I$6,2,FALSE)</f>
        <v>-2.6938056830327611E-2</v>
      </c>
      <c r="R15" s="16">
        <f>VLOOKUP($B$4,'Reference Sheet'!$H$2:$I$6,2,FALSE)</f>
        <v>-2.6938056830327611E-2</v>
      </c>
      <c r="S15" s="16">
        <f>VLOOKUP($B$4,'Reference Sheet'!$H$2:$I$6,2,FALSE)</f>
        <v>-2.6938056830327611E-2</v>
      </c>
      <c r="T15" s="16">
        <f>VLOOKUP($B$4,'Reference Sheet'!$H$2:$I$6,2,FALSE)</f>
        <v>-2.6938056830327611E-2</v>
      </c>
      <c r="U15" s="16">
        <f>VLOOKUP($B$4,'Reference Sheet'!$H$2:$I$6,2,FALSE)</f>
        <v>-2.6938056830327611E-2</v>
      </c>
      <c r="V15" s="16">
        <f>VLOOKUP($B$4,'Reference Sheet'!$H$2:$I$6,2,FALSE)</f>
        <v>-2.6938056830327611E-2</v>
      </c>
      <c r="W15" s="16">
        <f>VLOOKUP($B$4,'Reference Sheet'!$H$2:$I$6,2,FALSE)</f>
        <v>-2.6938056830327611E-2</v>
      </c>
      <c r="X15" s="16">
        <f>VLOOKUP($B$4,'Reference Sheet'!$H$2:$I$6,2,FALSE)</f>
        <v>-2.6938056830327611E-2</v>
      </c>
      <c r="Y15" s="16">
        <f>VLOOKUP($B$4,'Reference Sheet'!$H$2:$I$6,2,FALSE)</f>
        <v>-2.6938056830327611E-2</v>
      </c>
    </row>
    <row r="16" spans="1:25" ht="15" thickBot="1" x14ac:dyDescent="0.35">
      <c r="A16" t="s">
        <v>64</v>
      </c>
      <c r="B16" s="26">
        <f>IFERROR(B14-B15,"")</f>
        <v>-22620536.735784471</v>
      </c>
      <c r="E16" t="s">
        <v>46</v>
      </c>
      <c r="F16" s="16">
        <f>VLOOKUP(F$6,'Reference Sheet'!$L$8:$N$10,3,FALSE)</f>
        <v>3.6771009569001513E-2</v>
      </c>
      <c r="G16" s="16">
        <f>VLOOKUP(G$6,'Reference Sheet'!$L$8:$N$10,3,FALSE)</f>
        <v>3.6771009569001513E-2</v>
      </c>
      <c r="H16" s="16">
        <f>VLOOKUP(H$6,'Reference Sheet'!$L$8:$N$10,3,FALSE)</f>
        <v>3.6771009569001513E-2</v>
      </c>
      <c r="I16" s="16">
        <f>VLOOKUP(I$6,'Reference Sheet'!$L$8:$N$10,3,FALSE)</f>
        <v>3.6771009569001513E-2</v>
      </c>
      <c r="J16" s="16">
        <f>VLOOKUP(J$6,'Reference Sheet'!$L$8:$N$10,3,FALSE)</f>
        <v>3.6771009569001513E-2</v>
      </c>
      <c r="K16" s="16">
        <f>VLOOKUP(K$6,'Reference Sheet'!$L$8:$N$10,3,FALSE)</f>
        <v>3.6771009569001513E-2</v>
      </c>
      <c r="L16" s="16">
        <f>VLOOKUP(L$6,'Reference Sheet'!$L$8:$N$10,3,FALSE)</f>
        <v>3.6771009569001513E-2</v>
      </c>
      <c r="M16" s="16">
        <f>VLOOKUP(M$6,'Reference Sheet'!$L$8:$N$10,3,FALSE)</f>
        <v>3.9904679039323307E-2</v>
      </c>
      <c r="N16" s="16">
        <f>VLOOKUP(N$6,'Reference Sheet'!$L$8:$N$10,3,FALSE)</f>
        <v>3.9904679039323307E-2</v>
      </c>
      <c r="O16" s="16">
        <f>VLOOKUP(O$6,'Reference Sheet'!$L$8:$N$10,3,FALSE)</f>
        <v>3.9904679039323307E-2</v>
      </c>
      <c r="P16" s="16">
        <f>VLOOKUP(P$6,'Reference Sheet'!$L$8:$N$10,3,FALSE)</f>
        <v>3.9904679039323307E-2</v>
      </c>
      <c r="Q16" s="16">
        <f>VLOOKUP(Q$6,'Reference Sheet'!$L$8:$N$10,3,FALSE)</f>
        <v>3.9904679039323307E-2</v>
      </c>
      <c r="R16" s="16">
        <f>VLOOKUP(R$6,'Reference Sheet'!$L$8:$N$10,3,FALSE)</f>
        <v>3.9904679039323307E-2</v>
      </c>
      <c r="S16" s="16">
        <f>VLOOKUP(S$6,'Reference Sheet'!$L$8:$N$10,3,FALSE)</f>
        <v>3.9904679039323307E-2</v>
      </c>
      <c r="T16" s="16">
        <f>VLOOKUP(T$6,'Reference Sheet'!$L$8:$N$10,3,FALSE)</f>
        <v>3.9904679039323307E-2</v>
      </c>
      <c r="U16" s="16">
        <f>VLOOKUP(U$6,'Reference Sheet'!$L$8:$N$10,3,FALSE)</f>
        <v>3.9904679039323307E-2</v>
      </c>
      <c r="V16" s="16">
        <f>VLOOKUP(V$6,'Reference Sheet'!$L$8:$N$10,3,FALSE)</f>
        <v>3.9904679039323307E-2</v>
      </c>
      <c r="W16" s="16">
        <f>VLOOKUP(W$6,'Reference Sheet'!$L$8:$N$10,3,FALSE)</f>
        <v>3.9904679039323307E-2</v>
      </c>
      <c r="X16" s="16">
        <f>VLOOKUP(X$6,'Reference Sheet'!$L$8:$N$10,3,FALSE)</f>
        <v>3.9904679039323307E-2</v>
      </c>
      <c r="Y16" s="16">
        <f>VLOOKUP(Y$6,'Reference Sheet'!$L$8:$N$10,3,FALSE)</f>
        <v>3.9904679039323307E-2</v>
      </c>
    </row>
    <row r="17" spans="1:25" ht="15" thickBot="1" x14ac:dyDescent="0.35">
      <c r="A17" s="21" t="s">
        <v>66</v>
      </c>
      <c r="B17" s="34">
        <f>IFERROR(B14/B15,"")</f>
        <v>0.84913124464323508</v>
      </c>
      <c r="E17" t="s">
        <v>48</v>
      </c>
      <c r="F17" s="16">
        <f>IFERROR(VLOOKUP(F$9,'Reference Sheet'!$J$7:$K$9,2,FALSE),0)</f>
        <v>4.9880723950953311E-2</v>
      </c>
      <c r="G17" s="16">
        <f>IFERROR(VLOOKUP(G$9,'Reference Sheet'!$J$7:$K$9,2,FALSE),0)</f>
        <v>4.9880723950953311E-2</v>
      </c>
      <c r="H17" s="16">
        <f>IFERROR(VLOOKUP(H$9,'Reference Sheet'!$J$7:$K$9,2,FALSE),0)</f>
        <v>4.9880723950953311E-2</v>
      </c>
      <c r="I17" s="16">
        <f>IFERROR(VLOOKUP(I$9,'Reference Sheet'!$J$7:$K$9,2,FALSE),0)</f>
        <v>4.9880723950953311E-2</v>
      </c>
      <c r="J17" s="16">
        <f>IFERROR(VLOOKUP(J$9,'Reference Sheet'!$J$7:$K$9,2,FALSE),0)</f>
        <v>2.4940361975476655E-2</v>
      </c>
      <c r="K17" s="16">
        <f>IFERROR(VLOOKUP(K$9,'Reference Sheet'!$J$7:$K$9,2,FALSE),0)</f>
        <v>2.4940361975476655E-2</v>
      </c>
      <c r="L17" s="16">
        <f>IFERROR(VLOOKUP(L$9,'Reference Sheet'!$J$7:$K$9,2,FALSE),0)</f>
        <v>2.4940361975476655E-2</v>
      </c>
      <c r="M17" s="16">
        <f>IFERROR(VLOOKUP(M$9,'Reference Sheet'!$J$7:$K$9,2,FALSE),0)</f>
        <v>2.4940361975476655E-2</v>
      </c>
      <c r="N17" s="16">
        <f>IFERROR(VLOOKUP(N$9,'Reference Sheet'!$J$7:$K$9,2,FALSE),0)</f>
        <v>2.4940361975476655E-2</v>
      </c>
      <c r="O17" s="16">
        <f>IFERROR(VLOOKUP(O$9,'Reference Sheet'!$J$7:$K$9,2,FALSE),0)</f>
        <v>2.4940361975476655E-2</v>
      </c>
      <c r="P17" s="16">
        <f>IFERROR(VLOOKUP(P$9,'Reference Sheet'!$J$7:$K$9,2,FALSE),0)</f>
        <v>2.4940361975476655E-2</v>
      </c>
      <c r="Q17" s="16">
        <f>IFERROR(VLOOKUP(Q$9,'Reference Sheet'!$J$7:$K$9,2,FALSE),0)</f>
        <v>2.4940361975476655E-2</v>
      </c>
      <c r="R17" s="16">
        <f>IFERROR(VLOOKUP(R$9,'Reference Sheet'!$J$7:$K$9,2,FALSE),0)</f>
        <v>2.4940361975476655E-2</v>
      </c>
      <c r="S17" s="16">
        <f>IFERROR(VLOOKUP(S$9,'Reference Sheet'!$J$7:$K$9,2,FALSE),0)</f>
        <v>0</v>
      </c>
      <c r="T17" s="16">
        <f>IFERROR(VLOOKUP(T$9,'Reference Sheet'!$J$7:$K$9,2,FALSE),0)</f>
        <v>0</v>
      </c>
      <c r="U17" s="16">
        <f>IFERROR(VLOOKUP(U$9,'Reference Sheet'!$J$7:$K$9,2,FALSE),0)</f>
        <v>0</v>
      </c>
      <c r="V17" s="16">
        <f>IFERROR(VLOOKUP(V$9,'Reference Sheet'!$J$7:$K$9,2,FALSE),0)</f>
        <v>0</v>
      </c>
      <c r="W17" s="16">
        <f>IFERROR(VLOOKUP(W$9,'Reference Sheet'!$J$7:$K$9,2,FALSE),0)</f>
        <v>0</v>
      </c>
      <c r="X17" s="16">
        <f>IFERROR(VLOOKUP(X$9,'Reference Sheet'!$J$7:$K$9,2,FALSE),0)</f>
        <v>0</v>
      </c>
      <c r="Y17" s="16">
        <f>IFERROR(VLOOKUP(Y$9,'Reference Sheet'!$J$7:$K$9,2,FALSE),0)</f>
        <v>0</v>
      </c>
    </row>
    <row r="18" spans="1:25" x14ac:dyDescent="0.3">
      <c r="E18" t="str">
        <f>E7&amp;" Input"</f>
        <v>Minutes Per Game Input</v>
      </c>
      <c r="F18" s="16">
        <f>IF(ISBLANK(F7),0,F7*'Reference Sheet'!$B$11)</f>
        <v>9.2452943111473035E-2</v>
      </c>
      <c r="G18" s="16">
        <f>IF(ISBLANK(G7),0,G7*'Reference Sheet'!$B$11)</f>
        <v>9.2452943111473035E-2</v>
      </c>
      <c r="H18" s="16">
        <f>IF(ISBLANK(H7),0,H7*'Reference Sheet'!$B$11)</f>
        <v>8.981143045114523E-2</v>
      </c>
      <c r="I18" s="16">
        <f>IF(ISBLANK(I7),0,I7*'Reference Sheet'!$B$11)</f>
        <v>8.981143045114523E-2</v>
      </c>
      <c r="J18" s="16">
        <f>IF(ISBLANK(J7),0,J7*'Reference Sheet'!$B$11)</f>
        <v>8.4528405130489634E-2</v>
      </c>
      <c r="K18" s="16">
        <f>IF(ISBLANK(K7),0,K7*'Reference Sheet'!$B$11)</f>
        <v>8.4528405130489634E-2</v>
      </c>
      <c r="L18" s="16">
        <f>IF(ISBLANK(L7),0,L7*'Reference Sheet'!$B$11)</f>
        <v>8.1886892470161829E-2</v>
      </c>
      <c r="M18" s="16">
        <f>IF(ISBLANK(M7),0,M7*'Reference Sheet'!$B$11)</f>
        <v>8.1886892470161829E-2</v>
      </c>
      <c r="N18" s="16">
        <f>IF(ISBLANK(N7),0,N7*'Reference Sheet'!$B$11)</f>
        <v>8.1886892470161829E-2</v>
      </c>
      <c r="O18" s="16">
        <f>IF(ISBLANK(O7),0,O7*'Reference Sheet'!$B$11)</f>
        <v>7.9245379809834038E-2</v>
      </c>
      <c r="P18" s="16">
        <f>IF(ISBLANK(P7),0,P7*'Reference Sheet'!$B$11)</f>
        <v>7.9245379809834038E-2</v>
      </c>
      <c r="Q18" s="16">
        <f>IF(ISBLANK(Q7),0,Q7*'Reference Sheet'!$B$11)</f>
        <v>7.9245379809834038E-2</v>
      </c>
      <c r="R18" s="16">
        <f>IF(ISBLANK(R7),0,R7*'Reference Sheet'!$B$11)</f>
        <v>7.3962354489178428E-2</v>
      </c>
      <c r="S18" s="16">
        <f>IF(ISBLANK(S7),0,S7*'Reference Sheet'!$B$11)</f>
        <v>6.6037816508195027E-2</v>
      </c>
      <c r="T18" s="16">
        <f>IF(ISBLANK(T7),0,T7*'Reference Sheet'!$B$11)</f>
        <v>0</v>
      </c>
      <c r="U18" s="16">
        <f>IF(ISBLANK(U7),0,U7*'Reference Sheet'!$B$11)</f>
        <v>0</v>
      </c>
      <c r="V18" s="16">
        <f>IF(ISBLANK(V7),0,V7*'Reference Sheet'!$B$11)</f>
        <v>0</v>
      </c>
      <c r="W18" s="16">
        <f>IF(ISBLANK(W7),0,W7*'Reference Sheet'!$B$11)</f>
        <v>0</v>
      </c>
      <c r="X18" s="16">
        <f>IF(ISBLANK(X7),0,X7*'Reference Sheet'!$B$11)</f>
        <v>0</v>
      </c>
      <c r="Y18" s="16">
        <f>IF(ISBLANK(Y7),0,Y7*'Reference Sheet'!$B$11)</f>
        <v>0</v>
      </c>
    </row>
    <row r="19" spans="1:25" x14ac:dyDescent="0.3">
      <c r="E19" t="str">
        <f>E8&amp;" Input"</f>
        <v>Usage Rate Input</v>
      </c>
      <c r="F19" s="16">
        <f>IF(ISBLANK(F8),0,F8*'Reference Sheet'!$B$10)</f>
        <v>6.5059295680712795E-2</v>
      </c>
      <c r="G19" s="16">
        <f>IF(ISBLANK(G8),0,G8*'Reference Sheet'!$B$10)</f>
        <v>6.5059295680712795E-2</v>
      </c>
      <c r="H19" s="16">
        <f>IF(ISBLANK(H8),0,H8*'Reference Sheet'!$B$10)</f>
        <v>6.5059295680712795E-2</v>
      </c>
      <c r="I19" s="16">
        <f>IF(ISBLANK(I8),0,I8*'Reference Sheet'!$B$10)</f>
        <v>6.1232278287729695E-2</v>
      </c>
      <c r="J19" s="16">
        <f>IF(ISBLANK(J8),0,J8*'Reference Sheet'!$B$10)</f>
        <v>5.9318769591238142E-2</v>
      </c>
      <c r="K19" s="16">
        <f>IF(ISBLANK(K8),0,K8*'Reference Sheet'!$B$10)</f>
        <v>6.1232278287729695E-2</v>
      </c>
      <c r="L19" s="16">
        <f>IF(ISBLANK(L8),0,L8*'Reference Sheet'!$B$10)</f>
        <v>5.9318769591238142E-2</v>
      </c>
      <c r="M19" s="16">
        <f>IF(ISBLANK(M8),0,M8*'Reference Sheet'!$B$10)</f>
        <v>5.7405260894746589E-2</v>
      </c>
      <c r="N19" s="16">
        <f>IF(ISBLANK(N8),0,N8*'Reference Sheet'!$B$10)</f>
        <v>5.7405260894746589E-2</v>
      </c>
      <c r="O19" s="16">
        <f>IF(ISBLANK(O8),0,O8*'Reference Sheet'!$B$10)</f>
        <v>5.3578243501763483E-2</v>
      </c>
      <c r="P19" s="16">
        <f>IF(ISBLANK(P8),0,P8*'Reference Sheet'!$B$10)</f>
        <v>5.3578243501763483E-2</v>
      </c>
      <c r="Q19" s="16">
        <f>IF(ISBLANK(Q8),0,Q8*'Reference Sheet'!$B$10)</f>
        <v>4.9751226108780376E-2</v>
      </c>
      <c r="R19" s="16">
        <f>IF(ISBLANK(R8),0,R8*'Reference Sheet'!$B$10)</f>
        <v>4.7837717412288823E-2</v>
      </c>
      <c r="S19" s="16">
        <f>IF(ISBLANK(S8),0,S8*'Reference Sheet'!$B$10)</f>
        <v>4.7837717412288823E-2</v>
      </c>
      <c r="T19" s="16">
        <f>IF(ISBLANK(T8),0,T8*'Reference Sheet'!$B$10)</f>
        <v>0</v>
      </c>
      <c r="U19" s="16">
        <f>IF(ISBLANK(U8),0,U8*'Reference Sheet'!$B$10)</f>
        <v>0</v>
      </c>
      <c r="V19" s="16">
        <f>IF(ISBLANK(V8),0,V8*'Reference Sheet'!$B$10)</f>
        <v>0</v>
      </c>
      <c r="W19" s="16">
        <f>IF(ISBLANK(W8),0,W8*'Reference Sheet'!$B$10)</f>
        <v>0</v>
      </c>
      <c r="X19" s="16">
        <f>IF(ISBLANK(X8),0,X8*'Reference Sheet'!$B$10)</f>
        <v>0</v>
      </c>
      <c r="Y19" s="16">
        <f>IF(ISBLANK(Y8),0,Y8*'Reference Sheet'!$B$10)</f>
        <v>0</v>
      </c>
    </row>
    <row r="20" spans="1:25" x14ac:dyDescent="0.3">
      <c r="E20" t="s">
        <v>49</v>
      </c>
      <c r="F20" s="17">
        <f>MAX(0,SUM(F14:F19))</f>
        <v>0.18123471739680258</v>
      </c>
      <c r="G20" s="17">
        <f t="shared" ref="G20:Y20" si="5">MAX(0,SUM(G14:G19))</f>
        <v>0.18123471739680258</v>
      </c>
      <c r="H20" s="17">
        <f t="shared" si="5"/>
        <v>0.17859320473647478</v>
      </c>
      <c r="I20" s="17">
        <f t="shared" si="5"/>
        <v>0.17476618734349167</v>
      </c>
      <c r="J20" s="17">
        <f t="shared" si="5"/>
        <v>0.14262929135086785</v>
      </c>
      <c r="K20" s="17">
        <f t="shared" si="5"/>
        <v>0.14454280004735942</v>
      </c>
      <c r="L20" s="17">
        <f t="shared" si="5"/>
        <v>0.13998777869054005</v>
      </c>
      <c r="M20" s="17">
        <f t="shared" si="5"/>
        <v>0.1412079394643703</v>
      </c>
      <c r="N20" s="17">
        <f t="shared" si="5"/>
        <v>0.1412079394643703</v>
      </c>
      <c r="O20" s="17">
        <f t="shared" si="5"/>
        <v>0.13473940941105939</v>
      </c>
      <c r="P20" s="17">
        <f t="shared" si="5"/>
        <v>0.13473940941105939</v>
      </c>
      <c r="Q20" s="17">
        <f t="shared" si="5"/>
        <v>0.13091239201807628</v>
      </c>
      <c r="R20" s="17">
        <f t="shared" si="5"/>
        <v>0.12371585800092913</v>
      </c>
      <c r="S20" s="17">
        <f t="shared" si="5"/>
        <v>9.0850958044469077E-2</v>
      </c>
      <c r="T20" s="17">
        <f t="shared" si="5"/>
        <v>0</v>
      </c>
      <c r="U20" s="17">
        <f t="shared" si="5"/>
        <v>0</v>
      </c>
      <c r="V20" s="17">
        <f t="shared" si="5"/>
        <v>0</v>
      </c>
      <c r="W20" s="17">
        <f t="shared" si="5"/>
        <v>0</v>
      </c>
      <c r="X20" s="17">
        <f t="shared" si="5"/>
        <v>0</v>
      </c>
      <c r="Y20" s="17">
        <f t="shared" si="5"/>
        <v>0</v>
      </c>
    </row>
    <row r="21" spans="1:25" x14ac:dyDescent="0.3">
      <c r="E21" s="29" t="s">
        <v>52</v>
      </c>
      <c r="F21" s="30">
        <f>F20*F11</f>
        <v>34.512418493042674</v>
      </c>
      <c r="G21" s="30">
        <f t="shared" ref="G21:O21" si="6">G20*G11</f>
        <v>35.892915232764381</v>
      </c>
      <c r="H21" s="30">
        <f t="shared" si="6"/>
        <v>38.906749964418395</v>
      </c>
      <c r="I21" s="30">
        <f t="shared" si="6"/>
        <v>41.880332454783208</v>
      </c>
      <c r="J21" s="30">
        <f t="shared" si="6"/>
        <v>37.597080152619256</v>
      </c>
      <c r="K21" s="30">
        <f t="shared" si="6"/>
        <v>41.91162913405779</v>
      </c>
      <c r="L21" s="30">
        <f t="shared" si="6"/>
        <v>44.649940696054905</v>
      </c>
      <c r="M21" s="30">
        <f t="shared" si="6"/>
        <v>47.741465382089473</v>
      </c>
      <c r="N21" s="30">
        <f t="shared" si="6"/>
        <v>50.605953305014843</v>
      </c>
      <c r="O21" s="30">
        <f t="shared" si="6"/>
        <v>51.185034383177424</v>
      </c>
      <c r="P21" s="30">
        <f>IF(P14&gt;16,P$20*P$11,0)</f>
        <v>0</v>
      </c>
      <c r="Q21" s="30">
        <f t="shared" ref="Q21:Y21" si="7">IF(Q14&gt;16,Q$20*Q$11,0)</f>
        <v>0</v>
      </c>
      <c r="R21" s="30">
        <f t="shared" si="7"/>
        <v>0</v>
      </c>
      <c r="S21" s="30">
        <f t="shared" si="7"/>
        <v>0</v>
      </c>
      <c r="T21" s="30">
        <f t="shared" si="7"/>
        <v>0</v>
      </c>
      <c r="U21" s="30">
        <f t="shared" si="7"/>
        <v>0</v>
      </c>
      <c r="V21" s="30">
        <f t="shared" si="7"/>
        <v>0</v>
      </c>
      <c r="W21" s="30">
        <f t="shared" si="7"/>
        <v>0</v>
      </c>
      <c r="X21" s="30">
        <f t="shared" si="7"/>
        <v>0</v>
      </c>
      <c r="Y21" s="30">
        <f t="shared" si="7"/>
        <v>0</v>
      </c>
    </row>
    <row r="22" spans="1:25" x14ac:dyDescent="0.3">
      <c r="E22" s="19" t="s">
        <v>75</v>
      </c>
      <c r="F22" s="8"/>
      <c r="G22" s="28">
        <f>IF(G$7="","",G21/F21-1)</f>
        <v>4.0000000000000036E-2</v>
      </c>
      <c r="H22" s="28">
        <f t="shared" ref="H22:Y22" si="8">IF(H$7="","",H21/G21-1)</f>
        <v>8.3967398917290437E-2</v>
      </c>
      <c r="I22" s="28">
        <f t="shared" si="8"/>
        <v>7.64284473281438E-2</v>
      </c>
      <c r="J22" s="28">
        <f t="shared" si="8"/>
        <v>-0.10227359839582062</v>
      </c>
      <c r="K22" s="28">
        <f t="shared" si="8"/>
        <v>0.11475755468042514</v>
      </c>
      <c r="L22" s="28">
        <f t="shared" si="8"/>
        <v>6.5335364398229512E-2</v>
      </c>
      <c r="M22" s="28">
        <f t="shared" si="8"/>
        <v>6.9239166678394248E-2</v>
      </c>
      <c r="N22" s="28">
        <f t="shared" si="8"/>
        <v>6.0000000000000053E-2</v>
      </c>
      <c r="O22" s="28">
        <f t="shared" si="8"/>
        <v>1.1442943771305281E-2</v>
      </c>
      <c r="P22" s="28">
        <f t="shared" si="8"/>
        <v>-1</v>
      </c>
      <c r="Q22" s="28" t="e">
        <f t="shared" si="8"/>
        <v>#DIV/0!</v>
      </c>
      <c r="R22" s="28" t="e">
        <f t="shared" si="8"/>
        <v>#DIV/0!</v>
      </c>
      <c r="S22" s="28" t="e">
        <f t="shared" si="8"/>
        <v>#DIV/0!</v>
      </c>
      <c r="T22" s="28" t="str">
        <f t="shared" si="8"/>
        <v/>
      </c>
      <c r="U22" s="28" t="str">
        <f t="shared" si="8"/>
        <v/>
      </c>
      <c r="V22" s="28" t="str">
        <f t="shared" si="8"/>
        <v/>
      </c>
      <c r="W22" s="28" t="str">
        <f t="shared" si="8"/>
        <v/>
      </c>
      <c r="X22" s="28" t="str">
        <f t="shared" si="8"/>
        <v/>
      </c>
      <c r="Y22" s="28" t="str">
        <f t="shared" si="8"/>
        <v/>
      </c>
    </row>
    <row r="23" spans="1:25" x14ac:dyDescent="0.3">
      <c r="E23" s="29" t="s">
        <v>53</v>
      </c>
      <c r="F23" s="20">
        <f>F21/((1+$B$11)^F3)</f>
        <v>32.254596722469785</v>
      </c>
      <c r="G23" s="20">
        <f t="shared" ref="G23:Y23" si="9">G21/((1+$B$11)^G3)</f>
        <v>31.350262234923907</v>
      </c>
      <c r="H23" s="20">
        <f t="shared" si="9"/>
        <v>31.759497392677964</v>
      </c>
      <c r="I23" s="20">
        <f t="shared" si="9"/>
        <v>31.950305108712687</v>
      </c>
      <c r="J23" s="20">
        <f t="shared" si="9"/>
        <v>26.806198537757258</v>
      </c>
      <c r="K23" s="20">
        <f t="shared" si="9"/>
        <v>27.927488160961005</v>
      </c>
      <c r="L23" s="20">
        <f t="shared" si="9"/>
        <v>27.805739043630492</v>
      </c>
      <c r="M23" s="20">
        <f t="shared" si="9"/>
        <v>27.785967517652676</v>
      </c>
      <c r="N23" s="20">
        <f t="shared" si="9"/>
        <v>27.526285578235356</v>
      </c>
      <c r="O23" s="20">
        <f t="shared" si="9"/>
        <v>26.019875996579437</v>
      </c>
      <c r="P23" s="20">
        <f t="shared" si="9"/>
        <v>0</v>
      </c>
      <c r="Q23" s="20">
        <f t="shared" si="9"/>
        <v>0</v>
      </c>
      <c r="R23" s="20">
        <f t="shared" si="9"/>
        <v>0</v>
      </c>
      <c r="S23" s="20">
        <f t="shared" si="9"/>
        <v>0</v>
      </c>
      <c r="T23" s="20">
        <f t="shared" si="9"/>
        <v>0</v>
      </c>
      <c r="U23" s="20">
        <f t="shared" si="9"/>
        <v>0</v>
      </c>
      <c r="V23" s="20">
        <f t="shared" si="9"/>
        <v>0</v>
      </c>
      <c r="W23" s="20">
        <f t="shared" si="9"/>
        <v>0</v>
      </c>
      <c r="X23" s="20">
        <f t="shared" si="9"/>
        <v>0</v>
      </c>
      <c r="Y23" s="20">
        <f t="shared" si="9"/>
        <v>0</v>
      </c>
    </row>
    <row r="24" spans="1:25" x14ac:dyDescent="0.3">
      <c r="E24" s="19" t="s">
        <v>75</v>
      </c>
      <c r="F24" s="8"/>
      <c r="G24" s="28">
        <f>IF(G$7="","",G23/F23-1)</f>
        <v>-2.8037383177569986E-2</v>
      </c>
      <c r="H24" s="28">
        <f t="shared" ref="H24:Y24" si="10">IF(H$7="","",H23/G23-1)</f>
        <v>1.3053643847934726E-2</v>
      </c>
      <c r="I24" s="28">
        <f t="shared" si="10"/>
        <v>6.0078946991999338E-3</v>
      </c>
      <c r="J24" s="28">
        <f t="shared" si="10"/>
        <v>-0.16100336298674833</v>
      </c>
      <c r="K24" s="28">
        <f t="shared" si="10"/>
        <v>4.1829490355537846E-2</v>
      </c>
      <c r="L24" s="28">
        <f t="shared" si="10"/>
        <v>-4.3594725250193367E-3</v>
      </c>
      <c r="M24" s="28">
        <f t="shared" si="10"/>
        <v>-7.1105917907066107E-4</v>
      </c>
      <c r="N24" s="28">
        <f t="shared" si="10"/>
        <v>-9.3457943925235876E-3</v>
      </c>
      <c r="O24" s="28">
        <f t="shared" si="10"/>
        <v>-5.4726220774480971E-2</v>
      </c>
      <c r="P24" s="28">
        <f t="shared" si="10"/>
        <v>-1</v>
      </c>
      <c r="Q24" s="28" t="e">
        <f t="shared" si="10"/>
        <v>#DIV/0!</v>
      </c>
      <c r="R24" s="28" t="e">
        <f t="shared" si="10"/>
        <v>#DIV/0!</v>
      </c>
      <c r="S24" s="28" t="e">
        <f t="shared" si="10"/>
        <v>#DIV/0!</v>
      </c>
      <c r="T24" s="28" t="str">
        <f t="shared" si="10"/>
        <v/>
      </c>
      <c r="U24" s="28" t="str">
        <f t="shared" si="10"/>
        <v/>
      </c>
      <c r="V24" s="28" t="str">
        <f t="shared" si="10"/>
        <v/>
      </c>
      <c r="W24" s="28" t="str">
        <f t="shared" si="10"/>
        <v/>
      </c>
      <c r="X24" s="28" t="str">
        <f t="shared" si="10"/>
        <v/>
      </c>
      <c r="Y24" s="28" t="str">
        <f t="shared" si="10"/>
        <v/>
      </c>
    </row>
    <row r="25" spans="1:25" x14ac:dyDescent="0.3">
      <c r="F25" s="8"/>
      <c r="G25" s="8"/>
      <c r="H25" s="8"/>
      <c r="I25" s="8"/>
      <c r="J25" s="8"/>
      <c r="K25" s="8"/>
      <c r="L25" s="8"/>
      <c r="M25" s="8"/>
      <c r="N25" s="8"/>
      <c r="O25" s="8"/>
      <c r="P25" s="8"/>
      <c r="Q25" s="8"/>
      <c r="R25" s="8"/>
      <c r="S25" s="8"/>
      <c r="T25" s="8"/>
      <c r="U25" s="8"/>
      <c r="V25" s="8"/>
      <c r="W25" s="8"/>
      <c r="X25" s="8"/>
      <c r="Y25" s="8"/>
    </row>
    <row r="26" spans="1:25" x14ac:dyDescent="0.3">
      <c r="E26" t="s">
        <v>35</v>
      </c>
      <c r="F26" s="8">
        <f>F4</f>
        <v>2023</v>
      </c>
      <c r="G26" s="8">
        <f t="shared" ref="G26:Y26" si="11">G4</f>
        <v>2024</v>
      </c>
      <c r="H26" s="8">
        <f t="shared" si="11"/>
        <v>2025</v>
      </c>
      <c r="I26" s="8">
        <f t="shared" si="11"/>
        <v>2026</v>
      </c>
      <c r="J26" s="8">
        <f t="shared" si="11"/>
        <v>2027</v>
      </c>
      <c r="K26" s="8">
        <f t="shared" si="11"/>
        <v>2028</v>
      </c>
      <c r="L26" s="8">
        <f t="shared" si="11"/>
        <v>2029</v>
      </c>
      <c r="M26" s="8">
        <f t="shared" si="11"/>
        <v>2030</v>
      </c>
      <c r="N26" s="8">
        <f t="shared" si="11"/>
        <v>2031</v>
      </c>
      <c r="O26" s="8">
        <f t="shared" si="11"/>
        <v>2032</v>
      </c>
      <c r="P26" s="8">
        <f t="shared" si="11"/>
        <v>2033</v>
      </c>
      <c r="Q26" s="8">
        <f t="shared" si="11"/>
        <v>2034</v>
      </c>
      <c r="R26" s="8">
        <f t="shared" si="11"/>
        <v>2035</v>
      </c>
      <c r="S26" s="8">
        <f t="shared" si="11"/>
        <v>2036</v>
      </c>
      <c r="T26" s="8">
        <f t="shared" si="11"/>
        <v>2037</v>
      </c>
      <c r="U26" s="8">
        <f t="shared" si="11"/>
        <v>2038</v>
      </c>
      <c r="V26" s="8">
        <f t="shared" si="11"/>
        <v>2039</v>
      </c>
      <c r="W26" s="8">
        <f t="shared" si="11"/>
        <v>2040</v>
      </c>
      <c r="X26" s="8">
        <f t="shared" si="11"/>
        <v>2041</v>
      </c>
      <c r="Y26" s="8">
        <f t="shared" si="11"/>
        <v>2042</v>
      </c>
    </row>
    <row r="27" spans="1:25" x14ac:dyDescent="0.3">
      <c r="E27" t="s">
        <v>59</v>
      </c>
      <c r="F27" s="14">
        <f>F21</f>
        <v>34.512418493042674</v>
      </c>
      <c r="G27" s="14">
        <f t="shared" ref="G27:Y27" si="12">G21</f>
        <v>35.892915232764381</v>
      </c>
      <c r="H27" s="14">
        <f t="shared" si="12"/>
        <v>38.906749964418395</v>
      </c>
      <c r="I27" s="14">
        <f t="shared" si="12"/>
        <v>41.880332454783208</v>
      </c>
      <c r="J27" s="14">
        <f t="shared" si="12"/>
        <v>37.597080152619256</v>
      </c>
      <c r="K27" s="14">
        <f t="shared" si="12"/>
        <v>41.91162913405779</v>
      </c>
      <c r="L27" s="14">
        <f t="shared" si="12"/>
        <v>44.649940696054905</v>
      </c>
      <c r="M27" s="14">
        <f t="shared" si="12"/>
        <v>47.741465382089473</v>
      </c>
      <c r="N27" s="14">
        <f t="shared" si="12"/>
        <v>50.605953305014843</v>
      </c>
      <c r="O27" s="14">
        <f t="shared" si="12"/>
        <v>51.185034383177424</v>
      </c>
      <c r="P27" s="14">
        <f t="shared" si="12"/>
        <v>0</v>
      </c>
      <c r="Q27" s="14">
        <f t="shared" si="12"/>
        <v>0</v>
      </c>
      <c r="R27" s="14">
        <f t="shared" si="12"/>
        <v>0</v>
      </c>
      <c r="S27" s="14">
        <f t="shared" si="12"/>
        <v>0</v>
      </c>
      <c r="T27" s="14">
        <f t="shared" si="12"/>
        <v>0</v>
      </c>
      <c r="U27" s="14">
        <f t="shared" si="12"/>
        <v>0</v>
      </c>
      <c r="V27" s="14">
        <f t="shared" si="12"/>
        <v>0</v>
      </c>
      <c r="W27" s="14">
        <f t="shared" si="12"/>
        <v>0</v>
      </c>
      <c r="X27" s="14">
        <f t="shared" si="12"/>
        <v>0</v>
      </c>
      <c r="Y27" s="14">
        <f t="shared" si="12"/>
        <v>0</v>
      </c>
    </row>
    <row r="28" spans="1:25" x14ac:dyDescent="0.3">
      <c r="E28" t="s">
        <v>60</v>
      </c>
      <c r="F28" s="22">
        <v>40.064</v>
      </c>
      <c r="G28" s="22">
        <v>43.031999999999996</v>
      </c>
      <c r="H28" s="22">
        <v>46</v>
      </c>
      <c r="I28" s="22">
        <v>48.966999999999999</v>
      </c>
      <c r="J28" s="22"/>
      <c r="K28" s="22"/>
      <c r="L28" s="22"/>
      <c r="M28" s="22"/>
      <c r="N28" s="22"/>
      <c r="O28" s="22"/>
      <c r="P28" s="22"/>
      <c r="Q28" s="22"/>
      <c r="R28" s="22"/>
      <c r="S28" s="22"/>
      <c r="T28" s="22"/>
      <c r="U28" s="22"/>
      <c r="V28" s="22"/>
      <c r="W28" s="22"/>
      <c r="X28" s="22"/>
      <c r="Y28" s="22"/>
    </row>
    <row r="29" spans="1:25" x14ac:dyDescent="0.3">
      <c r="E29" s="19" t="s">
        <v>75</v>
      </c>
      <c r="F29" s="8"/>
      <c r="G29" s="28">
        <f>IF(G$28="","",G28/F28-1)</f>
        <v>7.4081469648562104E-2</v>
      </c>
      <c r="H29" s="28">
        <f t="shared" ref="H29:Y29" si="13">IF(H$28="","",H28/G28-1)</f>
        <v>6.8971927867633509E-2</v>
      </c>
      <c r="I29" s="28">
        <f t="shared" si="13"/>
        <v>6.4500000000000002E-2</v>
      </c>
      <c r="J29" s="28" t="str">
        <f t="shared" si="13"/>
        <v/>
      </c>
      <c r="K29" s="28" t="str">
        <f t="shared" si="13"/>
        <v/>
      </c>
      <c r="L29" s="28" t="str">
        <f t="shared" si="13"/>
        <v/>
      </c>
      <c r="M29" s="28" t="str">
        <f t="shared" si="13"/>
        <v/>
      </c>
      <c r="N29" s="28" t="str">
        <f t="shared" si="13"/>
        <v/>
      </c>
      <c r="O29" s="28" t="str">
        <f t="shared" si="13"/>
        <v/>
      </c>
      <c r="P29" s="28" t="str">
        <f t="shared" si="13"/>
        <v/>
      </c>
      <c r="Q29" s="28" t="str">
        <f t="shared" si="13"/>
        <v/>
      </c>
      <c r="R29" s="28" t="str">
        <f t="shared" si="13"/>
        <v/>
      </c>
      <c r="S29" s="28" t="str">
        <f t="shared" si="13"/>
        <v/>
      </c>
      <c r="T29" s="28" t="str">
        <f t="shared" si="13"/>
        <v/>
      </c>
      <c r="U29" s="28" t="str">
        <f t="shared" si="13"/>
        <v/>
      </c>
      <c r="V29" s="28" t="str">
        <f t="shared" si="13"/>
        <v/>
      </c>
      <c r="W29" s="28" t="str">
        <f t="shared" si="13"/>
        <v/>
      </c>
      <c r="X29" s="28" t="str">
        <f t="shared" si="13"/>
        <v/>
      </c>
      <c r="Y29" s="28" t="str">
        <f t="shared" si="13"/>
        <v/>
      </c>
    </row>
    <row r="30" spans="1:25" x14ac:dyDescent="0.3">
      <c r="E30" t="s">
        <v>61</v>
      </c>
      <c r="F30" s="23">
        <f>IFERROR(F27-F28,"")</f>
        <v>-5.5515815069573264</v>
      </c>
      <c r="G30" s="23">
        <f t="shared" ref="G30:Y30" si="14">IFERROR(G27-G28,"")</f>
        <v>-7.1390847672356159</v>
      </c>
      <c r="H30" s="23">
        <f t="shared" si="14"/>
        <v>-7.0932500355816046</v>
      </c>
      <c r="I30" s="23">
        <f t="shared" si="14"/>
        <v>-7.0866675452167911</v>
      </c>
      <c r="J30" s="23">
        <f t="shared" si="14"/>
        <v>37.597080152619256</v>
      </c>
      <c r="K30" s="23">
        <f t="shared" si="14"/>
        <v>41.91162913405779</v>
      </c>
      <c r="L30" s="23">
        <f t="shared" si="14"/>
        <v>44.649940696054905</v>
      </c>
      <c r="M30" s="23">
        <f t="shared" si="14"/>
        <v>47.741465382089473</v>
      </c>
      <c r="N30" s="23">
        <f t="shared" si="14"/>
        <v>50.605953305014843</v>
      </c>
      <c r="O30" s="23">
        <f t="shared" si="14"/>
        <v>51.185034383177424</v>
      </c>
      <c r="P30" s="23">
        <f t="shared" si="14"/>
        <v>0</v>
      </c>
      <c r="Q30" s="23">
        <f t="shared" si="14"/>
        <v>0</v>
      </c>
      <c r="R30" s="23">
        <f t="shared" si="14"/>
        <v>0</v>
      </c>
      <c r="S30" s="23">
        <f t="shared" si="14"/>
        <v>0</v>
      </c>
      <c r="T30" s="23">
        <f t="shared" si="14"/>
        <v>0</v>
      </c>
      <c r="U30" s="23">
        <f t="shared" si="14"/>
        <v>0</v>
      </c>
      <c r="V30" s="23">
        <f t="shared" si="14"/>
        <v>0</v>
      </c>
      <c r="W30" s="23">
        <f t="shared" si="14"/>
        <v>0</v>
      </c>
      <c r="X30" s="23">
        <f t="shared" si="14"/>
        <v>0</v>
      </c>
      <c r="Y30" s="23">
        <f t="shared" si="14"/>
        <v>0</v>
      </c>
    </row>
    <row r="31" spans="1:25" x14ac:dyDescent="0.3">
      <c r="E31" s="9" t="s">
        <v>63</v>
      </c>
      <c r="F31" s="33">
        <f>IFERROR(F27/F28,"")</f>
        <v>0.86143217085270252</v>
      </c>
      <c r="G31" s="33">
        <f t="shared" ref="G31:Y31" si="15">IFERROR(G27/G28,"")</f>
        <v>0.83409823463386279</v>
      </c>
      <c r="H31" s="33">
        <f t="shared" si="15"/>
        <v>0.84579891226996506</v>
      </c>
      <c r="I31" s="33">
        <f t="shared" si="15"/>
        <v>0.85527666499444954</v>
      </c>
      <c r="J31" s="33" t="str">
        <f t="shared" si="15"/>
        <v/>
      </c>
      <c r="K31" s="33" t="str">
        <f t="shared" si="15"/>
        <v/>
      </c>
      <c r="L31" s="33" t="str">
        <f t="shared" si="15"/>
        <v/>
      </c>
      <c r="M31" s="33" t="str">
        <f t="shared" si="15"/>
        <v/>
      </c>
      <c r="N31" s="33" t="str">
        <f t="shared" si="15"/>
        <v/>
      </c>
      <c r="O31" s="33" t="str">
        <f t="shared" si="15"/>
        <v/>
      </c>
      <c r="P31" s="33" t="str">
        <f t="shared" si="15"/>
        <v/>
      </c>
      <c r="Q31" s="33" t="str">
        <f t="shared" si="15"/>
        <v/>
      </c>
      <c r="R31" s="33" t="str">
        <f t="shared" si="15"/>
        <v/>
      </c>
      <c r="S31" s="33" t="str">
        <f t="shared" si="15"/>
        <v/>
      </c>
      <c r="T31" s="33" t="str">
        <f t="shared" si="15"/>
        <v/>
      </c>
      <c r="U31" s="33" t="str">
        <f t="shared" si="15"/>
        <v/>
      </c>
      <c r="V31" s="33" t="str">
        <f t="shared" si="15"/>
        <v/>
      </c>
      <c r="W31" s="33" t="str">
        <f t="shared" si="15"/>
        <v/>
      </c>
      <c r="X31" s="33" t="str">
        <f t="shared" si="15"/>
        <v/>
      </c>
      <c r="Y31" s="33" t="str">
        <f t="shared" si="15"/>
        <v/>
      </c>
    </row>
    <row r="32" spans="1:25" x14ac:dyDescent="0.3">
      <c r="F32" s="8"/>
      <c r="G32" s="8"/>
      <c r="H32" s="8"/>
      <c r="I32" s="8"/>
      <c r="J32" s="8"/>
      <c r="K32" s="8"/>
      <c r="L32" s="8"/>
      <c r="M32" s="8"/>
      <c r="N32" s="8"/>
      <c r="O32" s="8"/>
      <c r="P32" s="8"/>
      <c r="Q32" s="8"/>
      <c r="R32" s="8"/>
      <c r="S32" s="8"/>
      <c r="T32" s="8"/>
      <c r="U32" s="8"/>
      <c r="V32" s="8"/>
      <c r="W32" s="8"/>
      <c r="X32" s="8"/>
      <c r="Y32" s="8"/>
    </row>
    <row r="33" spans="5:25" x14ac:dyDescent="0.3">
      <c r="E33" s="19" t="s">
        <v>53</v>
      </c>
      <c r="F33" s="20">
        <f>IF(ISBLANK(F28),0,F23)</f>
        <v>32.254596722469785</v>
      </c>
      <c r="G33" s="20">
        <f t="shared" ref="G33:Y33" si="16">IF(ISBLANK(G28),0,G23)</f>
        <v>31.350262234923907</v>
      </c>
      <c r="H33" s="20">
        <f t="shared" si="16"/>
        <v>31.759497392677964</v>
      </c>
      <c r="I33" s="20">
        <f t="shared" si="16"/>
        <v>31.950305108712687</v>
      </c>
      <c r="J33" s="20">
        <f t="shared" si="16"/>
        <v>0</v>
      </c>
      <c r="K33" s="20">
        <f t="shared" si="16"/>
        <v>0</v>
      </c>
      <c r="L33" s="20">
        <f t="shared" si="16"/>
        <v>0</v>
      </c>
      <c r="M33" s="20">
        <f t="shared" si="16"/>
        <v>0</v>
      </c>
      <c r="N33" s="20">
        <f t="shared" si="16"/>
        <v>0</v>
      </c>
      <c r="O33" s="20">
        <f t="shared" si="16"/>
        <v>0</v>
      </c>
      <c r="P33" s="20">
        <f t="shared" si="16"/>
        <v>0</v>
      </c>
      <c r="Q33" s="20">
        <f t="shared" si="16"/>
        <v>0</v>
      </c>
      <c r="R33" s="20">
        <f t="shared" si="16"/>
        <v>0</v>
      </c>
      <c r="S33" s="20">
        <f t="shared" si="16"/>
        <v>0</v>
      </c>
      <c r="T33" s="20">
        <f t="shared" si="16"/>
        <v>0</v>
      </c>
      <c r="U33" s="20">
        <f t="shared" si="16"/>
        <v>0</v>
      </c>
      <c r="V33" s="20">
        <f t="shared" si="16"/>
        <v>0</v>
      </c>
      <c r="W33" s="20">
        <f t="shared" si="16"/>
        <v>0</v>
      </c>
      <c r="X33" s="20">
        <f t="shared" si="16"/>
        <v>0</v>
      </c>
      <c r="Y33" s="20">
        <f t="shared" si="16"/>
        <v>0</v>
      </c>
    </row>
    <row r="34" spans="5:25" x14ac:dyDescent="0.3">
      <c r="E34" s="19" t="s">
        <v>65</v>
      </c>
      <c r="F34" s="20">
        <f>IFERROR(F28/((1+$B$11)^F3),"")</f>
        <v>37.442990654205609</v>
      </c>
      <c r="G34" s="20">
        <f t="shared" ref="G34:Y34" si="17">IFERROR(G28/((1+$B$11)^G3),"")</f>
        <v>37.585815355052837</v>
      </c>
      <c r="H34" s="20">
        <f t="shared" si="17"/>
        <v>37.549702336979188</v>
      </c>
      <c r="I34" s="20">
        <f t="shared" si="17"/>
        <v>37.356689848331165</v>
      </c>
      <c r="J34" s="20">
        <f t="shared" si="17"/>
        <v>0</v>
      </c>
      <c r="K34" s="20">
        <f t="shared" si="17"/>
        <v>0</v>
      </c>
      <c r="L34" s="20">
        <f t="shared" si="17"/>
        <v>0</v>
      </c>
      <c r="M34" s="20">
        <f t="shared" si="17"/>
        <v>0</v>
      </c>
      <c r="N34" s="20">
        <f t="shared" si="17"/>
        <v>0</v>
      </c>
      <c r="O34" s="20">
        <f t="shared" si="17"/>
        <v>0</v>
      </c>
      <c r="P34" s="20">
        <f t="shared" si="17"/>
        <v>0</v>
      </c>
      <c r="Q34" s="20">
        <f t="shared" si="17"/>
        <v>0</v>
      </c>
      <c r="R34" s="20">
        <f t="shared" si="17"/>
        <v>0</v>
      </c>
      <c r="S34" s="20">
        <f t="shared" si="17"/>
        <v>0</v>
      </c>
      <c r="T34" s="20">
        <f t="shared" si="17"/>
        <v>0</v>
      </c>
      <c r="U34" s="20">
        <f t="shared" si="17"/>
        <v>0</v>
      </c>
      <c r="V34" s="20">
        <f t="shared" si="17"/>
        <v>0</v>
      </c>
      <c r="W34" s="20">
        <f t="shared" si="17"/>
        <v>0</v>
      </c>
      <c r="X34" s="20">
        <f t="shared" si="17"/>
        <v>0</v>
      </c>
      <c r="Y34" s="20">
        <f t="shared" si="17"/>
        <v>0</v>
      </c>
    </row>
    <row r="35" spans="5:25" x14ac:dyDescent="0.3">
      <c r="F35" s="8"/>
      <c r="G35" s="8"/>
      <c r="H35" s="8"/>
      <c r="I35" s="8"/>
      <c r="J35" s="8"/>
      <c r="K35" s="8"/>
      <c r="L35" s="8"/>
      <c r="M35" s="8"/>
      <c r="N35" s="8"/>
      <c r="O35" s="8"/>
      <c r="P35" s="8"/>
      <c r="Q35" s="8"/>
      <c r="R35" s="8"/>
      <c r="S35" s="8"/>
      <c r="T35" s="8"/>
      <c r="U35" s="8"/>
      <c r="V35" s="8"/>
      <c r="W35" s="8"/>
      <c r="X35" s="8"/>
      <c r="Y35" s="8"/>
    </row>
    <row r="36" spans="5:25" x14ac:dyDescent="0.3">
      <c r="F36" s="8"/>
      <c r="G36" s="8"/>
      <c r="H36" s="8"/>
      <c r="I36" s="8"/>
      <c r="J36" s="8"/>
      <c r="K36" s="8"/>
      <c r="L36" s="8"/>
      <c r="M36" s="8"/>
      <c r="N36" s="8"/>
      <c r="O36" s="8"/>
      <c r="P36" s="8"/>
      <c r="Q36" s="8"/>
      <c r="R36" s="8"/>
      <c r="S36" s="8"/>
      <c r="T36" s="8"/>
      <c r="U36" s="8"/>
      <c r="V36" s="8"/>
      <c r="W36" s="8"/>
      <c r="X36" s="8"/>
      <c r="Y36" s="8"/>
    </row>
    <row r="37" spans="5:25" x14ac:dyDescent="0.3">
      <c r="F37" s="8"/>
      <c r="G37" s="8"/>
      <c r="H37" s="8"/>
      <c r="I37" s="8"/>
      <c r="J37" s="8"/>
      <c r="K37" s="8"/>
      <c r="L37" s="8"/>
      <c r="M37" s="8"/>
      <c r="N37" s="8"/>
      <c r="O37" s="8"/>
      <c r="P37" s="8"/>
      <c r="Q37" s="8"/>
      <c r="R37" s="8"/>
      <c r="S37" s="8"/>
      <c r="T37" s="8"/>
      <c r="U37" s="8"/>
      <c r="V37" s="8"/>
      <c r="W37" s="8"/>
      <c r="X37" s="8"/>
      <c r="Y37" s="8"/>
    </row>
  </sheetData>
  <conditionalFormatting sqref="B17">
    <cfRule type="colorScale" priority="3">
      <colorScale>
        <cfvo type="num" val="0.5"/>
        <cfvo type="num" val="0.8"/>
        <cfvo type="num" val="1.1000000000000001"/>
        <color rgb="FFF8696B"/>
        <color rgb="FFFFEB84"/>
        <color rgb="FF63BE7B"/>
      </colorScale>
    </cfRule>
  </conditionalFormatting>
  <conditionalFormatting sqref="F31:Y31">
    <cfRule type="colorScale" priority="1">
      <colorScale>
        <cfvo type="num" val="0.5"/>
        <cfvo type="num" val="0.8"/>
        <cfvo type="num" val="1.1000000000000001"/>
        <color rgb="FFF8696B"/>
        <color rgb="FFFFEB84"/>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560E304-18E7-417D-A0B6-A9C63CF13C05}">
          <x14:formula1>
            <xm:f>'Reference Sheet'!$J$7:$J$9</xm:f>
          </x14:formula1>
          <xm:sqref>F9:Y9</xm:sqref>
        </x14:dataValidation>
        <x14:dataValidation type="list" allowBlank="1" showInputMessage="1" showErrorMessage="1" xr:uid="{AA0071C0-3B88-4E34-9F4E-F29E8EE6C94E}">
          <x14:formula1>
            <xm:f>'Reference Sheet'!$H$2:$H$6</xm:f>
          </x14:formula1>
          <xm:sqref>B4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Reference Sheet</vt:lpstr>
      <vt:lpstr>Template</vt:lpstr>
      <vt:lpstr>Examples --&gt;</vt:lpstr>
      <vt:lpstr>Ant Edwards</vt:lpstr>
      <vt:lpstr>Jaylen Brown</vt:lpstr>
      <vt:lpstr>Mikal Bridges</vt:lpstr>
      <vt:lpstr>Nikola Jokic</vt:lpstr>
      <vt:lpstr>Cam Johnson</vt:lpstr>
      <vt:lpstr>Austin Reaves</vt:lpstr>
      <vt:lpstr>Draymond Green</vt:lpstr>
      <vt:lpstr>Lebron James</vt:lpstr>
      <vt:lpstr>Damian Lillard</vt:lpstr>
      <vt:lpstr>Luka Doncic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 Ijeh</cp:lastModifiedBy>
  <dcterms:created xsi:type="dcterms:W3CDTF">2023-09-29T01:32:57Z</dcterms:created>
  <dcterms:modified xsi:type="dcterms:W3CDTF">2023-11-04T18:35:31Z</dcterms:modified>
</cp:coreProperties>
</file>