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mikejseay\Documents\Code\retirement\"/>
    </mc:Choice>
  </mc:AlternateContent>
  <xr:revisionPtr revIDLastSave="0" documentId="13_ncr:1_{3D421DE9-B667-4C89-928E-F485E0A44ED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omments" sheetId="3" r:id="rId1"/>
    <sheet name="constants" sheetId="4" r:id="rId2"/>
    <sheet name="income-tax-brackets" sheetId="2" r:id="rId3"/>
    <sheet name="irmaa-brackets" sheetId="5" r:id="rId4"/>
    <sheet name="main" sheetId="1" r:id="rId5"/>
  </sheets>
  <calcPr calcId="191029"/>
</workbook>
</file>

<file path=xl/calcChain.xml><?xml version="1.0" encoding="utf-8"?>
<calcChain xmlns="http://schemas.openxmlformats.org/spreadsheetml/2006/main">
  <c r="E3" i="1" l="1"/>
  <c r="D7" i="5"/>
  <c r="D6" i="5"/>
  <c r="D5" i="5"/>
  <c r="D4" i="5"/>
  <c r="D3" i="5"/>
  <c r="E8" i="2"/>
  <c r="F8" i="2" s="1"/>
  <c r="G7" i="2"/>
  <c r="E7" i="2"/>
  <c r="F7" i="2" s="1"/>
  <c r="G6" i="2"/>
  <c r="E6" i="2"/>
  <c r="F6" i="2" s="1"/>
  <c r="G5" i="2"/>
  <c r="E5" i="2"/>
  <c r="F5" i="2" s="1"/>
  <c r="G4" i="2"/>
  <c r="E4" i="2"/>
  <c r="E9" i="2" s="1"/>
  <c r="F3" i="2"/>
  <c r="AB16" i="1"/>
  <c r="AB17" i="1" s="1"/>
  <c r="AB18" i="1" s="1"/>
  <c r="AB19" i="1" s="1"/>
  <c r="AA3" i="1"/>
  <c r="AA4" i="1" s="1"/>
  <c r="AA5" i="1" s="1"/>
  <c r="AA6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D3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I5" i="1"/>
  <c r="Y4" i="1"/>
  <c r="Y3" i="1"/>
  <c r="L3" i="1"/>
  <c r="F4" i="2" l="1"/>
  <c r="AA7" i="1"/>
  <c r="L4" i="1"/>
  <c r="M3" i="1"/>
  <c r="AA8" i="1" l="1"/>
  <c r="M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O3" i="1"/>
  <c r="P3" i="1" s="1"/>
  <c r="X5" i="1" l="1"/>
  <c r="Y5" i="1" s="1"/>
  <c r="Q3" i="1"/>
  <c r="O4" i="1"/>
  <c r="P4" i="1" s="1"/>
  <c r="AA9" i="1"/>
  <c r="Q4" i="1" l="1"/>
  <c r="X6" i="1"/>
  <c r="Y6" i="1" s="1"/>
  <c r="AA10" i="1"/>
  <c r="V3" i="1"/>
  <c r="U3" i="1"/>
  <c r="T3" i="1"/>
  <c r="S3" i="1"/>
  <c r="R3" i="1"/>
  <c r="AA11" i="1" l="1"/>
  <c r="W3" i="1"/>
  <c r="F3" i="1" s="1"/>
  <c r="U4" i="1"/>
  <c r="V4" i="1"/>
  <c r="T4" i="1"/>
  <c r="S4" i="1"/>
  <c r="R4" i="1"/>
  <c r="Z3" i="1" l="1"/>
  <c r="AC3" i="1" s="1"/>
  <c r="W4" i="1"/>
  <c r="F4" i="1" s="1"/>
  <c r="AA12" i="1"/>
  <c r="Z4" i="1" l="1"/>
  <c r="AC4" i="1" s="1"/>
  <c r="E4" i="1" s="1"/>
  <c r="AA13" i="1"/>
  <c r="K3" i="1"/>
  <c r="D4" i="1" s="1"/>
  <c r="K4" i="1" l="1"/>
  <c r="D5" i="1" s="1"/>
  <c r="AA14" i="1"/>
  <c r="K5" i="1" l="1"/>
  <c r="J5" i="1"/>
  <c r="AA15" i="1"/>
  <c r="D6" i="1" l="1"/>
  <c r="AA16" i="1"/>
  <c r="M5" i="1"/>
  <c r="K6" i="1"/>
  <c r="J6" i="1"/>
  <c r="D7" i="1" l="1"/>
  <c r="K7" i="1" s="1"/>
  <c r="O5" i="1"/>
  <c r="P5" i="1" s="1"/>
  <c r="M6" i="1"/>
  <c r="AA17" i="1"/>
  <c r="J7" i="1" l="1"/>
  <c r="D8" i="1" s="1"/>
  <c r="X7" i="1"/>
  <c r="Y7" i="1" s="1"/>
  <c r="Q5" i="1"/>
  <c r="AA18" i="1"/>
  <c r="O6" i="1"/>
  <c r="P6" i="1" s="1"/>
  <c r="M7" i="1"/>
  <c r="P7" i="1" s="1"/>
  <c r="K8" i="1" l="1"/>
  <c r="J8" i="1"/>
  <c r="D9" i="1"/>
  <c r="Q6" i="1"/>
  <c r="X8" i="1"/>
  <c r="Y8" i="1" s="1"/>
  <c r="J9" i="1"/>
  <c r="K9" i="1"/>
  <c r="D10" i="1" s="1"/>
  <c r="Q7" i="1"/>
  <c r="X9" i="1"/>
  <c r="Y9" i="1" s="1"/>
  <c r="M8" i="1"/>
  <c r="P8" i="1" s="1"/>
  <c r="AA19" i="1"/>
  <c r="V5" i="1"/>
  <c r="U5" i="1"/>
  <c r="T5" i="1"/>
  <c r="S5" i="1"/>
  <c r="R5" i="1"/>
  <c r="K10" i="1" l="1"/>
  <c r="J10" i="1"/>
  <c r="Q8" i="1"/>
  <c r="X10" i="1"/>
  <c r="Y10" i="1" s="1"/>
  <c r="R7" i="1"/>
  <c r="S7" i="1"/>
  <c r="V7" i="1"/>
  <c r="U7" i="1"/>
  <c r="T7" i="1"/>
  <c r="M9" i="1"/>
  <c r="P9" i="1" s="1"/>
  <c r="W5" i="1"/>
  <c r="F5" i="1" s="1"/>
  <c r="V6" i="1"/>
  <c r="U6" i="1"/>
  <c r="T6" i="1"/>
  <c r="S6" i="1"/>
  <c r="R6" i="1"/>
  <c r="D11" i="1" l="1"/>
  <c r="Z5" i="1"/>
  <c r="AC5" i="1" s="1"/>
  <c r="E5" i="1" s="1"/>
  <c r="Q9" i="1"/>
  <c r="X11" i="1"/>
  <c r="Y11" i="1" s="1"/>
  <c r="W7" i="1"/>
  <c r="F7" i="1" s="1"/>
  <c r="M10" i="1"/>
  <c r="P10" i="1" s="1"/>
  <c r="W6" i="1"/>
  <c r="F6" i="1" s="1"/>
  <c r="K11" i="1"/>
  <c r="J11" i="1"/>
  <c r="V8" i="1"/>
  <c r="U8" i="1"/>
  <c r="T8" i="1"/>
  <c r="S8" i="1"/>
  <c r="R8" i="1"/>
  <c r="D12" i="1" l="1"/>
  <c r="K12" i="1" s="1"/>
  <c r="Z7" i="1"/>
  <c r="AC7" i="1" s="1"/>
  <c r="Z6" i="1"/>
  <c r="AC6" i="1" s="1"/>
  <c r="E6" i="1" s="1"/>
  <c r="Q10" i="1"/>
  <c r="X12" i="1"/>
  <c r="Y12" i="1" s="1"/>
  <c r="W8" i="1"/>
  <c r="F8" i="1" s="1"/>
  <c r="V9" i="1"/>
  <c r="U9" i="1"/>
  <c r="T9" i="1"/>
  <c r="S9" i="1"/>
  <c r="R9" i="1"/>
  <c r="M11" i="1"/>
  <c r="P11" i="1" s="1"/>
  <c r="J12" i="1" l="1"/>
  <c r="M12" i="1" s="1"/>
  <c r="P12" i="1" s="1"/>
  <c r="D13" i="1"/>
  <c r="J13" i="1" s="1"/>
  <c r="E7" i="1"/>
  <c r="Z8" i="1"/>
  <c r="AC8" i="1" s="1"/>
  <c r="V10" i="1"/>
  <c r="U10" i="1"/>
  <c r="T10" i="1"/>
  <c r="S10" i="1"/>
  <c r="R10" i="1"/>
  <c r="Q11" i="1"/>
  <c r="X13" i="1"/>
  <c r="Y13" i="1" s="1"/>
  <c r="W9" i="1"/>
  <c r="F9" i="1" s="1"/>
  <c r="K13" i="1" l="1"/>
  <c r="D14" i="1" s="1"/>
  <c r="K14" i="1" s="1"/>
  <c r="Z9" i="1"/>
  <c r="AC9" i="1" s="1"/>
  <c r="W10" i="1"/>
  <c r="F10" i="1" s="1"/>
  <c r="R11" i="1"/>
  <c r="V11" i="1"/>
  <c r="U11" i="1"/>
  <c r="T11" i="1"/>
  <c r="S11" i="1"/>
  <c r="Q12" i="1"/>
  <c r="X14" i="1"/>
  <c r="Y14" i="1" s="1"/>
  <c r="M13" i="1"/>
  <c r="P13" i="1" s="1"/>
  <c r="E8" i="1"/>
  <c r="J14" i="1" l="1"/>
  <c r="M14" i="1" s="1"/>
  <c r="P14" i="1" s="1"/>
  <c r="Z10" i="1"/>
  <c r="AC10" i="1" s="1"/>
  <c r="V12" i="1"/>
  <c r="U12" i="1"/>
  <c r="T12" i="1"/>
  <c r="S12" i="1"/>
  <c r="R12" i="1"/>
  <c r="W11" i="1"/>
  <c r="F11" i="1" s="1"/>
  <c r="E9" i="1"/>
  <c r="Q13" i="1"/>
  <c r="X15" i="1"/>
  <c r="Y15" i="1" s="1"/>
  <c r="D15" i="1" l="1"/>
  <c r="Z11" i="1"/>
  <c r="AC11" i="1" s="1"/>
  <c r="V13" i="1"/>
  <c r="U13" i="1"/>
  <c r="T13" i="1"/>
  <c r="S13" i="1"/>
  <c r="R13" i="1"/>
  <c r="K15" i="1"/>
  <c r="J15" i="1"/>
  <c r="W12" i="1"/>
  <c r="F12" i="1" s="1"/>
  <c r="E10" i="1"/>
  <c r="Q14" i="1"/>
  <c r="X16" i="1"/>
  <c r="Y16" i="1" s="1"/>
  <c r="D16" i="1" l="1"/>
  <c r="K16" i="1" s="1"/>
  <c r="Z12" i="1"/>
  <c r="AC12" i="1" s="1"/>
  <c r="J16" i="1"/>
  <c r="E11" i="1"/>
  <c r="V14" i="1"/>
  <c r="U14" i="1"/>
  <c r="T14" i="1"/>
  <c r="S14" i="1"/>
  <c r="R14" i="1"/>
  <c r="M15" i="1"/>
  <c r="P15" i="1" s="1"/>
  <c r="W13" i="1"/>
  <c r="F13" i="1" s="1"/>
  <c r="D17" i="1" l="1"/>
  <c r="J17" i="1" s="1"/>
  <c r="W14" i="1"/>
  <c r="F14" i="1" s="1"/>
  <c r="Q15" i="1"/>
  <c r="X17" i="1"/>
  <c r="Y17" i="1" s="1"/>
  <c r="M16" i="1"/>
  <c r="P16" i="1" s="1"/>
  <c r="Z13" i="1"/>
  <c r="AC13" i="1" s="1"/>
  <c r="E12" i="1"/>
  <c r="K17" i="1" l="1"/>
  <c r="D18" i="1" s="1"/>
  <c r="K18" i="1" s="1"/>
  <c r="Z14" i="1"/>
  <c r="AC14" i="1" s="1"/>
  <c r="X18" i="1"/>
  <c r="Y18" i="1" s="1"/>
  <c r="Q16" i="1"/>
  <c r="E13" i="1"/>
  <c r="R15" i="1"/>
  <c r="S15" i="1"/>
  <c r="V15" i="1"/>
  <c r="U15" i="1"/>
  <c r="T15" i="1"/>
  <c r="M17" i="1"/>
  <c r="P17" i="1" s="1"/>
  <c r="J18" i="1" l="1"/>
  <c r="D19" i="1" s="1"/>
  <c r="K19" i="1" s="1"/>
  <c r="W15" i="1"/>
  <c r="F15" i="1" s="1"/>
  <c r="M18" i="1"/>
  <c r="P18" i="1" s="1"/>
  <c r="Q18" i="1" s="1"/>
  <c r="E14" i="1"/>
  <c r="V16" i="1"/>
  <c r="U16" i="1"/>
  <c r="T16" i="1"/>
  <c r="S16" i="1"/>
  <c r="R16" i="1"/>
  <c r="X19" i="1"/>
  <c r="Y19" i="1" s="1"/>
  <c r="Q17" i="1"/>
  <c r="J19" i="1" l="1"/>
  <c r="M19" i="1" s="1"/>
  <c r="P19" i="1" s="1"/>
  <c r="Q19" i="1" s="1"/>
  <c r="Z15" i="1"/>
  <c r="AC15" i="1" s="1"/>
  <c r="V17" i="1"/>
  <c r="U17" i="1"/>
  <c r="T17" i="1"/>
  <c r="S17" i="1"/>
  <c r="R17" i="1"/>
  <c r="W16" i="1"/>
  <c r="F16" i="1" s="1"/>
  <c r="E15" i="1"/>
  <c r="V18" i="1"/>
  <c r="U18" i="1"/>
  <c r="T18" i="1"/>
  <c r="S18" i="1"/>
  <c r="R18" i="1"/>
  <c r="Z16" i="1" l="1"/>
  <c r="AC16" i="1" s="1"/>
  <c r="E16" i="1" s="1"/>
  <c r="R19" i="1"/>
  <c r="V19" i="1"/>
  <c r="U19" i="1"/>
  <c r="T19" i="1"/>
  <c r="S19" i="1"/>
  <c r="W17" i="1"/>
  <c r="F17" i="1" s="1"/>
  <c r="W18" i="1"/>
  <c r="F18" i="1" s="1"/>
  <c r="Z18" i="1" l="1"/>
  <c r="AC18" i="1" s="1"/>
  <c r="Z17" i="1"/>
  <c r="AC17" i="1" s="1"/>
  <c r="E17" i="1" s="1"/>
  <c r="W19" i="1"/>
  <c r="F19" i="1" s="1"/>
  <c r="Z19" i="1" l="1"/>
  <c r="AC19" i="1" s="1"/>
  <c r="E18" i="1"/>
  <c r="E19" i="1" l="1"/>
</calcChain>
</file>

<file path=xl/sharedStrings.xml><?xml version="1.0" encoding="utf-8"?>
<sst xmlns="http://schemas.openxmlformats.org/spreadsheetml/2006/main" count="79" uniqueCount="79">
  <si>
    <t>RMDs, ROTH CONVERSIONS AND TAXES</t>
  </si>
  <si>
    <t>RULES: Non-spouse beneficiary has 10 years to deplete an inherited IRA, either Traditional or Roth, UNLESS they are a disabled person, and cannot convert inherited traditional IRA funds to a Roth IRA; The owner of a traditional IRA cannot convert from a traditional IRA to a Roth IRA more than once in a 12 month period; Roth conversions can no longer be reversed</t>
  </si>
  <si>
    <t>EXAMPLE OF INCOME TAX CALCULATION</t>
  </si>
  <si>
    <t>INVESTMENT RETURN</t>
  </si>
  <si>
    <t>applied to both Trad and Roth IRAs balances</t>
  </si>
  <si>
    <t>INFLATION RATE</t>
  </si>
  <si>
    <t>applied to Long Term Care and SSA Benefit</t>
  </si>
  <si>
    <t>BEGINNING ANNUAL TAXABLE SSA BENEFITS</t>
  </si>
  <si>
    <t>Assume calc of taxable amount done separately</t>
  </si>
  <si>
    <t>RATES</t>
  </si>
  <si>
    <t>INCOME</t>
  </si>
  <si>
    <t>TAX</t>
  </si>
  <si>
    <t>BRACKET START</t>
  </si>
  <si>
    <t>BRACKET END</t>
  </si>
  <si>
    <t>IRMAA brackets - Single Taxpayers - MAGI from two years prior</t>
  </si>
  <si>
    <t>FACTOR TO ADJUST SSA BENEFITS</t>
  </si>
  <si>
    <t>Full benefit less Medicare premium</t>
  </si>
  <si>
    <t>STANDARD DEDUCTION RATE OF INCREASE</t>
  </si>
  <si>
    <t>TAXABLE INCOME</t>
  </si>
  <si>
    <t>OTHER INCOME (no business income or deductions)</t>
  </si>
  <si>
    <t>Also, no capital gains or qualified dividends included, and no provisional income calculation for % of SSA income included in AGI; no deductions other than standard deduction included; taxes due paid from Trad IRA distrib</t>
  </si>
  <si>
    <t>Assume my disabled son inherits my Trad and Roth IRA accounts</t>
  </si>
  <si>
    <t>Maintain money market balances totalling 100k as cash reserve</t>
  </si>
  <si>
    <t>Will make first RMD by Dec 31 2027 even though deadline is April 1, 2028.</t>
  </si>
  <si>
    <t>Case #9 - Decreasing Roth Conversions all years then EOL at age 87</t>
  </si>
  <si>
    <t>LOGIC-ADD investment return SUBT Rmd and Roth conv</t>
  </si>
  <si>
    <t>LOGIC-ADD investment return and Roth conv, subtracts cash pulled for living expenses</t>
  </si>
  <si>
    <t>LOGIC-ADD the six bracket amts columns R to W</t>
  </si>
  <si>
    <t>LOGIC- 1/DIVISOR</t>
  </si>
  <si>
    <t>LOGIC-Trad IRA balance * Divisor%</t>
  </si>
  <si>
    <t>LOGIC-Trad &amp; Roth IRA balances * assumed investment return</t>
  </si>
  <si>
    <t>User manual entry</t>
  </si>
  <si>
    <t>LOGIC-starts with assumed starting SS benefit, increased by assumed inflation amt</t>
  </si>
  <si>
    <t>LOGIC-ADD Rmd, Roth conversion, SS benefit, and assumed amt of other income</t>
  </si>
  <si>
    <t>LOGIC-uses current standard deduction and increases by assumed rate</t>
  </si>
  <si>
    <t>LOGIC-if AGI less than 75k, full deduction of 6k, more than 175k, zero, and in between, reduced pro rata</t>
  </si>
  <si>
    <t>LOGIC-AGI less standard and senior deductions</t>
  </si>
  <si>
    <t>LOGIC-in my case, taxable income is tha same as MAGI (modified adjusted gross income)</t>
  </si>
  <si>
    <t>LOGIC-pulls tax bracket info from column L above, testing each bracket amount and then calculating tax</t>
  </si>
  <si>
    <t>LOGIC-pulls IRMAA bracket info from AC and AD columns above and tests for brackets then calculates increased Medicare premiums based on MAGI from two years earlier</t>
  </si>
  <si>
    <t>LOGIC-annual amount from Column X</t>
  </si>
  <si>
    <t>LOGIC-ADD RMD and adjusted SS benefit, SUBTRACT taxes and IRMAA</t>
  </si>
  <si>
    <t>LOGIC-uses assumed starting amount of living expenses and increases annually by assumed inflation factor</t>
  </si>
  <si>
    <t>LOGIC-uses an assumed starting amount for annual long term care cost and increases by assumed annual inflation factor</t>
  </si>
  <si>
    <t>Year</t>
  </si>
  <si>
    <t>Trad IRA Balance</t>
  </si>
  <si>
    <t>Roth IRA Balance</t>
  </si>
  <si>
    <t>Taxes</t>
  </si>
  <si>
    <t>AGE</t>
  </si>
  <si>
    <t>DIVISOR</t>
  </si>
  <si>
    <t>DIVISOR%</t>
  </si>
  <si>
    <t>RMD</t>
  </si>
  <si>
    <t>TRAD &amp; ROTH IRA INVST RETURN</t>
  </si>
  <si>
    <t>ROTH CONVERSION</t>
  </si>
  <si>
    <t>SSA</t>
  </si>
  <si>
    <t>AGI (Line 11)</t>
  </si>
  <si>
    <t>Std Deduc</t>
  </si>
  <si>
    <t>Senior Ded</t>
  </si>
  <si>
    <t>MAGI</t>
  </si>
  <si>
    <t>Taxable Income (Line 15)</t>
  </si>
  <si>
    <t>IRMAA</t>
  </si>
  <si>
    <t>Annual</t>
  </si>
  <si>
    <t>Additional Distrib from Trad IRA above RMD</t>
  </si>
  <si>
    <t>Net Income</t>
  </si>
  <si>
    <t>Living Expenses</t>
  </si>
  <si>
    <t>LTC</t>
  </si>
  <si>
    <t>Amt to Pull from Roth</t>
  </si>
  <si>
    <t>STARTING TRAD IRA BALANCE</t>
  </si>
  <si>
    <t>STARTING AGE</t>
  </si>
  <si>
    <t>PRE-DEFINED (?)</t>
  </si>
  <si>
    <t>STARTING STANDARD DEDUCTION AMOUNT</t>
  </si>
  <si>
    <t>User Manual Entry</t>
  </si>
  <si>
    <t>STARTING ANNUAL EXPENSES</t>
  </si>
  <si>
    <t>YEAR WHEN LTC BEGINS</t>
  </si>
  <si>
    <t>STARTING ANNUAL COST OF LTC</t>
  </si>
  <si>
    <t>label</t>
  </si>
  <si>
    <t>value</t>
  </si>
  <si>
    <t>note</t>
  </si>
  <si>
    <t>STARTING ROTH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</si>
</sst>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\$#,##0_);\(\$#,##0\)"/>
    <numFmt numFmtId="165" formatCode="#,##0.0000%"/>
    <numFmt numFmtId="166" formatCode="#,##0%"/>
    <numFmt numFmtId="168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i/>
      <sz val="1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44" fontId="4" fillId="0" borderId="1" xfId="1" applyFont="1" applyFill="1" applyBorder="1" applyAlignment="1">
      <alignment horizontal="right" vertical="center"/>
    </xf>
    <xf numFmtId="4" fontId="4" fillId="0" borderId="1" xfId="0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right" vertical="center"/>
    </xf>
    <xf numFmtId="168" fontId="4" fillId="0" borderId="1" xfId="2" applyNumberFormat="1" applyFont="1" applyFill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" fontId="4" fillId="0" borderId="1" xfId="0" applyNumberFormat="1" applyFont="1" applyFill="1" applyBorder="1" applyAlignment="1">
      <alignment horizontal="right" vertical="center"/>
    </xf>
    <xf numFmtId="7" fontId="4" fillId="0" borderId="1" xfId="0" applyNumberFormat="1" applyFont="1" applyFill="1" applyBorder="1" applyAlignment="1">
      <alignment horizontal="right" vertical="center"/>
    </xf>
    <xf numFmtId="166" fontId="4" fillId="0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left" vertical="center" wrapText="1"/>
    </xf>
    <xf numFmtId="165" fontId="4" fillId="0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10" fontId="4" fillId="0" borderId="1" xfId="2" applyNumberFormat="1" applyFont="1" applyFill="1" applyBorder="1" applyAlignment="1">
      <alignment horizontal="right" vertical="center"/>
    </xf>
    <xf numFmtId="165" fontId="4" fillId="0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left" vertical="center" wrapText="1"/>
    </xf>
    <xf numFmtId="165" fontId="4" fillId="0" borderId="1" xfId="0" applyNumberFormat="1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 vertical="center"/>
    </xf>
    <xf numFmtId="9" fontId="4" fillId="0" borderId="1" xfId="2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vertical="center" wrapText="1"/>
    </xf>
    <xf numFmtId="4" fontId="4" fillId="0" borderId="1" xfId="0" applyNumberFormat="1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164" fontId="4" fillId="2" borderId="1" xfId="0" applyNumberFormat="1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8C58-AB6A-4584-85EE-9424FFABF7C5}">
  <dimension ref="A1:A7"/>
  <sheetViews>
    <sheetView workbookViewId="0">
      <selection activeCell="C10" sqref="C10"/>
    </sheetView>
  </sheetViews>
  <sheetFormatPr defaultRowHeight="15" x14ac:dyDescent="0.25"/>
  <cols>
    <col min="1" max="1" width="65.5703125" bestFit="1" customWidth="1"/>
  </cols>
  <sheetData>
    <row r="1" spans="1:1" x14ac:dyDescent="0.25">
      <c r="A1" s="1" t="s">
        <v>0</v>
      </c>
    </row>
    <row r="2" spans="1:1" ht="90" x14ac:dyDescent="0.25">
      <c r="A2" s="3" t="s">
        <v>1</v>
      </c>
    </row>
    <row r="3" spans="1:1" ht="60" x14ac:dyDescent="0.25">
      <c r="A3" s="3" t="s">
        <v>20</v>
      </c>
    </row>
    <row r="4" spans="1:1" x14ac:dyDescent="0.25">
      <c r="A4" s="11" t="s">
        <v>21</v>
      </c>
    </row>
    <row r="5" spans="1:1" x14ac:dyDescent="0.25">
      <c r="A5" s="11" t="s">
        <v>22</v>
      </c>
    </row>
    <row r="6" spans="1:1" x14ac:dyDescent="0.25">
      <c r="A6" s="11" t="s">
        <v>23</v>
      </c>
    </row>
    <row r="7" spans="1:1" x14ac:dyDescent="0.25">
      <c r="A7" s="4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C7F1-4422-47B9-A0C4-7936AB2AA375}">
  <dimension ref="A1:C15"/>
  <sheetViews>
    <sheetView workbookViewId="0">
      <selection activeCell="B9" sqref="B9"/>
    </sheetView>
  </sheetViews>
  <sheetFormatPr defaultRowHeight="15" x14ac:dyDescent="0.25"/>
  <cols>
    <col min="1" max="1" width="47.85546875" bestFit="1" customWidth="1"/>
    <col min="2" max="2" width="14.28515625" bestFit="1" customWidth="1"/>
  </cols>
  <sheetData>
    <row r="1" spans="1:3" x14ac:dyDescent="0.25">
      <c r="A1" s="1" t="s">
        <v>75</v>
      </c>
      <c r="B1" s="4" t="s">
        <v>76</v>
      </c>
      <c r="C1" s="36" t="s">
        <v>77</v>
      </c>
    </row>
    <row r="2" spans="1:3" x14ac:dyDescent="0.25">
      <c r="A2" s="11" t="s">
        <v>67</v>
      </c>
      <c r="B2" s="6">
        <v>1000000</v>
      </c>
      <c r="C2" s="36"/>
    </row>
    <row r="3" spans="1:3" x14ac:dyDescent="0.25">
      <c r="A3" s="11" t="s">
        <v>68</v>
      </c>
      <c r="B3" s="8">
        <v>71</v>
      </c>
      <c r="C3" s="36"/>
    </row>
    <row r="4" spans="1:3" x14ac:dyDescent="0.25">
      <c r="A4" s="11" t="s">
        <v>70</v>
      </c>
      <c r="B4" s="6">
        <v>15750</v>
      </c>
      <c r="C4" s="36"/>
    </row>
    <row r="5" spans="1:3" x14ac:dyDescent="0.25">
      <c r="A5" s="11" t="s">
        <v>72</v>
      </c>
      <c r="B5" s="6">
        <v>65000</v>
      </c>
      <c r="C5" s="36"/>
    </row>
    <row r="6" spans="1:3" x14ac:dyDescent="0.25">
      <c r="A6" s="11" t="s">
        <v>73</v>
      </c>
      <c r="B6" s="8">
        <v>2038</v>
      </c>
      <c r="C6" s="36"/>
    </row>
    <row r="7" spans="1:3" x14ac:dyDescent="0.25">
      <c r="A7" s="11" t="s">
        <v>74</v>
      </c>
      <c r="B7" s="6">
        <v>100000</v>
      </c>
      <c r="C7" s="36"/>
    </row>
    <row r="8" spans="1:3" x14ac:dyDescent="0.25">
      <c r="A8" s="11" t="s">
        <v>78</v>
      </c>
      <c r="B8" s="6">
        <v>100000</v>
      </c>
      <c r="C8" s="36"/>
    </row>
    <row r="9" spans="1:3" ht="90" x14ac:dyDescent="0.25">
      <c r="A9" s="11" t="s">
        <v>3</v>
      </c>
      <c r="B9" s="9">
        <v>7.0000000000000007E-2</v>
      </c>
      <c r="C9" s="26" t="s">
        <v>4</v>
      </c>
    </row>
    <row r="10" spans="1:3" ht="90" x14ac:dyDescent="0.25">
      <c r="A10" s="11" t="s">
        <v>5</v>
      </c>
      <c r="B10" s="9">
        <v>0.03</v>
      </c>
      <c r="C10" s="26" t="s">
        <v>6</v>
      </c>
    </row>
    <row r="11" spans="1:3" ht="105" x14ac:dyDescent="0.25">
      <c r="A11" s="11" t="s">
        <v>7</v>
      </c>
      <c r="B11" s="10">
        <v>40000</v>
      </c>
      <c r="C11" s="26" t="s">
        <v>8</v>
      </c>
    </row>
    <row r="12" spans="1:3" ht="75" x14ac:dyDescent="0.25">
      <c r="A12" s="11" t="s">
        <v>15</v>
      </c>
      <c r="B12" s="12">
        <v>0.88</v>
      </c>
      <c r="C12" s="26" t="s">
        <v>16</v>
      </c>
    </row>
    <row r="13" spans="1:3" x14ac:dyDescent="0.25">
      <c r="A13" s="11" t="s">
        <v>17</v>
      </c>
      <c r="B13" s="9">
        <v>2.2222222E-2</v>
      </c>
      <c r="C13" s="6"/>
    </row>
    <row r="14" spans="1:3" x14ac:dyDescent="0.25">
      <c r="A14" s="11" t="s">
        <v>19</v>
      </c>
      <c r="B14" s="10">
        <v>7000</v>
      </c>
      <c r="C14" s="5"/>
    </row>
    <row r="15" spans="1:3" x14ac:dyDescent="0.25">
      <c r="A15" s="11"/>
      <c r="B15" s="4"/>
      <c r="C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A559-05EE-46C7-97C8-5916B1B0FF76}">
  <dimension ref="A1:H9"/>
  <sheetViews>
    <sheetView workbookViewId="0">
      <selection activeCell="C15" sqref="C15"/>
    </sheetView>
  </sheetViews>
  <sheetFormatPr defaultRowHeight="15" x14ac:dyDescent="0.25"/>
  <cols>
    <col min="1" max="1" width="16.140625" bestFit="1" customWidth="1"/>
    <col min="3" max="3" width="11.5703125" bestFit="1" customWidth="1"/>
    <col min="4" max="4" width="6.28515625" bestFit="1" customWidth="1"/>
    <col min="5" max="5" width="11.5703125" bestFit="1" customWidth="1"/>
    <col min="6" max="6" width="10.5703125" bestFit="1" customWidth="1"/>
    <col min="7" max="7" width="14.5703125" bestFit="1" customWidth="1"/>
    <col min="8" max="8" width="12.85546875" bestFit="1" customWidth="1"/>
  </cols>
  <sheetData>
    <row r="1" spans="1:8" ht="45" x14ac:dyDescent="0.25">
      <c r="A1" s="37" t="s">
        <v>2</v>
      </c>
      <c r="B1" s="4"/>
      <c r="C1" s="7"/>
      <c r="D1" s="38"/>
      <c r="E1" s="5"/>
      <c r="F1" s="5"/>
      <c r="G1" s="5"/>
      <c r="H1" s="5"/>
    </row>
    <row r="2" spans="1:8" x14ac:dyDescent="0.25">
      <c r="A2" s="39"/>
      <c r="B2" s="31"/>
      <c r="C2" s="33"/>
      <c r="D2" s="20" t="s">
        <v>9</v>
      </c>
      <c r="E2" s="18" t="s">
        <v>10</v>
      </c>
      <c r="F2" s="18" t="s">
        <v>11</v>
      </c>
      <c r="G2" s="18" t="s">
        <v>12</v>
      </c>
      <c r="H2" s="18" t="s">
        <v>13</v>
      </c>
    </row>
    <row r="3" spans="1:8" x14ac:dyDescent="0.25">
      <c r="A3" s="5"/>
      <c r="B3" s="31"/>
      <c r="C3" s="33"/>
      <c r="D3" s="40">
        <v>0.1</v>
      </c>
      <c r="E3" s="6">
        <v>11925</v>
      </c>
      <c r="F3" s="6">
        <f>IF(  E3&gt;0,E3*D3,0)</f>
        <v>1192.5</v>
      </c>
      <c r="G3" s="6">
        <v>0</v>
      </c>
      <c r="H3" s="6">
        <v>11925</v>
      </c>
    </row>
    <row r="4" spans="1:8" x14ac:dyDescent="0.25">
      <c r="A4" s="5" t="s">
        <v>18</v>
      </c>
      <c r="B4" s="4"/>
      <c r="C4" s="6">
        <v>77735</v>
      </c>
      <c r="D4" s="40">
        <v>0.12</v>
      </c>
      <c r="E4" s="6">
        <f>IF($C$4-H3&gt;0,IF($C$4&lt;H4,$C$4-H3,H4-H3),0)</f>
        <v>36550</v>
      </c>
      <c r="F4" s="6">
        <f>IF(  E4&gt;0,E4*D4,0)</f>
        <v>4386</v>
      </c>
      <c r="G4" s="6">
        <f>H3+1</f>
        <v>11926</v>
      </c>
      <c r="H4" s="6">
        <v>48475</v>
      </c>
    </row>
    <row r="5" spans="1:8" x14ac:dyDescent="0.25">
      <c r="A5" s="5"/>
      <c r="B5" s="4"/>
      <c r="C5" s="13"/>
      <c r="D5" s="40">
        <v>0.22</v>
      </c>
      <c r="E5" s="6">
        <f>IF($C$4-H4&gt;0,IF($C$4&lt;H5,$C$4-H4,H5-H4),0)</f>
        <v>29260</v>
      </c>
      <c r="F5" s="6">
        <f>IF(  E5&gt;0,E5*D5,0)</f>
        <v>6437.2</v>
      </c>
      <c r="G5" s="6">
        <f>H4+1</f>
        <v>48476</v>
      </c>
      <c r="H5" s="6">
        <v>103350</v>
      </c>
    </row>
    <row r="6" spans="1:8" x14ac:dyDescent="0.25">
      <c r="A6" s="5"/>
      <c r="B6" s="4"/>
      <c r="C6" s="13"/>
      <c r="D6" s="40">
        <v>0.24</v>
      </c>
      <c r="E6" s="6">
        <f>IF($C$4-H5&gt;0,IF($C$4&lt;H6,$C$4-H5,H6-H5),0)</f>
        <v>0</v>
      </c>
      <c r="F6" s="6">
        <f>IF(  E6&gt;0,E6*D6,0)</f>
        <v>0</v>
      </c>
      <c r="G6" s="6">
        <f>H5+1</f>
        <v>103351</v>
      </c>
      <c r="H6" s="6">
        <v>197300</v>
      </c>
    </row>
    <row r="7" spans="1:8" x14ac:dyDescent="0.25">
      <c r="A7" s="5"/>
      <c r="B7" s="31"/>
      <c r="C7" s="33"/>
      <c r="D7" s="40">
        <v>0.32</v>
      </c>
      <c r="E7" s="6">
        <f>IF($C$4-H6&gt;0,IF($C$4&lt;H7,$C$4-H6,H7-H6),0)</f>
        <v>0</v>
      </c>
      <c r="F7" s="6">
        <f>IF(  E7&gt;0,E7*D7,0)</f>
        <v>0</v>
      </c>
      <c r="G7" s="6">
        <f>H6+1</f>
        <v>197301</v>
      </c>
      <c r="H7" s="6">
        <v>250525</v>
      </c>
    </row>
    <row r="8" spans="1:8" x14ac:dyDescent="0.25">
      <c r="A8" s="5"/>
      <c r="B8" s="31"/>
      <c r="C8" s="33"/>
      <c r="D8" s="40">
        <v>0.35</v>
      </c>
      <c r="E8" s="6">
        <f>IF($C$4-H7&gt;0,IF($C$4&lt;H8,$C$4-H7,H8-H7),0)</f>
        <v>0</v>
      </c>
      <c r="F8" s="6">
        <f>IF(  E8&gt;0,E8*D8,0)</f>
        <v>0</v>
      </c>
      <c r="G8" s="6">
        <v>250526</v>
      </c>
      <c r="H8" s="6">
        <v>626350</v>
      </c>
    </row>
    <row r="9" spans="1:8" x14ac:dyDescent="0.25">
      <c r="A9" s="5"/>
      <c r="B9" s="31"/>
      <c r="C9" s="33"/>
      <c r="D9" s="14"/>
      <c r="E9" s="6">
        <f>SUM(E3:E8)</f>
        <v>77735</v>
      </c>
      <c r="F9" s="2"/>
      <c r="G9" s="2"/>
      <c r="H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4E3A-8A1D-4F7A-9090-F1BEFB424C45}">
  <dimension ref="A1:D7"/>
  <sheetViews>
    <sheetView workbookViewId="0">
      <selection activeCell="A8" sqref="A8"/>
    </sheetView>
  </sheetViews>
  <sheetFormatPr defaultRowHeight="15" x14ac:dyDescent="0.25"/>
  <cols>
    <col min="1" max="1" width="57.7109375" bestFit="1" customWidth="1"/>
    <col min="3" max="3" width="12.5703125" bestFit="1" customWidth="1"/>
    <col min="4" max="4" width="9" bestFit="1" customWidth="1"/>
  </cols>
  <sheetData>
    <row r="1" spans="1:4" x14ac:dyDescent="0.25">
      <c r="A1" s="39" t="s">
        <v>14</v>
      </c>
      <c r="B1" s="41"/>
      <c r="C1" s="5"/>
      <c r="D1" s="5"/>
    </row>
    <row r="2" spans="1:4" x14ac:dyDescent="0.25">
      <c r="A2" s="6">
        <v>0</v>
      </c>
      <c r="B2" s="6"/>
      <c r="C2" s="6">
        <v>106000</v>
      </c>
      <c r="D2" s="6">
        <v>0</v>
      </c>
    </row>
    <row r="3" spans="1:4" x14ac:dyDescent="0.25">
      <c r="A3" s="6">
        <v>106011</v>
      </c>
      <c r="B3" s="6"/>
      <c r="C3" s="6">
        <v>133000</v>
      </c>
      <c r="D3" s="6">
        <f>74+13.7</f>
        <v>87.7</v>
      </c>
    </row>
    <row r="4" spans="1:4" x14ac:dyDescent="0.25">
      <c r="A4" s="6">
        <v>133001</v>
      </c>
      <c r="B4" s="6"/>
      <c r="C4" s="6">
        <v>167000</v>
      </c>
      <c r="D4" s="6">
        <f>185+35.3</f>
        <v>220.3</v>
      </c>
    </row>
    <row r="5" spans="1:4" x14ac:dyDescent="0.25">
      <c r="A5" s="6">
        <v>167000</v>
      </c>
      <c r="B5" s="6"/>
      <c r="C5" s="6">
        <v>200000</v>
      </c>
      <c r="D5" s="6">
        <f>295.9+57</f>
        <v>352.9</v>
      </c>
    </row>
    <row r="6" spans="1:4" x14ac:dyDescent="0.25">
      <c r="A6" s="6">
        <v>200001</v>
      </c>
      <c r="B6" s="6"/>
      <c r="C6" s="6">
        <v>500000</v>
      </c>
      <c r="D6" s="6">
        <f>406.9+78.6</f>
        <v>485.5</v>
      </c>
    </row>
    <row r="7" spans="1:4" x14ac:dyDescent="0.25">
      <c r="A7" s="6">
        <v>500000</v>
      </c>
      <c r="B7" s="6"/>
      <c r="C7" s="6"/>
      <c r="D7" s="6">
        <f>443.9+85.8</f>
        <v>529.69999999999993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788"/>
  <sheetViews>
    <sheetView tabSelected="1" zoomScaleNormal="100" workbookViewId="0">
      <pane xSplit="1" topLeftCell="B1" activePane="topRight" state="frozen"/>
      <selection pane="topRight" activeCell="E3" sqref="E3"/>
    </sheetView>
  </sheetViews>
  <sheetFormatPr defaultColWidth="18.5703125" defaultRowHeight="15" x14ac:dyDescent="0.25"/>
  <cols>
    <col min="1" max="1" width="5" style="31" bestFit="1" customWidth="1"/>
    <col min="2" max="2" width="18.28515625" style="32" bestFit="1" customWidth="1"/>
    <col min="3" max="3" width="17" style="31" bestFit="1" customWidth="1"/>
    <col min="4" max="4" width="18.42578125" style="32" bestFit="1" customWidth="1"/>
    <col min="5" max="5" width="16.42578125" style="32" bestFit="1" customWidth="1"/>
    <col min="6" max="6" width="16.85546875" style="32" bestFit="1" customWidth="1"/>
    <col min="7" max="7" width="4.42578125" style="31" bestFit="1" customWidth="1"/>
    <col min="8" max="8" width="15.5703125" style="33" bestFit="1" customWidth="1"/>
    <col min="9" max="9" width="16.42578125" style="34" bestFit="1" customWidth="1"/>
    <col min="10" max="10" width="18" style="32" bestFit="1" customWidth="1"/>
    <col min="11" max="11" width="17.42578125" style="32" bestFit="1" customWidth="1"/>
    <col min="12" max="12" width="17.28515625" style="32" bestFit="1" customWidth="1"/>
    <col min="13" max="13" width="18.42578125" style="32" bestFit="1" customWidth="1"/>
    <col min="14" max="14" width="18.5703125" style="32"/>
    <col min="15" max="15" width="16.5703125" style="32" bestFit="1" customWidth="1"/>
    <col min="16" max="16" width="17" style="32" bestFit="1" customWidth="1"/>
    <col min="17" max="17" width="18" style="32" bestFit="1" customWidth="1"/>
    <col min="18" max="18" width="16.140625" style="32" bestFit="1" customWidth="1"/>
    <col min="19" max="21" width="11.5703125" style="32" bestFit="1" customWidth="1"/>
    <col min="22" max="23" width="6.140625" style="32" bestFit="1" customWidth="1"/>
    <col min="24" max="24" width="18.5703125" style="32"/>
    <col min="25" max="25" width="13.42578125" style="32" bestFit="1" customWidth="1"/>
    <col min="26" max="26" width="17" style="32" bestFit="1" customWidth="1"/>
    <col min="27" max="28" width="18" style="32" bestFit="1" customWidth="1"/>
    <col min="29" max="29" width="15.140625" style="32" bestFit="1" customWidth="1"/>
    <col min="30" max="16384" width="18.5703125" style="35"/>
  </cols>
  <sheetData>
    <row r="1" spans="1:30" ht="150" x14ac:dyDescent="0.25">
      <c r="A1" s="42"/>
      <c r="B1" s="47" t="s">
        <v>31</v>
      </c>
      <c r="C1" s="48" t="s">
        <v>71</v>
      </c>
      <c r="D1" s="16" t="s">
        <v>25</v>
      </c>
      <c r="E1" s="16" t="s">
        <v>26</v>
      </c>
      <c r="F1" s="16" t="s">
        <v>27</v>
      </c>
      <c r="G1" s="42"/>
      <c r="H1" s="43" t="s">
        <v>69</v>
      </c>
      <c r="I1" s="17" t="s">
        <v>28</v>
      </c>
      <c r="J1" s="16" t="s">
        <v>29</v>
      </c>
      <c r="K1" s="16" t="s">
        <v>30</v>
      </c>
      <c r="L1" s="16" t="s">
        <v>32</v>
      </c>
      <c r="M1" s="16" t="s">
        <v>33</v>
      </c>
      <c r="N1" s="16" t="s">
        <v>34</v>
      </c>
      <c r="O1" s="16" t="s">
        <v>35</v>
      </c>
      <c r="P1" s="16" t="s">
        <v>36</v>
      </c>
      <c r="Q1" s="16" t="s">
        <v>37</v>
      </c>
      <c r="R1" s="16" t="s">
        <v>38</v>
      </c>
      <c r="S1" s="44"/>
      <c r="T1" s="44"/>
      <c r="U1" s="44"/>
      <c r="V1" s="44"/>
      <c r="W1" s="44"/>
      <c r="X1" s="16" t="s">
        <v>39</v>
      </c>
      <c r="Y1" s="16" t="s">
        <v>40</v>
      </c>
      <c r="Z1" s="16" t="s">
        <v>41</v>
      </c>
      <c r="AA1" s="16" t="s">
        <v>42</v>
      </c>
      <c r="AB1" s="16" t="s">
        <v>43</v>
      </c>
    </row>
    <row r="2" spans="1:30" s="45" customFormat="1" ht="45" x14ac:dyDescent="0.25">
      <c r="A2" s="25" t="s">
        <v>44</v>
      </c>
      <c r="B2" s="26" t="s">
        <v>53</v>
      </c>
      <c r="C2" s="30" t="s">
        <v>62</v>
      </c>
      <c r="D2" s="26" t="s">
        <v>45</v>
      </c>
      <c r="E2" s="26" t="s">
        <v>46</v>
      </c>
      <c r="F2" s="26" t="s">
        <v>47</v>
      </c>
      <c r="G2" s="25" t="s">
        <v>48</v>
      </c>
      <c r="H2" s="27" t="s">
        <v>49</v>
      </c>
      <c r="I2" s="28" t="s">
        <v>50</v>
      </c>
      <c r="J2" s="26" t="s">
        <v>51</v>
      </c>
      <c r="K2" s="26" t="s">
        <v>52</v>
      </c>
      <c r="L2" s="26" t="s">
        <v>54</v>
      </c>
      <c r="M2" s="26" t="s">
        <v>55</v>
      </c>
      <c r="N2" s="16" t="s">
        <v>56</v>
      </c>
      <c r="O2" s="16" t="s">
        <v>57</v>
      </c>
      <c r="P2" s="26" t="s">
        <v>58</v>
      </c>
      <c r="Q2" s="16" t="s">
        <v>59</v>
      </c>
      <c r="R2" s="29">
        <v>0.1</v>
      </c>
      <c r="S2" s="29">
        <v>0.12</v>
      </c>
      <c r="T2" s="29">
        <v>0.22</v>
      </c>
      <c r="U2" s="29">
        <v>0.24</v>
      </c>
      <c r="V2" s="29">
        <v>0.32</v>
      </c>
      <c r="W2" s="29">
        <v>0.35</v>
      </c>
      <c r="X2" s="16" t="s">
        <v>60</v>
      </c>
      <c r="Y2" s="16" t="s">
        <v>61</v>
      </c>
      <c r="Z2" s="16" t="s">
        <v>63</v>
      </c>
      <c r="AA2" s="16" t="s">
        <v>64</v>
      </c>
      <c r="AB2" s="16" t="s">
        <v>65</v>
      </c>
      <c r="AC2" s="16" t="s">
        <v>66</v>
      </c>
    </row>
    <row r="3" spans="1:30" x14ac:dyDescent="0.25">
      <c r="A3" s="21">
        <v>2025</v>
      </c>
      <c r="B3" s="6">
        <v>10000</v>
      </c>
      <c r="C3" s="6">
        <v>42500</v>
      </c>
      <c r="D3" s="6">
        <f>constants!$B$2</f>
        <v>1000000</v>
      </c>
      <c r="E3" s="6">
        <f>constants!$B$8-AC3</f>
        <v>100357.6</v>
      </c>
      <c r="F3" s="6">
        <f>(R3*'income-tax-brackets'!$D$3)+(S3*'income-tax-brackets'!$D$4)+(T3*'income-tax-brackets'!$D$5)+(U3*'income-tax-brackets'!$D$6)+(V3*'income-tax-brackets'!$D$7)+(W3*'income-tax-brackets'!$D$8)</f>
        <v>12342.4</v>
      </c>
      <c r="G3" s="22">
        <f>constants!$B$3</f>
        <v>71</v>
      </c>
      <c r="H3" s="19"/>
      <c r="I3" s="20"/>
      <c r="J3" s="18"/>
      <c r="K3" s="6">
        <f>(D3+E3)*constants!$B$9</f>
        <v>77025.032000000021</v>
      </c>
      <c r="L3" s="6">
        <f>constants!$B$11</f>
        <v>40000</v>
      </c>
      <c r="M3" s="6">
        <f>J3+B3+L3+C3+constants!$B$14</f>
        <v>99500</v>
      </c>
      <c r="N3" s="6">
        <f>constants!$B$4</f>
        <v>15750</v>
      </c>
      <c r="O3" s="6">
        <f>IF(M3&gt;175000,0,IF(M3&lt;75000,6000,6000-((M3-75000)/100000)*6000))</f>
        <v>4530</v>
      </c>
      <c r="P3" s="6">
        <f t="shared" ref="P3:P19" si="0">M3-N3-O3</f>
        <v>79220</v>
      </c>
      <c r="Q3" s="6">
        <f t="shared" ref="Q3:Q19" si="1">P3</f>
        <v>79220</v>
      </c>
      <c r="R3" s="6">
        <f>IF(Q3&gt;0,IF(Q3&lt;'income-tax-brackets'!$H$3,Q3,'income-tax-brackets'!$H$3),0)</f>
        <v>11925</v>
      </c>
      <c r="S3" s="6">
        <f>IF(Q3-'income-tax-brackets'!$H$3&gt;0,IF(Q3&lt;'income-tax-brackets'!$H$4,Q3-'income-tax-brackets'!$H$3,'income-tax-brackets'!$H$4-'income-tax-brackets'!$H$3),0)</f>
        <v>36550</v>
      </c>
      <c r="T3" s="6">
        <f>IF(Q3-'income-tax-brackets'!$H$4&gt;0,IF(Q3&lt;'income-tax-brackets'!$H$5,Q3-'income-tax-brackets'!$H$4,'income-tax-brackets'!$H$5-'income-tax-brackets'!$H$4),0)</f>
        <v>30745</v>
      </c>
      <c r="U3" s="6">
        <f>IF(Q3-'income-tax-brackets'!$H$5&gt;0,IF(Q3&lt;'income-tax-brackets'!$H$6,Q3-'income-tax-brackets'!$H$5,'income-tax-brackets'!$H$6-'income-tax-brackets'!$H$5),0)</f>
        <v>0</v>
      </c>
      <c r="V3" s="6">
        <f>IF(Q3-'income-tax-brackets'!$H$6&gt;0,IF(Q3&lt;'income-tax-brackets'!$H$7,Q3-'income-tax-brackets'!$H$6,'income-tax-brackets'!$H$7-'income-tax-brackets'!$H$6),0)</f>
        <v>0</v>
      </c>
      <c r="W3" s="6">
        <f>IF(R3-'income-tax-brackets'!$H$7&gt;0,IF(R3&lt;'income-tax-brackets'!$H$8,R3-'income-tax-brackets'!$H$7,'income-tax-brackets'!$H$8-'income-tax-brackets'!$H$7),0)</f>
        <v>0</v>
      </c>
      <c r="X3" s="6">
        <v>0</v>
      </c>
      <c r="Y3" s="6">
        <f t="shared" ref="Y3:Y19" si="2">X3*12</f>
        <v>0</v>
      </c>
      <c r="Z3" s="6">
        <f>J3+(L3*constants!$B$12)+C3-F3-Y3</f>
        <v>65357.599999999999</v>
      </c>
      <c r="AA3" s="6">
        <f>constants!$B$5</f>
        <v>65000</v>
      </c>
      <c r="AB3" s="6"/>
      <c r="AC3" s="6">
        <f t="shared" ref="AC3:AC19" si="3">AA3+AB3-Z3</f>
        <v>-357.59999999999854</v>
      </c>
      <c r="AD3" s="6"/>
    </row>
    <row r="4" spans="1:30" x14ac:dyDescent="0.25">
      <c r="A4" s="21">
        <v>2026</v>
      </c>
      <c r="B4" s="6">
        <v>0</v>
      </c>
      <c r="C4" s="6">
        <v>44000</v>
      </c>
      <c r="D4" s="6">
        <f>D3+K3-J3-B3-C3</f>
        <v>1024525.0320000001</v>
      </c>
      <c r="E4" s="6">
        <f>E3+B3+(E3*constants!$B$9)-AC4</f>
        <v>120174.56399923001</v>
      </c>
      <c r="F4" s="6">
        <f>(R4*'income-tax-brackets'!$D$3)+(S4*'income-tax-brackets'!$D$4)+(T4*'income-tax-brackets'!$D$5)+(U4*'income-tax-brackets'!$D$6)+(V4*'income-tax-brackets'!$D$7)+(W4*'income-tax-brackets'!$D$8)</f>
        <v>10514.068000769999</v>
      </c>
      <c r="G4" s="22">
        <f>G3+1</f>
        <v>72</v>
      </c>
      <c r="H4" s="19"/>
      <c r="I4" s="20"/>
      <c r="J4" s="18"/>
      <c r="K4" s="6">
        <f>D4*constants!$B$9</f>
        <v>71716.752240000016</v>
      </c>
      <c r="L4" s="6">
        <f>L3+(L3*constants!$B$10)</f>
        <v>41200</v>
      </c>
      <c r="M4" s="6">
        <f>J4+B4+L4+C4+constants!$B$14+(constants!$B$14*((A4-2027)*constants!$B$10))</f>
        <v>91990</v>
      </c>
      <c r="N4" s="6">
        <f>N3+(N3*constants!$B$13)</f>
        <v>16099.999996500001</v>
      </c>
      <c r="O4" s="6">
        <f>IF(M4&gt;175000,0,IF(M4&lt;75000,6000,6000-((M4-75000)/100000)*6000))</f>
        <v>4980.6000000000004</v>
      </c>
      <c r="P4" s="6">
        <f t="shared" si="0"/>
        <v>70909.400003499992</v>
      </c>
      <c r="Q4" s="6">
        <f t="shared" si="1"/>
        <v>70909.400003499992</v>
      </c>
      <c r="R4" s="6">
        <f>IF(Q4&gt;0,IF(Q4&lt;'income-tax-brackets'!$H$3,Q4,'income-tax-brackets'!$H$3),0)</f>
        <v>11925</v>
      </c>
      <c r="S4" s="6">
        <f>IF(Q4-'income-tax-brackets'!$H$3&gt;0,IF(Q4&lt;'income-tax-brackets'!$H$4,Q4-'income-tax-brackets'!$H$3,'income-tax-brackets'!$H$4-'income-tax-brackets'!$H$3),0)</f>
        <v>36550</v>
      </c>
      <c r="T4" s="6">
        <f>IF(Q4-'income-tax-brackets'!$H$4&gt;0,IF(Q4&lt;'income-tax-brackets'!$H$5,Q4-'income-tax-brackets'!$H$4,'income-tax-brackets'!$H$5-'income-tax-brackets'!$H$4),0)</f>
        <v>22434.400003499992</v>
      </c>
      <c r="U4" s="6">
        <f>IF(Q4-'income-tax-brackets'!$H$5&gt;0,IF(Q4&lt;'income-tax-brackets'!$H$6,Q4-'income-tax-brackets'!$H$5,'income-tax-brackets'!$H$6-'income-tax-brackets'!$H$5),0)</f>
        <v>0</v>
      </c>
      <c r="V4" s="6">
        <f>IF(Q4-'income-tax-brackets'!$H$6&gt;0,IF(Q4&lt;'income-tax-brackets'!$H$7,Q4-'income-tax-brackets'!$H$6,'income-tax-brackets'!$H$7-'income-tax-brackets'!$H$6),0)</f>
        <v>0</v>
      </c>
      <c r="W4" s="6">
        <f>IF(R4-'income-tax-brackets'!$H$7&gt;0,IF(R4&lt;'income-tax-brackets'!$H$8,R4-'income-tax-brackets'!$H$7,'income-tax-brackets'!$H$8-'income-tax-brackets'!$H$7),0)</f>
        <v>0</v>
      </c>
      <c r="X4" s="6">
        <v>0</v>
      </c>
      <c r="Y4" s="6">
        <f t="shared" si="2"/>
        <v>0</v>
      </c>
      <c r="Z4" s="6">
        <f>J4+(L4*constants!$B$12)+C4-F4-Y4</f>
        <v>69741.931999230001</v>
      </c>
      <c r="AA4" s="6">
        <f>AA3+(AA3*constants!$B$10)</f>
        <v>66950</v>
      </c>
      <c r="AB4" s="6"/>
      <c r="AC4" s="6">
        <f t="shared" si="3"/>
        <v>-2791.9319992300007</v>
      </c>
      <c r="AD4" s="6"/>
    </row>
    <row r="5" spans="1:30" x14ac:dyDescent="0.25">
      <c r="A5" s="21">
        <v>2027</v>
      </c>
      <c r="B5" s="6">
        <v>0</v>
      </c>
      <c r="C5" s="6">
        <v>5000</v>
      </c>
      <c r="D5" s="6">
        <f>D4+K4-J4-B4</f>
        <v>1096241.7842400002</v>
      </c>
      <c r="E5" s="6">
        <f>E4+B4+(E4*constants!$B$9)-AC5</f>
        <v>132014.88618702366</v>
      </c>
      <c r="F5" s="6">
        <f>(R5*'income-tax-brackets'!$D$3)+(S5*'income-tax-brackets'!$D$4)+(T5*'income-tax-brackets'!$D$5)+(U5*'income-tax-brackets'!$D$6)+(V5*'income-tax-brackets'!$D$7)+(W5*'income-tax-brackets'!$D$8)</f>
        <v>11324.691791775113</v>
      </c>
      <c r="G5" s="22">
        <f t="shared" ref="G5:G19" si="4">G4+1</f>
        <v>73</v>
      </c>
      <c r="H5" s="19">
        <v>26.5</v>
      </c>
      <c r="I5" s="23">
        <f t="shared" ref="I5:I19" si="5">(1/H5)</f>
        <v>3.7735849056603772E-2</v>
      </c>
      <c r="J5" s="6">
        <f t="shared" ref="J5:J19" si="6">D5/H5</f>
        <v>41367.61449962265</v>
      </c>
      <c r="K5" s="6">
        <f>D5*constants!$B$9</f>
        <v>76736.924896800017</v>
      </c>
      <c r="L5" s="6">
        <f>L4+(L4*constants!$B$10)</f>
        <v>42436</v>
      </c>
      <c r="M5" s="6">
        <f>J5+B5+L5+C5+constants!$B$14+(constants!$B$14*((A5-2027)*constants!$B$10))</f>
        <v>95803.61449962265</v>
      </c>
      <c r="N5" s="6">
        <f>N4+(N4*constants!$B$13)</f>
        <v>16457.777770622222</v>
      </c>
      <c r="O5" s="6">
        <f>IF(M5&gt;175000,0,IF(M5&lt;75000,6000,6000-((M5-75000)/100000)*6000))</f>
        <v>4751.7831300226408</v>
      </c>
      <c r="P5" s="6">
        <f t="shared" si="0"/>
        <v>74594.053598977785</v>
      </c>
      <c r="Q5" s="6">
        <f t="shared" si="1"/>
        <v>74594.053598977785</v>
      </c>
      <c r="R5" s="6">
        <f>IF(Q5&gt;0,IF(Q5&lt;'income-tax-brackets'!$H$3,Q5,'income-tax-brackets'!$H$3),0)</f>
        <v>11925</v>
      </c>
      <c r="S5" s="6">
        <f>IF(Q5-'income-tax-brackets'!$H$3&gt;0,IF(Q5&lt;'income-tax-brackets'!$H$4,Q5-'income-tax-brackets'!$H$3,'income-tax-brackets'!$H$4-'income-tax-brackets'!$H$3),0)</f>
        <v>36550</v>
      </c>
      <c r="T5" s="6">
        <f>IF(Q5-'income-tax-brackets'!$H$4&gt;0,IF(Q5&lt;'income-tax-brackets'!$H$5,Q5-'income-tax-brackets'!$H$4,'income-tax-brackets'!$H$5-'income-tax-brackets'!$H$4),0)</f>
        <v>26119.053598977785</v>
      </c>
      <c r="U5" s="6">
        <f>IF(Q5-'income-tax-brackets'!$H$5&gt;0,IF(Q5&lt;'income-tax-brackets'!$H$6,Q5-'income-tax-brackets'!$H$5,'income-tax-brackets'!$H$6-'income-tax-brackets'!$H$5),0)</f>
        <v>0</v>
      </c>
      <c r="V5" s="6">
        <f>IF(Q5-'income-tax-brackets'!$H$6&gt;0,IF(Q5&lt;'income-tax-brackets'!$H$7,Q5-'income-tax-brackets'!$H$6,'income-tax-brackets'!$H$7-'income-tax-brackets'!$H$6),0)</f>
        <v>0</v>
      </c>
      <c r="W5" s="6">
        <f>IF(R5-'income-tax-brackets'!$H$7&gt;0,IF(R5&lt;'income-tax-brackets'!$H$8,R5-'income-tax-brackets'!$H$7,'income-tax-brackets'!$H$8-'income-tax-brackets'!$H$7),0)</f>
        <v>0</v>
      </c>
      <c r="X5" s="6">
        <f>IF(P3&gt;'irmaa-brackets'!$C$6,'irmaa-brackets'!$D$7,IF(P3&gt;'irmaa-brackets'!$C$5,'irmaa-brackets'!$D$6,IF(P3&gt;'irmaa-brackets'!$C$4,'irmaa-brackets'!$D$5,IF(P3&gt;'irmaa-brackets'!$C$3,'irmaa-brackets'!$D$4,IF(P3&gt;'irmaa-brackets'!$C$2,'irmaa-brackets'!$D$3,0)))))</f>
        <v>0</v>
      </c>
      <c r="Y5" s="6">
        <f t="shared" si="2"/>
        <v>0</v>
      </c>
      <c r="Z5" s="6">
        <f>J5+(L5*constants!$B$12)+C5-F5-Y5</f>
        <v>72386.602707847545</v>
      </c>
      <c r="AA5" s="6">
        <f>AA4+(AA4*constants!$B$10)</f>
        <v>68958.5</v>
      </c>
      <c r="AB5" s="6"/>
      <c r="AC5" s="6">
        <f t="shared" si="3"/>
        <v>-3428.1027078475454</v>
      </c>
      <c r="AD5" s="6"/>
    </row>
    <row r="6" spans="1:30" x14ac:dyDescent="0.25">
      <c r="A6" s="21">
        <f t="shared" ref="A6:A18" si="7">A5+1</f>
        <v>2028</v>
      </c>
      <c r="B6" s="6">
        <v>0</v>
      </c>
      <c r="C6" s="6">
        <v>5000</v>
      </c>
      <c r="D6" s="6">
        <f>D5+K5-J5-B5</f>
        <v>1131611.0946371774</v>
      </c>
      <c r="E6" s="6">
        <f>E5+B5+(E5*constants!$B$9)-AC6</f>
        <v>145777.71678905119</v>
      </c>
      <c r="F6" s="6">
        <f>(R6*'income-tax-brackets'!$D$3)+(S6*'income-tax-brackets'!$D$4)+(T6*'income-tax-brackets'!$D$5)+(U6*'income-tax-brackets'!$D$6)+(V6*'income-tax-brackets'!$D$7)+(W6*'income-tax-brackets'!$D$8)</f>
        <v>12291.852503110284</v>
      </c>
      <c r="G6" s="22">
        <f t="shared" si="4"/>
        <v>74</v>
      </c>
      <c r="H6" s="19">
        <v>25.5</v>
      </c>
      <c r="I6" s="23">
        <f t="shared" si="5"/>
        <v>3.9215686274509803E-2</v>
      </c>
      <c r="J6" s="6">
        <f t="shared" si="6"/>
        <v>44376.905672046174</v>
      </c>
      <c r="K6" s="6">
        <f>D6*constants!$B$9</f>
        <v>79212.776624602426</v>
      </c>
      <c r="L6" s="6">
        <f>L5+(L5*constants!$B$10)</f>
        <v>43709.08</v>
      </c>
      <c r="M6" s="6">
        <f>J6+B6+L6+C6+constants!$B$14+(constants!$B$14*((A6-2027)*constants!$B$10))</f>
        <v>100295.98567204617</v>
      </c>
      <c r="N6" s="6">
        <f>N5+(N5*constants!$B$13)</f>
        <v>16823.506161867655</v>
      </c>
      <c r="O6" s="6">
        <f>IF(M6&gt;175000,0,IF(M6&lt;75000,6000,6000-((M6-75000)/100000)*6000))</f>
        <v>4482.2408596772302</v>
      </c>
      <c r="P6" s="6">
        <f t="shared" si="0"/>
        <v>78990.238650501284</v>
      </c>
      <c r="Q6" s="6">
        <f t="shared" si="1"/>
        <v>78990.238650501284</v>
      </c>
      <c r="R6" s="6">
        <f>IF(Q6&gt;0,IF(Q6&lt;'income-tax-brackets'!$H$3,Q6,'income-tax-brackets'!$H$3),0)</f>
        <v>11925</v>
      </c>
      <c r="S6" s="6">
        <f>IF(Q6-'income-tax-brackets'!$H$3&gt;0,IF(Q6&lt;'income-tax-brackets'!$H$4,Q6-'income-tax-brackets'!$H$3,'income-tax-brackets'!$H$4-'income-tax-brackets'!$H$3),0)</f>
        <v>36550</v>
      </c>
      <c r="T6" s="6">
        <f>IF(Q6-'income-tax-brackets'!$H$4&gt;0,IF(Q6&lt;'income-tax-brackets'!$H$5,Q6-'income-tax-brackets'!$H$4,'income-tax-brackets'!$H$5-'income-tax-brackets'!$H$4),0)</f>
        <v>30515.238650501284</v>
      </c>
      <c r="U6" s="6">
        <f>IF(Q6-'income-tax-brackets'!$H$5&gt;0,IF(Q6&lt;'income-tax-brackets'!$H$6,Q6-'income-tax-brackets'!$H$5,'income-tax-brackets'!$H$6-'income-tax-brackets'!$H$5),0)</f>
        <v>0</v>
      </c>
      <c r="V6" s="6">
        <f>IF(Q6-'income-tax-brackets'!$H$6&gt;0,IF(Q6&lt;'income-tax-brackets'!$H$7,Q6-'income-tax-brackets'!$H$6,'income-tax-brackets'!$H$7-'income-tax-brackets'!$H$6),0)</f>
        <v>0</v>
      </c>
      <c r="W6" s="6">
        <f>IF(R6-'income-tax-brackets'!$H$7&gt;0,IF(R6&lt;'income-tax-brackets'!$H$8,R6-'income-tax-brackets'!$H$7,'income-tax-brackets'!$H$8-'income-tax-brackets'!$H$7),0)</f>
        <v>0</v>
      </c>
      <c r="X6" s="6">
        <f>IF(P4&gt;'irmaa-brackets'!$C$6,'irmaa-brackets'!$D$7,IF(P4&gt;'irmaa-brackets'!$C$5,'irmaa-brackets'!$D$6,IF(P4&gt;'irmaa-brackets'!$C$4,'irmaa-brackets'!$D$5,IF(P4&gt;'irmaa-brackets'!$C$3,'irmaa-brackets'!$D$4,IF(P4&gt;'irmaa-brackets'!$C$2,'irmaa-brackets'!$D$3,0)))))</f>
        <v>0</v>
      </c>
      <c r="Y6" s="6">
        <f t="shared" si="2"/>
        <v>0</v>
      </c>
      <c r="Z6" s="6">
        <f>J6+(L6*constants!$B$12)+C6-F6-Y6</f>
        <v>75549.043568935886</v>
      </c>
      <c r="AA6" s="6">
        <f>AA5+(AA5*constants!$B$10)</f>
        <v>71027.255000000005</v>
      </c>
      <c r="AB6" s="6"/>
      <c r="AC6" s="6">
        <f t="shared" si="3"/>
        <v>-4521.7885689358809</v>
      </c>
      <c r="AD6" s="6"/>
    </row>
    <row r="7" spans="1:30" x14ac:dyDescent="0.25">
      <c r="A7" s="21">
        <f t="shared" si="7"/>
        <v>2029</v>
      </c>
      <c r="B7" s="6">
        <v>0</v>
      </c>
      <c r="C7" s="6">
        <v>5000</v>
      </c>
      <c r="D7" s="6">
        <f>D6+K6-J6-B6</f>
        <v>1166446.9655897338</v>
      </c>
      <c r="E7" s="6">
        <f>E6+B6+(E6*constants!$B$9)-AC7</f>
        <v>160659.44029241166</v>
      </c>
      <c r="F7" s="6">
        <f>(R7*'income-tax-brackets'!$D$3)+(S7*'income-tax-brackets'!$D$4)+(T7*'income-tax-brackets'!$D$5)+(U7*'income-tax-brackets'!$D$6)+(V7*'income-tax-brackets'!$D$7)+(W7*'income-tax-brackets'!$D$8)</f>
        <v>14199.09745052898</v>
      </c>
      <c r="G7" s="22">
        <f t="shared" si="4"/>
        <v>75</v>
      </c>
      <c r="H7" s="19">
        <v>24.6</v>
      </c>
      <c r="I7" s="23">
        <f t="shared" si="5"/>
        <v>4.065040650406504E-2</v>
      </c>
      <c r="J7" s="6">
        <f t="shared" si="6"/>
        <v>47416.543316655843</v>
      </c>
      <c r="K7" s="6">
        <f>D7*constants!$B$9</f>
        <v>81651.287591281376</v>
      </c>
      <c r="L7" s="6">
        <f>L6+(L6*constants!$B$10)</f>
        <v>45020.352400000003</v>
      </c>
      <c r="M7" s="6">
        <f>J7+B7+L7+C7+constants!$B$14+(constants!$B$14*((A7-2027)*constants!$B$10))</f>
        <v>104856.89571665585</v>
      </c>
      <c r="N7" s="6">
        <f>N6+(N6*constants!$B$13)</f>
        <v>17197.361850615045</v>
      </c>
      <c r="O7" s="6"/>
      <c r="P7" s="6">
        <f t="shared" si="0"/>
        <v>87659.533866040816</v>
      </c>
      <c r="Q7" s="6">
        <f t="shared" si="1"/>
        <v>87659.533866040816</v>
      </c>
      <c r="R7" s="6">
        <f>IF(Q7&gt;0,IF(Q7&lt;'income-tax-brackets'!$H$3,Q7,'income-tax-brackets'!$H$3),0)</f>
        <v>11925</v>
      </c>
      <c r="S7" s="6">
        <f>IF(Q7-'income-tax-brackets'!$H$3&gt;0,IF(Q7&lt;'income-tax-brackets'!$H$4,Q7-'income-tax-brackets'!$H$3,'income-tax-brackets'!$H$4-'income-tax-brackets'!$H$3),0)</f>
        <v>36550</v>
      </c>
      <c r="T7" s="6">
        <f>IF(Q7-'income-tax-brackets'!$H$4&gt;0,IF(Q7&lt;'income-tax-brackets'!$H$5,Q7-'income-tax-brackets'!$H$4,'income-tax-brackets'!$H$5-'income-tax-brackets'!$H$4),0)</f>
        <v>39184.533866040816</v>
      </c>
      <c r="U7" s="6">
        <f>IF(Q7-'income-tax-brackets'!$H$5&gt;0,IF(Q7&lt;'income-tax-brackets'!$H$6,Q7-'income-tax-brackets'!$H$5,'income-tax-brackets'!$H$6-'income-tax-brackets'!$H$5),0)</f>
        <v>0</v>
      </c>
      <c r="V7" s="6">
        <f>IF(Q7-'income-tax-brackets'!$H$6&gt;0,IF(Q7&lt;'income-tax-brackets'!$H$7,Q7-'income-tax-brackets'!$H$6,'income-tax-brackets'!$H$7-'income-tax-brackets'!$H$6),0)</f>
        <v>0</v>
      </c>
      <c r="W7" s="6">
        <f>IF(R7-'income-tax-brackets'!$H$7&gt;0,IF(R7&lt;'income-tax-brackets'!$H$8,R7-'income-tax-brackets'!$H$7,'income-tax-brackets'!$H$8-'income-tax-brackets'!$H$7),0)</f>
        <v>0</v>
      </c>
      <c r="X7" s="6">
        <f>IF(P5&gt;'irmaa-brackets'!$C$6,'irmaa-brackets'!$D$7,IF(P5&gt;'irmaa-brackets'!$C$5,'irmaa-brackets'!$D$6,IF(P5&gt;'irmaa-brackets'!$C$4,'irmaa-brackets'!$D$5,IF(P5&gt;'irmaa-brackets'!$C$3,'irmaa-brackets'!$D$4,IF(P5&gt;'irmaa-brackets'!$C$2,'irmaa-brackets'!$D$3,0)))))</f>
        <v>0</v>
      </c>
      <c r="Y7" s="6">
        <f t="shared" si="2"/>
        <v>0</v>
      </c>
      <c r="Z7" s="6">
        <f>J7+(L7*constants!$B$12)+C7-F7-Y7</f>
        <v>77835.35597812687</v>
      </c>
      <c r="AA7" s="6">
        <f>AA6+(AA6*constants!$B$10)</f>
        <v>73158.072650000002</v>
      </c>
      <c r="AB7" s="6"/>
      <c r="AC7" s="6">
        <f t="shared" si="3"/>
        <v>-4677.2833281268686</v>
      </c>
      <c r="AD7" s="6"/>
    </row>
    <row r="8" spans="1:30" x14ac:dyDescent="0.25">
      <c r="A8" s="21">
        <f t="shared" si="7"/>
        <v>2030</v>
      </c>
      <c r="B8" s="6">
        <v>0</v>
      </c>
      <c r="C8" s="6">
        <v>5000</v>
      </c>
      <c r="D8" s="6">
        <f>D7+K7-J7-B7</f>
        <v>1200681.7098643593</v>
      </c>
      <c r="E8" s="6">
        <f>E7+B7+(E7*constants!$B$9)-AC8</f>
        <v>177848.62434939301</v>
      </c>
      <c r="F8" s="6">
        <f>(R8*'income-tax-brackets'!$D$3)+(S8*'income-tax-brackets'!$D$4)+(T8*'income-tax-brackets'!$D$5)+(U8*'income-tax-brackets'!$D$6)+(V8*'income-tax-brackets'!$D$7)+(W8*'income-tax-brackets'!$D$8)</f>
        <v>15172.284871050419</v>
      </c>
      <c r="G8" s="22">
        <f t="shared" si="4"/>
        <v>76</v>
      </c>
      <c r="H8" s="19">
        <v>23.7</v>
      </c>
      <c r="I8" s="23">
        <f t="shared" si="5"/>
        <v>4.2194092827004218E-2</v>
      </c>
      <c r="J8" s="6">
        <f t="shared" si="6"/>
        <v>50661.675521702928</v>
      </c>
      <c r="K8" s="6">
        <f>D8*constants!$B$9</f>
        <v>84047.719690505168</v>
      </c>
      <c r="L8" s="6">
        <f>L7+(L7*constants!$B$10)</f>
        <v>46370.962972000001</v>
      </c>
      <c r="M8" s="6">
        <f>J8+B8+L8+C8+constants!$B$14+(constants!$B$14*((A8-2027)*constants!$B$10))</f>
        <v>109662.63849370292</v>
      </c>
      <c r="N8" s="6">
        <f>N7+(N7*constants!$B$13)</f>
        <v>17579.525443473744</v>
      </c>
      <c r="O8" s="6"/>
      <c r="P8" s="6">
        <f t="shared" si="0"/>
        <v>92083.113050229178</v>
      </c>
      <c r="Q8" s="6">
        <f t="shared" si="1"/>
        <v>92083.113050229178</v>
      </c>
      <c r="R8" s="6">
        <f>IF(Q8&gt;0,IF(Q8&lt;'income-tax-brackets'!$H$3,Q8,'income-tax-brackets'!$H$3),0)</f>
        <v>11925</v>
      </c>
      <c r="S8" s="6">
        <f>IF(Q8-'income-tax-brackets'!$H$3&gt;0,IF(Q8&lt;'income-tax-brackets'!$H$4,Q8-'income-tax-brackets'!$H$3,'income-tax-brackets'!$H$4-'income-tax-brackets'!$H$3),0)</f>
        <v>36550</v>
      </c>
      <c r="T8" s="6">
        <f>IF(Q8-'income-tax-brackets'!$H$4&gt;0,IF(Q8&lt;'income-tax-brackets'!$H$5,Q8-'income-tax-brackets'!$H$4,'income-tax-brackets'!$H$5-'income-tax-brackets'!$H$4),0)</f>
        <v>43608.113050229178</v>
      </c>
      <c r="U8" s="6">
        <f>IF(Q8-'income-tax-brackets'!$H$5&gt;0,IF(Q8&lt;'income-tax-brackets'!$H$6,Q8-'income-tax-brackets'!$H$5,'income-tax-brackets'!$H$6-'income-tax-brackets'!$H$5),0)</f>
        <v>0</v>
      </c>
      <c r="V8" s="6">
        <f>IF(Q8-'income-tax-brackets'!$H$6&gt;0,IF(Q8&lt;'income-tax-brackets'!$H$7,Q8-'income-tax-brackets'!$H$6,'income-tax-brackets'!$H$7-'income-tax-brackets'!$H$6),0)</f>
        <v>0</v>
      </c>
      <c r="W8" s="6">
        <f>IF(R8-'income-tax-brackets'!$H$7&gt;0,IF(R8&lt;'income-tax-brackets'!$H$8,R8-'income-tax-brackets'!$H$7,'income-tax-brackets'!$H$8-'income-tax-brackets'!$H$7),0)</f>
        <v>0</v>
      </c>
      <c r="X8" s="6">
        <f>IF(P6&gt;'irmaa-brackets'!$C$6,'irmaa-brackets'!$D$7,IF(P6&gt;'irmaa-brackets'!$C$5,'irmaa-brackets'!$D$6,IF(P6&gt;'irmaa-brackets'!$C$4,'irmaa-brackets'!$D$5,IF(P6&gt;'irmaa-brackets'!$C$3,'irmaa-brackets'!$D$4,IF(P6&gt;'irmaa-brackets'!$C$2,'irmaa-brackets'!$D$3,0)))))</f>
        <v>0</v>
      </c>
      <c r="Y8" s="6">
        <f t="shared" si="2"/>
        <v>0</v>
      </c>
      <c r="Z8" s="6">
        <f>J8+(L8*constants!$B$12)+C8-F8-Y8</f>
        <v>81295.838066012511</v>
      </c>
      <c r="AA8" s="6">
        <f>AA7+(AA7*constants!$B$10)</f>
        <v>75352.814829499999</v>
      </c>
      <c r="AB8" s="6"/>
      <c r="AC8" s="6">
        <f t="shared" si="3"/>
        <v>-5943.0232365125121</v>
      </c>
      <c r="AD8" s="6"/>
    </row>
    <row r="9" spans="1:30" x14ac:dyDescent="0.25">
      <c r="A9" s="21">
        <f t="shared" si="7"/>
        <v>2031</v>
      </c>
      <c r="B9" s="6">
        <v>0</v>
      </c>
      <c r="C9" s="6">
        <v>5000</v>
      </c>
      <c r="D9" s="6">
        <f>D8+K8-J8-B8</f>
        <v>1234067.7540331616</v>
      </c>
      <c r="E9" s="6">
        <f>E8+B8+(E8*constants!$B$9)-AC9</f>
        <v>197455.99817847883</v>
      </c>
      <c r="F9" s="6">
        <f>(R9*'income-tax-brackets'!$D$3)+(S9*'income-tax-brackets'!$D$4)+(T9*'income-tax-brackets'!$D$5)+(U9*'income-tax-brackets'!$D$6)+(V9*'income-tax-brackets'!$D$7)+(W9*'income-tax-brackets'!$D$8)</f>
        <v>16148.693012307993</v>
      </c>
      <c r="G9" s="22">
        <f t="shared" si="4"/>
        <v>77</v>
      </c>
      <c r="H9" s="19">
        <v>22.9</v>
      </c>
      <c r="I9" s="23">
        <f t="shared" si="5"/>
        <v>4.3668122270742363E-2</v>
      </c>
      <c r="J9" s="6">
        <f t="shared" si="6"/>
        <v>53889.421573500505</v>
      </c>
      <c r="K9" s="6">
        <f>D9*constants!$B$9</f>
        <v>86384.742782321322</v>
      </c>
      <c r="L9" s="6">
        <f>L8+(L8*constants!$B$10)</f>
        <v>47762.091861159999</v>
      </c>
      <c r="M9" s="6">
        <f>J9+B9+L9+C9+constants!$B$14+(constants!$B$14*((A9-2027)*constants!$B$10))</f>
        <v>114491.5134346605</v>
      </c>
      <c r="N9" s="6">
        <f>N8+(N8*constants!$B$13)</f>
        <v>17970.181560533267</v>
      </c>
      <c r="O9" s="6"/>
      <c r="P9" s="6">
        <f t="shared" si="0"/>
        <v>96521.331874127238</v>
      </c>
      <c r="Q9" s="6">
        <f t="shared" si="1"/>
        <v>96521.331874127238</v>
      </c>
      <c r="R9" s="6">
        <f>IF(Q9&gt;0,IF(Q9&lt;'income-tax-brackets'!$H$3,Q9,'income-tax-brackets'!$H$3),0)</f>
        <v>11925</v>
      </c>
      <c r="S9" s="6">
        <f>IF(Q9-'income-tax-brackets'!$H$3&gt;0,IF(Q9&lt;'income-tax-brackets'!$H$4,Q9-'income-tax-brackets'!$H$3,'income-tax-brackets'!$H$4-'income-tax-brackets'!$H$3),0)</f>
        <v>36550</v>
      </c>
      <c r="T9" s="6">
        <f>IF(Q9-'income-tax-brackets'!$H$4&gt;0,IF(Q9&lt;'income-tax-brackets'!$H$5,Q9-'income-tax-brackets'!$H$4,'income-tax-brackets'!$H$5-'income-tax-brackets'!$H$4),0)</f>
        <v>48046.331874127238</v>
      </c>
      <c r="U9" s="6">
        <f>IF(Q9-'income-tax-brackets'!$H$5&gt;0,IF(Q9&lt;'income-tax-brackets'!$H$6,Q9-'income-tax-brackets'!$H$5,'income-tax-brackets'!$H$6-'income-tax-brackets'!$H$5),0)</f>
        <v>0</v>
      </c>
      <c r="V9" s="6">
        <f>IF(Q9-'income-tax-brackets'!$H$6&gt;0,IF(Q9&lt;'income-tax-brackets'!$H$7,Q9-'income-tax-brackets'!$H$6,'income-tax-brackets'!$H$7-'income-tax-brackets'!$H$6),0)</f>
        <v>0</v>
      </c>
      <c r="W9" s="6">
        <f>IF(R9-'income-tax-brackets'!$H$7&gt;0,IF(R9&lt;'income-tax-brackets'!$H$8,R9-'income-tax-brackets'!$H$7,'income-tax-brackets'!$H$8-'income-tax-brackets'!$H$7),0)</f>
        <v>0</v>
      </c>
      <c r="X9" s="6">
        <f>IF(P7&gt;'irmaa-brackets'!$C$6,'irmaa-brackets'!$D$7,IF(P7&gt;'irmaa-brackets'!$C$5,'irmaa-brackets'!$D$6,IF(P7&gt;'irmaa-brackets'!$C$4,'irmaa-brackets'!$D$5,IF(P7&gt;'irmaa-brackets'!$C$3,'irmaa-brackets'!$D$4,IF(P7&gt;'irmaa-brackets'!$C$2,'irmaa-brackets'!$D$3,0)))))</f>
        <v>0</v>
      </c>
      <c r="Y9" s="6">
        <f t="shared" si="2"/>
        <v>0</v>
      </c>
      <c r="Z9" s="6">
        <f>J9+(L9*constants!$B$12)+C9-F9-Y9</f>
        <v>84771.369399013303</v>
      </c>
      <c r="AA9" s="6">
        <f>AA8+(AA8*constants!$B$10)</f>
        <v>77613.399274384996</v>
      </c>
      <c r="AB9" s="6"/>
      <c r="AC9" s="6">
        <f t="shared" si="3"/>
        <v>-7157.9701246283075</v>
      </c>
      <c r="AD9" s="6"/>
    </row>
    <row r="10" spans="1:30" x14ac:dyDescent="0.25">
      <c r="A10" s="21">
        <f t="shared" si="7"/>
        <v>2032</v>
      </c>
      <c r="B10" s="6">
        <v>0</v>
      </c>
      <c r="C10" s="6">
        <v>5000</v>
      </c>
      <c r="D10" s="6">
        <f>D9+K9-J9-B9</f>
        <v>1266563.0752419822</v>
      </c>
      <c r="E10" s="6">
        <f>E9+B9+(E9*constants!$B$9)-AC10</f>
        <v>219966.49913118948</v>
      </c>
      <c r="F10" s="6">
        <f>(R10*'income-tax-brackets'!$D$3)+(S10*'income-tax-brackets'!$D$4)+(T10*'income-tax-brackets'!$D$5)+(U10*'income-tax-brackets'!$D$6)+(V10*'income-tax-brackets'!$D$7)+(W10*'income-tax-brackets'!$D$8)</f>
        <v>17232.226604757296</v>
      </c>
      <c r="G10" s="22">
        <f t="shared" si="4"/>
        <v>78</v>
      </c>
      <c r="H10" s="15">
        <v>22</v>
      </c>
      <c r="I10" s="23">
        <f t="shared" si="5"/>
        <v>4.5454545454545456E-2</v>
      </c>
      <c r="J10" s="6">
        <f t="shared" si="6"/>
        <v>57571.048874635555</v>
      </c>
      <c r="K10" s="6">
        <f>D10*constants!$B$9</f>
        <v>88659.415266938769</v>
      </c>
      <c r="L10" s="6">
        <f>L9+(L9*constants!$B$10)</f>
        <v>49194.954616994801</v>
      </c>
      <c r="M10" s="6">
        <f>J10+B10+L10+C10+constants!$B$14+(constants!$B$14*((A10-2027)*constants!$B$10))</f>
        <v>119816.00349163036</v>
      </c>
      <c r="N10" s="6">
        <f>N9+(N9*constants!$B$13)</f>
        <v>18369.518924551743</v>
      </c>
      <c r="O10" s="6"/>
      <c r="P10" s="6">
        <f t="shared" si="0"/>
        <v>101446.48456707862</v>
      </c>
      <c r="Q10" s="6">
        <f t="shared" si="1"/>
        <v>101446.48456707862</v>
      </c>
      <c r="R10" s="6">
        <f>IF(Q10&gt;0,IF(Q10&lt;'income-tax-brackets'!$H$3,Q10,'income-tax-brackets'!$H$3),0)</f>
        <v>11925</v>
      </c>
      <c r="S10" s="6">
        <f>IF(Q10-'income-tax-brackets'!$H$3&gt;0,IF(Q10&lt;'income-tax-brackets'!$H$4,Q10-'income-tax-brackets'!$H$3,'income-tax-brackets'!$H$4-'income-tax-brackets'!$H$3),0)</f>
        <v>36550</v>
      </c>
      <c r="T10" s="6">
        <f>IF(Q10-'income-tax-brackets'!$H$4&gt;0,IF(Q10&lt;'income-tax-brackets'!$H$5,Q10-'income-tax-brackets'!$H$4,'income-tax-brackets'!$H$5-'income-tax-brackets'!$H$4),0)</f>
        <v>52971.484567078616</v>
      </c>
      <c r="U10" s="6">
        <f>IF(Q10-'income-tax-brackets'!$H$5&gt;0,IF(Q10&lt;'income-tax-brackets'!$H$6,Q10-'income-tax-brackets'!$H$5,'income-tax-brackets'!$H$6-'income-tax-brackets'!$H$5),0)</f>
        <v>0</v>
      </c>
      <c r="V10" s="6">
        <f>IF(Q10-'income-tax-brackets'!$H$6&gt;0,IF(Q10&lt;'income-tax-brackets'!$H$7,Q10-'income-tax-brackets'!$H$6,'income-tax-brackets'!$H$7-'income-tax-brackets'!$H$6),0)</f>
        <v>0</v>
      </c>
      <c r="W10" s="6">
        <f>IF(R10-'income-tax-brackets'!$H$7&gt;0,IF(R10&lt;'income-tax-brackets'!$H$8,R10-'income-tax-brackets'!$H$7,'income-tax-brackets'!$H$8-'income-tax-brackets'!$H$7),0)</f>
        <v>0</v>
      </c>
      <c r="X10" s="6">
        <f>IF(P8&gt;'irmaa-brackets'!$C$6,'irmaa-brackets'!$D$7,IF(P8&gt;'irmaa-brackets'!$C$5,'irmaa-brackets'!$D$6,IF(P8&gt;'irmaa-brackets'!$C$4,'irmaa-brackets'!$D$5,IF(P8&gt;'irmaa-brackets'!$C$3,'irmaa-brackets'!$D$4,IF(P8&gt;'irmaa-brackets'!$C$2,'irmaa-brackets'!$D$3,0)))))</f>
        <v>0</v>
      </c>
      <c r="Y10" s="6">
        <f t="shared" si="2"/>
        <v>0</v>
      </c>
      <c r="Z10" s="6">
        <f>J10+(L10*constants!$B$12)+C10-F10-Y10</f>
        <v>88630.382332833688</v>
      </c>
      <c r="AA10" s="6">
        <f>AA9+(AA9*constants!$B$10)</f>
        <v>79941.80125261654</v>
      </c>
      <c r="AB10" s="6"/>
      <c r="AC10" s="6">
        <f t="shared" si="3"/>
        <v>-8688.5810802171472</v>
      </c>
      <c r="AD10" s="6"/>
    </row>
    <row r="11" spans="1:30" x14ac:dyDescent="0.25">
      <c r="A11" s="21">
        <f t="shared" si="7"/>
        <v>2033</v>
      </c>
      <c r="B11" s="6">
        <v>0</v>
      </c>
      <c r="C11" s="6">
        <v>6500</v>
      </c>
      <c r="D11" s="6">
        <f>D10+K10-J10-B10</f>
        <v>1297651.4416342855</v>
      </c>
      <c r="E11" s="6">
        <f>E10+B10+(E10*constants!$B$9)-AC11</f>
        <v>246810.72009837482</v>
      </c>
      <c r="F11" s="6">
        <f>(R11*'income-tax-brackets'!$D$3)+(S11*'income-tax-brackets'!$D$4)+(T11*'income-tax-brackets'!$D$5)+(U11*'income-tax-brackets'!$D$6)+(V11*'income-tax-brackets'!$D$7)+(W11*'income-tax-brackets'!$D$8)</f>
        <v>18803.753870546745</v>
      </c>
      <c r="G11" s="22">
        <f t="shared" si="4"/>
        <v>79</v>
      </c>
      <c r="H11" s="19">
        <v>21.1</v>
      </c>
      <c r="I11" s="23">
        <f t="shared" si="5"/>
        <v>4.7393364928909949E-2</v>
      </c>
      <c r="J11" s="6">
        <f t="shared" si="6"/>
        <v>61500.068323899781</v>
      </c>
      <c r="K11" s="6">
        <f>D11*constants!$B$9</f>
        <v>90835.600914399998</v>
      </c>
      <c r="L11" s="6">
        <f>L10+(L10*constants!$B$10)</f>
        <v>50670.803255504645</v>
      </c>
      <c r="M11" s="6">
        <f>J11+B11+L11+C11+constants!$B$14+(constants!$B$14*((A11-2027)*constants!$B$10))</f>
        <v>126930.87157940443</v>
      </c>
      <c r="N11" s="6">
        <f>N10+(N10*constants!$B$13)</f>
        <v>18777.730452126332</v>
      </c>
      <c r="O11" s="6"/>
      <c r="P11" s="6">
        <f t="shared" si="0"/>
        <v>108153.1411272781</v>
      </c>
      <c r="Q11" s="6">
        <f t="shared" si="1"/>
        <v>108153.1411272781</v>
      </c>
      <c r="R11" s="6">
        <f>IF(Q11&gt;0,IF(Q11&lt;'income-tax-brackets'!$H$3,Q11,'income-tax-brackets'!$H$3),0)</f>
        <v>11925</v>
      </c>
      <c r="S11" s="6">
        <f>IF(Q11-'income-tax-brackets'!$H$3&gt;0,IF(Q11&lt;'income-tax-brackets'!$H$4,Q11-'income-tax-brackets'!$H$3,'income-tax-brackets'!$H$4-'income-tax-brackets'!$H$3),0)</f>
        <v>36550</v>
      </c>
      <c r="T11" s="6">
        <f>IF(Q11-'income-tax-brackets'!$H$4&gt;0,IF(Q11&lt;'income-tax-brackets'!$H$5,Q11-'income-tax-brackets'!$H$4,'income-tax-brackets'!$H$5-'income-tax-brackets'!$H$4),0)</f>
        <v>54875</v>
      </c>
      <c r="U11" s="6">
        <f>IF(Q11-'income-tax-brackets'!$H$5&gt;0,IF(Q11&lt;'income-tax-brackets'!$H$6,Q11-'income-tax-brackets'!$H$5,'income-tax-brackets'!$H$6-'income-tax-brackets'!$H$5),0)</f>
        <v>4803.141127278097</v>
      </c>
      <c r="V11" s="6">
        <f>IF(Q11-'income-tax-brackets'!$H$6&gt;0,IF(Q11&lt;'income-tax-brackets'!$H$7,Q11-'income-tax-brackets'!$H$6,'income-tax-brackets'!$H$7-'income-tax-brackets'!$H$6),0)</f>
        <v>0</v>
      </c>
      <c r="W11" s="6">
        <f>IF(R11-'income-tax-brackets'!$H$7&gt;0,IF(R11&lt;'income-tax-brackets'!$H$8,R11-'income-tax-brackets'!$H$7,'income-tax-brackets'!$H$8-'income-tax-brackets'!$H$7),0)</f>
        <v>0</v>
      </c>
      <c r="X11" s="6">
        <f>IF(P9&gt;'irmaa-brackets'!$C$6,'irmaa-brackets'!$D$7,IF(P9&gt;'irmaa-brackets'!$C$5,'irmaa-brackets'!$D$6,IF(P9&gt;'irmaa-brackets'!$C$4,'irmaa-brackets'!$D$5,IF(P9&gt;'irmaa-brackets'!$C$3,'irmaa-brackets'!$D$4,IF(P9&gt;'irmaa-brackets'!$C$2,'irmaa-brackets'!$D$3,0)))))</f>
        <v>0</v>
      </c>
      <c r="Y11" s="6">
        <f t="shared" si="2"/>
        <v>0</v>
      </c>
      <c r="Z11" s="6">
        <f>J11+(L11*constants!$B$12)+C11-F11-Y11</f>
        <v>93786.621318197125</v>
      </c>
      <c r="AA11" s="6">
        <f>AA10+(AA10*constants!$B$10)</f>
        <v>82340.055290195043</v>
      </c>
      <c r="AB11" s="6"/>
      <c r="AC11" s="6">
        <f t="shared" si="3"/>
        <v>-11446.566028002082</v>
      </c>
      <c r="AD11" s="6"/>
    </row>
    <row r="12" spans="1:30" x14ac:dyDescent="0.25">
      <c r="A12" s="21">
        <f t="shared" si="7"/>
        <v>2034</v>
      </c>
      <c r="B12" s="6">
        <v>0</v>
      </c>
      <c r="C12" s="6">
        <v>6000</v>
      </c>
      <c r="D12" s="6">
        <f>D11+K11-J11-B11</f>
        <v>1326986.9742247858</v>
      </c>
      <c r="E12" s="6">
        <f>E11+B11+(E11*constants!$B$9)-AC12</f>
        <v>276892.65286023822</v>
      </c>
      <c r="F12" s="6">
        <f>(R12*'income-tax-brackets'!$D$3)+(S12*'income-tax-brackets'!$D$4)+(T12*'income-tax-brackets'!$D$5)+(U12*'income-tax-brackets'!$D$6)+(V12*'income-tax-brackets'!$D$7)+(W12*'income-tax-brackets'!$D$8)</f>
        <v>20005.001233484891</v>
      </c>
      <c r="G12" s="22">
        <f t="shared" si="4"/>
        <v>80</v>
      </c>
      <c r="H12" s="19">
        <v>20.2</v>
      </c>
      <c r="I12" s="23">
        <f t="shared" si="5"/>
        <v>4.9504950495049507E-2</v>
      </c>
      <c r="J12" s="6">
        <f t="shared" si="6"/>
        <v>65692.42446657356</v>
      </c>
      <c r="K12" s="6">
        <f>D12*constants!$B$9</f>
        <v>92889.088195735021</v>
      </c>
      <c r="L12" s="6">
        <f>L11+(L11*constants!$B$10)</f>
        <v>52190.927353169784</v>
      </c>
      <c r="M12" s="6">
        <f>J12+B12+L12+C12+constants!$B$14+(constants!$B$14*((A12-2027)*constants!$B$10))</f>
        <v>132353.35181974334</v>
      </c>
      <c r="N12" s="6">
        <f>N11+(N11*constants!$B$13)</f>
        <v>19195.013346889646</v>
      </c>
      <c r="O12" s="6"/>
      <c r="P12" s="6">
        <f t="shared" si="0"/>
        <v>113158.33847285371</v>
      </c>
      <c r="Q12" s="6">
        <f t="shared" si="1"/>
        <v>113158.33847285371</v>
      </c>
      <c r="R12" s="6">
        <f>IF(Q12&gt;0,IF(Q12&lt;'income-tax-brackets'!$H$3,Q12,'income-tax-brackets'!$H$3),0)</f>
        <v>11925</v>
      </c>
      <c r="S12" s="6">
        <f>IF(Q12-'income-tax-brackets'!$H$3&gt;0,IF(Q12&lt;'income-tax-brackets'!$H$4,Q12-'income-tax-brackets'!$H$3,'income-tax-brackets'!$H$4-'income-tax-brackets'!$H$3),0)</f>
        <v>36550</v>
      </c>
      <c r="T12" s="6">
        <f>IF(Q12-'income-tax-brackets'!$H$4&gt;0,IF(Q12&lt;'income-tax-brackets'!$H$5,Q12-'income-tax-brackets'!$H$4,'income-tax-brackets'!$H$5-'income-tax-brackets'!$H$4),0)</f>
        <v>54875</v>
      </c>
      <c r="U12" s="6">
        <f>IF(Q12-'income-tax-brackets'!$H$5&gt;0,IF(Q12&lt;'income-tax-brackets'!$H$6,Q12-'income-tax-brackets'!$H$5,'income-tax-brackets'!$H$6-'income-tax-brackets'!$H$5),0)</f>
        <v>9808.3384728537058</v>
      </c>
      <c r="V12" s="6">
        <f>IF(Q12-'income-tax-brackets'!$H$6&gt;0,IF(Q12&lt;'income-tax-brackets'!$H$7,Q12-'income-tax-brackets'!$H$6,'income-tax-brackets'!$H$7-'income-tax-brackets'!$H$6),0)</f>
        <v>0</v>
      </c>
      <c r="W12" s="6">
        <f>IF(R12-'income-tax-brackets'!$H$7&gt;0,IF(R12&lt;'income-tax-brackets'!$H$8,R12-'income-tax-brackets'!$H$7,'income-tax-brackets'!$H$8-'income-tax-brackets'!$H$7),0)</f>
        <v>0</v>
      </c>
      <c r="X12" s="6">
        <f>IF(P10&gt;'irmaa-brackets'!$C$6,'irmaa-brackets'!$D$7,IF(P10&gt;'irmaa-brackets'!$C$5,'irmaa-brackets'!$D$6,IF(P10&gt;'irmaa-brackets'!$C$4,'irmaa-brackets'!$D$5,IF(P10&gt;'irmaa-brackets'!$C$3,'irmaa-brackets'!$D$4,IF(P10&gt;'irmaa-brackets'!$C$2,'irmaa-brackets'!$D$3,0)))))</f>
        <v>0</v>
      </c>
      <c r="Y12" s="6">
        <f t="shared" si="2"/>
        <v>0</v>
      </c>
      <c r="Z12" s="6">
        <f>J12+(L12*constants!$B$12)+C12-F12-Y12</f>
        <v>97615.439303878084</v>
      </c>
      <c r="AA12" s="6">
        <f>AA11+(AA11*constants!$B$10)</f>
        <v>84810.256948900889</v>
      </c>
      <c r="AB12" s="6"/>
      <c r="AC12" s="6">
        <f t="shared" si="3"/>
        <v>-12805.182354977194</v>
      </c>
      <c r="AD12" s="6"/>
    </row>
    <row r="13" spans="1:30" x14ac:dyDescent="0.25">
      <c r="A13" s="21">
        <f t="shared" si="7"/>
        <v>2035</v>
      </c>
      <c r="B13" s="6">
        <v>0</v>
      </c>
      <c r="C13" s="6">
        <v>5500</v>
      </c>
      <c r="D13" s="6">
        <f>D12+K12-J12-B12</f>
        <v>1354183.6379539473</v>
      </c>
      <c r="E13" s="6">
        <f>E12+B12+(E12*constants!$B$9)-AC13</f>
        <v>309281.90285429044</v>
      </c>
      <c r="F13" s="6">
        <f>(R13*'income-tax-brackets'!$D$3)+(S13*'income-tax-brackets'!$D$4)+(T13*'income-tax-brackets'!$D$5)+(U13*'income-tax-brackets'!$D$6)+(V13*'income-tax-brackets'!$D$7)+(W13*'income-tax-brackets'!$D$8)</f>
        <v>21195.407908614121</v>
      </c>
      <c r="G13" s="22">
        <f t="shared" si="4"/>
        <v>81</v>
      </c>
      <c r="H13" s="19">
        <v>19.399999999999999</v>
      </c>
      <c r="I13" s="23">
        <f t="shared" si="5"/>
        <v>5.1546391752577324E-2</v>
      </c>
      <c r="J13" s="6">
        <f t="shared" si="6"/>
        <v>69803.280306904504</v>
      </c>
      <c r="K13" s="6">
        <f>D13*constants!$B$9</f>
        <v>94792.854656776326</v>
      </c>
      <c r="L13" s="6">
        <f>L12+(L12*constants!$B$10)</f>
        <v>53756.655173764877</v>
      </c>
      <c r="M13" s="6">
        <f>J13+B13+L13+C13+constants!$B$14+(constants!$B$14*((A13-2027)*constants!$B$10))</f>
        <v>137739.93548066937</v>
      </c>
      <c r="N13" s="6">
        <f>N12+(N12*constants!$B$13)</f>
        <v>19621.569194777192</v>
      </c>
      <c r="O13" s="6"/>
      <c r="P13" s="6">
        <f t="shared" si="0"/>
        <v>118118.36628589217</v>
      </c>
      <c r="Q13" s="6">
        <f t="shared" si="1"/>
        <v>118118.36628589217</v>
      </c>
      <c r="R13" s="6">
        <f>IF(Q13&gt;0,IF(Q13&lt;'income-tax-brackets'!$H$3,Q13,'income-tax-brackets'!$H$3),0)</f>
        <v>11925</v>
      </c>
      <c r="S13" s="6">
        <f>IF(Q13-'income-tax-brackets'!$H$3&gt;0,IF(Q13&lt;'income-tax-brackets'!$H$4,Q13-'income-tax-brackets'!$H$3,'income-tax-brackets'!$H$4-'income-tax-brackets'!$H$3),0)</f>
        <v>36550</v>
      </c>
      <c r="T13" s="6">
        <f>IF(Q13-'income-tax-brackets'!$H$4&gt;0,IF(Q13&lt;'income-tax-brackets'!$H$5,Q13-'income-tax-brackets'!$H$4,'income-tax-brackets'!$H$5-'income-tax-brackets'!$H$4),0)</f>
        <v>54875</v>
      </c>
      <c r="U13" s="6">
        <f>IF(Q13-'income-tax-brackets'!$H$5&gt;0,IF(Q13&lt;'income-tax-brackets'!$H$6,Q13-'income-tax-brackets'!$H$5,'income-tax-brackets'!$H$6-'income-tax-brackets'!$H$5),0)</f>
        <v>14768.366285892174</v>
      </c>
      <c r="V13" s="6">
        <f>IF(Q13-'income-tax-brackets'!$H$6&gt;0,IF(Q13&lt;'income-tax-brackets'!$H$7,Q13-'income-tax-brackets'!$H$6,'income-tax-brackets'!$H$7-'income-tax-brackets'!$H$6),0)</f>
        <v>0</v>
      </c>
      <c r="W13" s="6">
        <f>IF(R13-'income-tax-brackets'!$H$7&gt;0,IF(R13&lt;'income-tax-brackets'!$H$8,R13-'income-tax-brackets'!$H$7,'income-tax-brackets'!$H$8-'income-tax-brackets'!$H$7),0)</f>
        <v>0</v>
      </c>
      <c r="X13" s="6">
        <f>IF(P11&gt;'irmaa-brackets'!$C$6,'irmaa-brackets'!$D$7,IF(P11&gt;'irmaa-brackets'!$C$5,'irmaa-brackets'!$D$6,IF(P11&gt;'irmaa-brackets'!$C$4,'irmaa-brackets'!$D$5,IF(P11&gt;'irmaa-brackets'!$C$3,'irmaa-brackets'!$D$4,IF(P11&gt;'irmaa-brackets'!$C$2,'irmaa-brackets'!$D$3,0)))))</f>
        <v>87.7</v>
      </c>
      <c r="Y13" s="6">
        <f t="shared" si="2"/>
        <v>1052.4000000000001</v>
      </c>
      <c r="Z13" s="6">
        <f>J13+(L13*constants!$B$12)+C13-F13-Y13</f>
        <v>100361.3289512035</v>
      </c>
      <c r="AA13" s="6">
        <f>AA12+(AA12*constants!$B$10)</f>
        <v>87354.564657367911</v>
      </c>
      <c r="AB13" s="6"/>
      <c r="AC13" s="6">
        <f t="shared" si="3"/>
        <v>-13006.764293835586</v>
      </c>
      <c r="AD13" s="6"/>
    </row>
    <row r="14" spans="1:30" x14ac:dyDescent="0.25">
      <c r="A14" s="21">
        <f t="shared" si="7"/>
        <v>2036</v>
      </c>
      <c r="B14" s="6">
        <v>0</v>
      </c>
      <c r="C14" s="6">
        <v>3500</v>
      </c>
      <c r="D14" s="6">
        <f>D13+K13-J13-B13</f>
        <v>1379173.2123038191</v>
      </c>
      <c r="E14" s="6">
        <f>E13+B13+(E13*constants!$B$9)-AC14</f>
        <v>344491.57308179472</v>
      </c>
      <c r="F14" s="6">
        <f>(R14*'income-tax-brackets'!$D$3)+(S14*'income-tax-brackets'!$D$4)+(T14*'income-tax-brackets'!$D$5)+(U14*'income-tax-brackets'!$D$6)+(V14*'income-tax-brackets'!$D$7)+(W14*'income-tax-brackets'!$D$8)</f>
        <v>22187.396992481583</v>
      </c>
      <c r="G14" s="22">
        <f t="shared" si="4"/>
        <v>82</v>
      </c>
      <c r="H14" s="19">
        <v>18.5</v>
      </c>
      <c r="I14" s="23">
        <f t="shared" si="5"/>
        <v>5.4054054054054057E-2</v>
      </c>
      <c r="J14" s="6">
        <f t="shared" si="6"/>
        <v>74549.903367774008</v>
      </c>
      <c r="K14" s="6">
        <f>D14*constants!$B$9</f>
        <v>96542.124861267352</v>
      </c>
      <c r="L14" s="6">
        <f>L13+(L13*constants!$B$10)</f>
        <v>55369.354828977826</v>
      </c>
      <c r="M14" s="6">
        <f>J14+B14+L14+C14+constants!$B$14+(constants!$B$14*((A14-2027)*constants!$B$10))</f>
        <v>142309.25819675182</v>
      </c>
      <c r="N14" s="6">
        <f>N13+(N13*constants!$B$13)</f>
        <v>20057.604061411894</v>
      </c>
      <c r="O14" s="6"/>
      <c r="P14" s="6">
        <f t="shared" si="0"/>
        <v>122251.65413533992</v>
      </c>
      <c r="Q14" s="6">
        <f t="shared" si="1"/>
        <v>122251.65413533992</v>
      </c>
      <c r="R14" s="6">
        <f>IF(Q14&gt;0,IF(Q14&lt;'income-tax-brackets'!$H$3,Q14,'income-tax-brackets'!$H$3),0)</f>
        <v>11925</v>
      </c>
      <c r="S14" s="6">
        <f>IF(Q14-'income-tax-brackets'!$H$3&gt;0,IF(Q14&lt;'income-tax-brackets'!$H$4,Q14-'income-tax-brackets'!$H$3,'income-tax-brackets'!$H$4-'income-tax-brackets'!$H$3),0)</f>
        <v>36550</v>
      </c>
      <c r="T14" s="6">
        <f>IF(Q14-'income-tax-brackets'!$H$4&gt;0,IF(Q14&lt;'income-tax-brackets'!$H$5,Q14-'income-tax-brackets'!$H$4,'income-tax-brackets'!$H$5-'income-tax-brackets'!$H$4),0)</f>
        <v>54875</v>
      </c>
      <c r="U14" s="6">
        <f>IF(Q14-'income-tax-brackets'!$H$5&gt;0,IF(Q14&lt;'income-tax-brackets'!$H$6,Q14-'income-tax-brackets'!$H$5,'income-tax-brackets'!$H$6-'income-tax-brackets'!$H$5),0)</f>
        <v>18901.654135339923</v>
      </c>
      <c r="V14" s="6">
        <f>IF(Q14-'income-tax-brackets'!$H$6&gt;0,IF(Q14&lt;'income-tax-brackets'!$H$7,Q14-'income-tax-brackets'!$H$6,'income-tax-brackets'!$H$7-'income-tax-brackets'!$H$6),0)</f>
        <v>0</v>
      </c>
      <c r="W14" s="6">
        <f>IF(R14-'income-tax-brackets'!$H$7&gt;0,IF(R14&lt;'income-tax-brackets'!$H$8,R14-'income-tax-brackets'!$H$7,'income-tax-brackets'!$H$8-'income-tax-brackets'!$H$7),0)</f>
        <v>0</v>
      </c>
      <c r="X14" s="6">
        <f>IF(P12&gt;'irmaa-brackets'!$C$6,'irmaa-brackets'!$D$7,IF(P12&gt;'irmaa-brackets'!$C$5,'irmaa-brackets'!$D$6,IF(P12&gt;'irmaa-brackets'!$C$4,'irmaa-brackets'!$D$5,IF(P12&gt;'irmaa-brackets'!$C$3,'irmaa-brackets'!$D$4,IF(P12&gt;'irmaa-brackets'!$C$2,'irmaa-brackets'!$D$3,0)))))</f>
        <v>87.7</v>
      </c>
      <c r="Y14" s="6">
        <f t="shared" si="2"/>
        <v>1052.4000000000001</v>
      </c>
      <c r="Z14" s="6">
        <f>J14+(L14*constants!$B$12)+C14-F14-Y14</f>
        <v>103535.13862479292</v>
      </c>
      <c r="AA14" s="6">
        <f>AA13+(AA13*constants!$B$10)</f>
        <v>89975.201597088948</v>
      </c>
      <c r="AB14" s="6"/>
      <c r="AC14" s="6">
        <f t="shared" si="3"/>
        <v>-13559.937027703971</v>
      </c>
      <c r="AD14" s="6"/>
    </row>
    <row r="15" spans="1:30" x14ac:dyDescent="0.25">
      <c r="A15" s="21">
        <f t="shared" si="7"/>
        <v>2037</v>
      </c>
      <c r="B15" s="6">
        <v>0</v>
      </c>
      <c r="C15" s="6">
        <v>4000</v>
      </c>
      <c r="D15" s="6">
        <f>D14+K14-J14-B14</f>
        <v>1401165.4337973124</v>
      </c>
      <c r="E15" s="6">
        <f>E14+B14+(E14*constants!$B$9)-AC15</f>
        <v>384471.43869325542</v>
      </c>
      <c r="F15" s="6">
        <f>(R15*'income-tax-brackets'!$D$3)+(S15*'income-tax-brackets'!$D$4)+(T15*'income-tax-brackets'!$D$5)+(U15*'income-tax-brackets'!$D$6)+(V15*'income-tax-brackets'!$D$7)+(W15*'income-tax-brackets'!$D$8)</f>
        <v>23756.358991351244</v>
      </c>
      <c r="G15" s="22">
        <f t="shared" si="4"/>
        <v>83</v>
      </c>
      <c r="H15" s="19">
        <v>17.7</v>
      </c>
      <c r="I15" s="23">
        <f t="shared" si="5"/>
        <v>5.6497175141242938E-2</v>
      </c>
      <c r="J15" s="6">
        <f t="shared" si="6"/>
        <v>79161.888915102405</v>
      </c>
      <c r="K15" s="6">
        <f>D15*constants!$B$9</f>
        <v>98081.580365811882</v>
      </c>
      <c r="L15" s="6">
        <f>L14+(L14*constants!$B$10)</f>
        <v>57030.435473847159</v>
      </c>
      <c r="M15" s="6">
        <f>J15+B15+L15+C15+constants!$B$14+(constants!$B$14*((A15-2027)*constants!$B$10))</f>
        <v>149292.32438894955</v>
      </c>
      <c r="N15" s="6">
        <f>N14+(N14*constants!$B$13)</f>
        <v>20503.328591652691</v>
      </c>
      <c r="O15" s="6"/>
      <c r="P15" s="6">
        <f t="shared" si="0"/>
        <v>128788.99579729686</v>
      </c>
      <c r="Q15" s="6">
        <f t="shared" si="1"/>
        <v>128788.99579729686</v>
      </c>
      <c r="R15" s="6">
        <f>IF(Q15&gt;0,IF(Q15&lt;'income-tax-brackets'!$H$3,Q15,'income-tax-brackets'!$H$3),0)</f>
        <v>11925</v>
      </c>
      <c r="S15" s="6">
        <f>IF(Q15-'income-tax-brackets'!$H$3&gt;0,IF(Q15&lt;'income-tax-brackets'!$H$4,Q15-'income-tax-brackets'!$H$3,'income-tax-brackets'!$H$4-'income-tax-brackets'!$H$3),0)</f>
        <v>36550</v>
      </c>
      <c r="T15" s="6">
        <f>IF(Q15-'income-tax-brackets'!$H$4&gt;0,IF(Q15&lt;'income-tax-brackets'!$H$5,Q15-'income-tax-brackets'!$H$4,'income-tax-brackets'!$H$5-'income-tax-brackets'!$H$4),0)</f>
        <v>54875</v>
      </c>
      <c r="U15" s="6">
        <f>IF(Q15-'income-tax-brackets'!$H$5&gt;0,IF(Q15&lt;'income-tax-brackets'!$H$6,Q15-'income-tax-brackets'!$H$5,'income-tax-brackets'!$H$6-'income-tax-brackets'!$H$5),0)</f>
        <v>25438.995797296855</v>
      </c>
      <c r="V15" s="6">
        <f>IF(Q15-'income-tax-brackets'!$H$6&gt;0,IF(Q15&lt;'income-tax-brackets'!$H$7,Q15-'income-tax-brackets'!$H$6,'income-tax-brackets'!$H$7-'income-tax-brackets'!$H$6),0)</f>
        <v>0</v>
      </c>
      <c r="W15" s="6">
        <f>IF(R15-'income-tax-brackets'!$H$7&gt;0,IF(R15&lt;'income-tax-brackets'!$H$8,R15-'income-tax-brackets'!$H$7,'income-tax-brackets'!$H$8-'income-tax-brackets'!$H$7),0)</f>
        <v>0</v>
      </c>
      <c r="X15" s="6">
        <f>IF(P13&gt;'irmaa-brackets'!$C$6,'irmaa-brackets'!$D$7,IF(P13&gt;'irmaa-brackets'!$C$5,'irmaa-brackets'!$D$6,IF(P13&gt;'irmaa-brackets'!$C$4,'irmaa-brackets'!$D$5,IF(P13&gt;'irmaa-brackets'!$C$3,'irmaa-brackets'!$D$4,IF(P13&gt;'irmaa-brackets'!$C$2,'irmaa-brackets'!$D$3,0)))))</f>
        <v>87.7</v>
      </c>
      <c r="Y15" s="6">
        <f t="shared" si="2"/>
        <v>1052.4000000000001</v>
      </c>
      <c r="Z15" s="6">
        <f>J15+(L15*constants!$B$12)+C15-F15-Y15</f>
        <v>108539.91314073667</v>
      </c>
      <c r="AA15" s="6">
        <f>AA14+(AA14*constants!$B$10)</f>
        <v>92674.457645001617</v>
      </c>
      <c r="AB15" s="6"/>
      <c r="AC15" s="6">
        <f t="shared" si="3"/>
        <v>-15865.455495735048</v>
      </c>
      <c r="AD15" s="6"/>
    </row>
    <row r="16" spans="1:30" x14ac:dyDescent="0.25">
      <c r="A16" s="21">
        <f t="shared" si="7"/>
        <v>2038</v>
      </c>
      <c r="B16" s="6">
        <v>0</v>
      </c>
      <c r="C16" s="6">
        <v>10000</v>
      </c>
      <c r="D16" s="6">
        <f>D15+K15-J15-B15</f>
        <v>1420085.1252480219</v>
      </c>
      <c r="E16" s="6">
        <f>E15+B15+(E15*constants!$B$9)-AC16</f>
        <v>334262.50718068937</v>
      </c>
      <c r="F16" s="6">
        <f>(R16*'income-tax-brackets'!$D$3)+(S16*'income-tax-brackets'!$D$4)+(T16*'income-tax-brackets'!$D$5)+(U16*'income-tax-brackets'!$D$6)+(V16*'income-tax-brackets'!$D$7)+(W16*'income-tax-brackets'!$D$8)</f>
        <v>26836.104063095758</v>
      </c>
      <c r="G16" s="22">
        <f t="shared" si="4"/>
        <v>84</v>
      </c>
      <c r="H16" s="19">
        <v>16.8</v>
      </c>
      <c r="I16" s="23">
        <f t="shared" si="5"/>
        <v>5.9523809523809521E-2</v>
      </c>
      <c r="J16" s="6">
        <f t="shared" si="6"/>
        <v>84528.876502858446</v>
      </c>
      <c r="K16" s="6">
        <f>D16*constants!$B$9</f>
        <v>99405.958767361546</v>
      </c>
      <c r="L16" s="6">
        <f>L15+(L15*constants!$B$10)</f>
        <v>58741.348538062572</v>
      </c>
      <c r="M16" s="6">
        <f>J16+B16+L16+C16+constants!$B$14+(constants!$B$14*((A16-2027)*constants!$B$10))</f>
        <v>162580.22504092101</v>
      </c>
      <c r="N16" s="6">
        <f>N15+(N15*constants!$B$13)</f>
        <v>20958.958111355343</v>
      </c>
      <c r="O16" s="6"/>
      <c r="P16" s="6">
        <f t="shared" si="0"/>
        <v>141621.26692956567</v>
      </c>
      <c r="Q16" s="6">
        <f t="shared" si="1"/>
        <v>141621.26692956567</v>
      </c>
      <c r="R16" s="6">
        <f>IF(Q16&gt;0,IF(Q16&lt;'income-tax-brackets'!$H$3,Q16,'income-tax-brackets'!$H$3),0)</f>
        <v>11925</v>
      </c>
      <c r="S16" s="6">
        <f>IF(Q16-'income-tax-brackets'!$H$3&gt;0,IF(Q16&lt;'income-tax-brackets'!$H$4,Q16-'income-tax-brackets'!$H$3,'income-tax-brackets'!$H$4-'income-tax-brackets'!$H$3),0)</f>
        <v>36550</v>
      </c>
      <c r="T16" s="6">
        <f>IF(Q16-'income-tax-brackets'!$H$4&gt;0,IF(Q16&lt;'income-tax-brackets'!$H$5,Q16-'income-tax-brackets'!$H$4,'income-tax-brackets'!$H$5-'income-tax-brackets'!$H$4),0)</f>
        <v>54875</v>
      </c>
      <c r="U16" s="6">
        <f>IF(Q16-'income-tax-brackets'!$H$5&gt;0,IF(Q16&lt;'income-tax-brackets'!$H$6,Q16-'income-tax-brackets'!$H$5,'income-tax-brackets'!$H$6-'income-tax-brackets'!$H$5),0)</f>
        <v>38271.266929565667</v>
      </c>
      <c r="V16" s="6">
        <f>IF(Q16-'income-tax-brackets'!$H$6&gt;0,IF(Q16&lt;'income-tax-brackets'!$H$7,Q16-'income-tax-brackets'!$H$6,'income-tax-brackets'!$H$7-'income-tax-brackets'!$H$6),0)</f>
        <v>0</v>
      </c>
      <c r="W16" s="6">
        <f>IF(R16-'income-tax-brackets'!$H$7&gt;0,IF(R16&lt;'income-tax-brackets'!$H$8,R16-'income-tax-brackets'!$H$7,'income-tax-brackets'!$H$8-'income-tax-brackets'!$H$7),0)</f>
        <v>0</v>
      </c>
      <c r="X16" s="6">
        <f>IF(P14&gt;'irmaa-brackets'!$C$6,'irmaa-brackets'!$D$7,IF(P14&gt;'irmaa-brackets'!$C$5,'irmaa-brackets'!$D$6,IF(P14&gt;'irmaa-brackets'!$C$4,'irmaa-brackets'!$D$5,IF(P14&gt;'irmaa-brackets'!$C$3,'irmaa-brackets'!$D$4,IF(P14&gt;'irmaa-brackets'!$C$2,'irmaa-brackets'!$D$3,0)))))</f>
        <v>87.7</v>
      </c>
      <c r="Y16" s="6">
        <f t="shared" si="2"/>
        <v>1052.4000000000001</v>
      </c>
      <c r="Z16" s="6">
        <f>J16+(L16*constants!$B$12)+C16-F16-Y16</f>
        <v>118332.75915325776</v>
      </c>
      <c r="AA16" s="6">
        <f>AA15+(AA15*constants!$B$10)</f>
        <v>95454.691374351663</v>
      </c>
      <c r="AB16" s="6">
        <f>constants!$B$7</f>
        <v>100000</v>
      </c>
      <c r="AC16" s="6">
        <f t="shared" si="3"/>
        <v>77121.932221093914</v>
      </c>
      <c r="AD16" s="6"/>
    </row>
    <row r="17" spans="1:30" x14ac:dyDescent="0.25">
      <c r="A17" s="21">
        <f t="shared" si="7"/>
        <v>2039</v>
      </c>
      <c r="B17" s="6">
        <v>0</v>
      </c>
      <c r="C17" s="6">
        <v>10000</v>
      </c>
      <c r="D17" s="6">
        <f>D16+K16-J16-B16</f>
        <v>1434962.2075125249</v>
      </c>
      <c r="E17" s="6">
        <f>E16+B16+(E16*constants!$B$9)-AC17</f>
        <v>279783.28343642585</v>
      </c>
      <c r="F17" s="6">
        <f>(R17*'income-tax-brackets'!$D$3)+(S17*'income-tax-brackets'!$D$4)+(T17*'income-tax-brackets'!$D$5)+(U17*'income-tax-brackets'!$D$6)+(V17*'income-tax-brackets'!$D$7)+(W17*'income-tax-brackets'!$D$8)</f>
        <v>28435.163415762239</v>
      </c>
      <c r="G17" s="22">
        <f t="shared" si="4"/>
        <v>85</v>
      </c>
      <c r="H17" s="15">
        <v>16</v>
      </c>
      <c r="I17" s="23">
        <f t="shared" si="5"/>
        <v>6.25E-2</v>
      </c>
      <c r="J17" s="6">
        <f t="shared" si="6"/>
        <v>89685.137969532807</v>
      </c>
      <c r="K17" s="6">
        <f>D17*constants!$B$9</f>
        <v>100447.35452587676</v>
      </c>
      <c r="L17" s="6">
        <f>L16+(L16*constants!$B$10)</f>
        <v>60503.588994204445</v>
      </c>
      <c r="M17" s="6">
        <f>J17+B17+L17+C17+constants!$B$14+(constants!$B$14*((A17-2027)*constants!$B$10))</f>
        <v>169708.72696373725</v>
      </c>
      <c r="N17" s="6">
        <f>N16+(N16*constants!$B$13)</f>
        <v>21424.712731394582</v>
      </c>
      <c r="O17" s="6"/>
      <c r="P17" s="6">
        <f t="shared" si="0"/>
        <v>148284.01423234266</v>
      </c>
      <c r="Q17" s="6">
        <f t="shared" si="1"/>
        <v>148284.01423234266</v>
      </c>
      <c r="R17" s="6">
        <f>IF(Q17&gt;0,IF(Q17&lt;'income-tax-brackets'!$H$3,Q17,'income-tax-brackets'!$H$3),0)</f>
        <v>11925</v>
      </c>
      <c r="S17" s="6">
        <f>IF(Q17-'income-tax-brackets'!$H$3&gt;0,IF(Q17&lt;'income-tax-brackets'!$H$4,Q17-'income-tax-brackets'!$H$3,'income-tax-brackets'!$H$4-'income-tax-brackets'!$H$3),0)</f>
        <v>36550</v>
      </c>
      <c r="T17" s="6">
        <f>IF(Q17-'income-tax-brackets'!$H$4&gt;0,IF(Q17&lt;'income-tax-brackets'!$H$5,Q17-'income-tax-brackets'!$H$4,'income-tax-brackets'!$H$5-'income-tax-brackets'!$H$4),0)</f>
        <v>54875</v>
      </c>
      <c r="U17" s="6">
        <f>IF(Q17-'income-tax-brackets'!$H$5&gt;0,IF(Q17&lt;'income-tax-brackets'!$H$6,Q17-'income-tax-brackets'!$H$5,'income-tax-brackets'!$H$6-'income-tax-brackets'!$H$5),0)</f>
        <v>44934.014232342655</v>
      </c>
      <c r="V17" s="6">
        <f>IF(Q17-'income-tax-brackets'!$H$6&gt;0,IF(Q17&lt;'income-tax-brackets'!$H$7,Q17-'income-tax-brackets'!$H$6,'income-tax-brackets'!$H$7-'income-tax-brackets'!$H$6),0)</f>
        <v>0</v>
      </c>
      <c r="W17" s="6">
        <f>IF(R17-'income-tax-brackets'!$H$7&gt;0,IF(R17&lt;'income-tax-brackets'!$H$8,R17-'income-tax-brackets'!$H$7,'income-tax-brackets'!$H$8-'income-tax-brackets'!$H$7),0)</f>
        <v>0</v>
      </c>
      <c r="X17" s="6">
        <f>IF(P15&gt;'irmaa-brackets'!$C$6,'irmaa-brackets'!$D$7,IF(P15&gt;'irmaa-brackets'!$C$5,'irmaa-brackets'!$D$6,IF(P15&gt;'irmaa-brackets'!$C$4,'irmaa-brackets'!$D$5,IF(P15&gt;'irmaa-brackets'!$C$3,'irmaa-brackets'!$D$4,IF(P15&gt;'irmaa-brackets'!$C$2,'irmaa-brackets'!$D$3,0)))))</f>
        <v>87.7</v>
      </c>
      <c r="Y17" s="6">
        <f t="shared" si="2"/>
        <v>1052.4000000000001</v>
      </c>
      <c r="Z17" s="6">
        <f>J17+(L17*constants!$B$12)+C17-F17-Y17</f>
        <v>123440.73286867049</v>
      </c>
      <c r="AA17" s="6">
        <f>AA16+(AA16*constants!$B$10)</f>
        <v>98318.33211558222</v>
      </c>
      <c r="AB17" s="6">
        <f>AB16+(AB16*constants!$B$10)</f>
        <v>103000</v>
      </c>
      <c r="AC17" s="6">
        <f t="shared" si="3"/>
        <v>77877.599246911734</v>
      </c>
      <c r="AD17" s="6"/>
    </row>
    <row r="18" spans="1:30" x14ac:dyDescent="0.25">
      <c r="A18" s="21">
        <f t="shared" si="7"/>
        <v>2040</v>
      </c>
      <c r="B18" s="6">
        <v>0</v>
      </c>
      <c r="C18" s="6">
        <v>10000</v>
      </c>
      <c r="D18" s="6">
        <f>D17+K17-J17-B17</f>
        <v>1445724.4240688689</v>
      </c>
      <c r="E18" s="6">
        <f>E17+B17+(E17*constants!$B$9)-AC18</f>
        <v>219210.81445530843</v>
      </c>
      <c r="F18" s="6">
        <f>(R18*'income-tax-brackets'!$D$3)+(S18*'income-tax-brackets'!$D$4)+(T18*'income-tax-brackets'!$D$5)+(U18*'income-tax-brackets'!$D$6)+(V18*'income-tax-brackets'!$D$7)+(W18*'income-tax-brackets'!$D$8)</f>
        <v>30109.718758863681</v>
      </c>
      <c r="G18" s="22">
        <f t="shared" si="4"/>
        <v>86</v>
      </c>
      <c r="H18" s="19">
        <v>15.2</v>
      </c>
      <c r="I18" s="23">
        <f t="shared" si="5"/>
        <v>6.5789473684210523E-2</v>
      </c>
      <c r="J18" s="6">
        <f t="shared" si="6"/>
        <v>95113.448951899278</v>
      </c>
      <c r="K18" s="6">
        <f>D18*constants!$B$9</f>
        <v>101200.70968482083</v>
      </c>
      <c r="L18" s="6">
        <f>L17+(L17*constants!$B$10)</f>
        <v>62318.696664030576</v>
      </c>
      <c r="M18" s="6">
        <f>J18+B18+L18+C18+constants!$B$14+(constants!$B$14*((A18-2027)*constants!$B$10))</f>
        <v>177162.14561592985</v>
      </c>
      <c r="N18" s="6">
        <f>N17+(N17*constants!$B$13)</f>
        <v>21900.817453997857</v>
      </c>
      <c r="O18" s="6"/>
      <c r="P18" s="6">
        <f t="shared" si="0"/>
        <v>155261.328161932</v>
      </c>
      <c r="Q18" s="6">
        <f t="shared" si="1"/>
        <v>155261.328161932</v>
      </c>
      <c r="R18" s="6">
        <f>IF(Q18&gt;0,IF(Q18&lt;'income-tax-brackets'!$H$3,Q18,'income-tax-brackets'!$H$3),0)</f>
        <v>11925</v>
      </c>
      <c r="S18" s="6">
        <f>IF(Q18-'income-tax-brackets'!$H$3&gt;0,IF(Q18&lt;'income-tax-brackets'!$H$4,Q18-'income-tax-brackets'!$H$3,'income-tax-brackets'!$H$4-'income-tax-brackets'!$H$3),0)</f>
        <v>36550</v>
      </c>
      <c r="T18" s="6">
        <f>IF(Q18-'income-tax-brackets'!$H$4&gt;0,IF(Q18&lt;'income-tax-brackets'!$H$5,Q18-'income-tax-brackets'!$H$4,'income-tax-brackets'!$H$5-'income-tax-brackets'!$H$4),0)</f>
        <v>54875</v>
      </c>
      <c r="U18" s="6">
        <f>IF(Q18-'income-tax-brackets'!$H$5&gt;0,IF(Q18&lt;'income-tax-brackets'!$H$6,Q18-'income-tax-brackets'!$H$5,'income-tax-brackets'!$H$6-'income-tax-brackets'!$H$5),0)</f>
        <v>51911.328161932004</v>
      </c>
      <c r="V18" s="6">
        <f>IF(Q18-'income-tax-brackets'!$H$6&gt;0,IF(Q18&lt;'income-tax-brackets'!$H$7,Q18-'income-tax-brackets'!$H$6,'income-tax-brackets'!$H$7-'income-tax-brackets'!$H$6),0)</f>
        <v>0</v>
      </c>
      <c r="W18" s="6">
        <f>IF(R18-'income-tax-brackets'!$H$7&gt;0,IF(R18&lt;'income-tax-brackets'!$H$8,R18-'income-tax-brackets'!$H$7,'income-tax-brackets'!$H$8-'income-tax-brackets'!$H$7),0)</f>
        <v>0</v>
      </c>
      <c r="X18" s="6">
        <f>IF(P16&gt;'irmaa-brackets'!$C$6,'irmaa-brackets'!$D$7,IF(P16&gt;'irmaa-brackets'!$C$5,'irmaa-brackets'!$D$6,IF(P16&gt;'irmaa-brackets'!$C$4,'irmaa-brackets'!$D$5,IF(P16&gt;'irmaa-brackets'!$C$3,'irmaa-brackets'!$D$4,IF(P16&gt;'irmaa-brackets'!$C$2,'irmaa-brackets'!$D$3,0)))))</f>
        <v>220.3</v>
      </c>
      <c r="Y18" s="6">
        <f t="shared" si="2"/>
        <v>2643.6000000000004</v>
      </c>
      <c r="Z18" s="6">
        <f>J18+(L18*constants!$B$12)+C18-F18-Y18</f>
        <v>127200.58325738247</v>
      </c>
      <c r="AA18" s="6">
        <f>AA17+(AA17*constants!$B$10)</f>
        <v>101267.88207904968</v>
      </c>
      <c r="AB18" s="6">
        <f>AB17+(AB17*constants!$B$10)</f>
        <v>106090</v>
      </c>
      <c r="AC18" s="6">
        <f t="shared" si="3"/>
        <v>80157.298821667209</v>
      </c>
      <c r="AD18" s="6"/>
    </row>
    <row r="19" spans="1:30" x14ac:dyDescent="0.25">
      <c r="A19" s="21">
        <v>2041</v>
      </c>
      <c r="B19" s="6">
        <v>0</v>
      </c>
      <c r="C19" s="6">
        <v>10000</v>
      </c>
      <c r="D19" s="6">
        <f>D18+K18-J18-B18-Y18</f>
        <v>1449168.0848017903</v>
      </c>
      <c r="E19" s="6">
        <f>E18+B18+(E18*constants!$B$9)-AC19</f>
        <v>153638.10945655059</v>
      </c>
      <c r="F19" s="6">
        <f>(R19*'income-tax-brackets'!$D$3)+(S19*'income-tax-brackets'!$D$4)+(T19*'income-tax-brackets'!$D$5)+(U19*'income-tax-brackets'!$D$6)+(V19*'income-tax-brackets'!$D$7)+(W19*'income-tax-brackets'!$D$8)</f>
        <v>31817.58268116543</v>
      </c>
      <c r="G19" s="22">
        <f t="shared" si="4"/>
        <v>87</v>
      </c>
      <c r="H19" s="19">
        <v>14.4</v>
      </c>
      <c r="I19" s="23">
        <f t="shared" si="5"/>
        <v>6.9444444444444448E-2</v>
      </c>
      <c r="J19" s="6">
        <f t="shared" si="6"/>
        <v>100636.67255567988</v>
      </c>
      <c r="K19" s="6">
        <f>D19*constants!$B$9</f>
        <v>101441.76593612533</v>
      </c>
      <c r="L19" s="6">
        <f>L18+(L18*constants!$B$10)</f>
        <v>64188.257563951491</v>
      </c>
      <c r="M19" s="6">
        <f>J19+B19+L19+C19+constants!$B$14+(constants!$B$14*((A19-2027)*constants!$B$10))</f>
        <v>184764.93011963138</v>
      </c>
      <c r="N19" s="6">
        <f>N18+(N18*constants!$B$13)</f>
        <v>22387.502281442074</v>
      </c>
      <c r="O19" s="6"/>
      <c r="P19" s="6">
        <f t="shared" si="0"/>
        <v>162377.42783818929</v>
      </c>
      <c r="Q19" s="6">
        <f t="shared" si="1"/>
        <v>162377.42783818929</v>
      </c>
      <c r="R19" s="6">
        <f>IF(Q19&gt;0,IF(Q19&lt;'income-tax-brackets'!$H$3,Q19,'income-tax-brackets'!$H$3),0)</f>
        <v>11925</v>
      </c>
      <c r="S19" s="6">
        <f>IF(Q19-'income-tax-brackets'!$H$3&gt;0,IF(Q19&lt;'income-tax-brackets'!$H$4,Q19-'income-tax-brackets'!$H$3,'income-tax-brackets'!$H$4-'income-tax-brackets'!$H$3),0)</f>
        <v>36550</v>
      </c>
      <c r="T19" s="6">
        <f>IF(Q19-'income-tax-brackets'!$H$4&gt;0,IF(Q19&lt;'income-tax-brackets'!$H$5,Q19-'income-tax-brackets'!$H$4,'income-tax-brackets'!$H$5-'income-tax-brackets'!$H$4),0)</f>
        <v>54875</v>
      </c>
      <c r="U19" s="6">
        <f>IF(Q19-'income-tax-brackets'!$H$5&gt;0,IF(Q19&lt;'income-tax-brackets'!$H$6,Q19-'income-tax-brackets'!$H$5,'income-tax-brackets'!$H$6-'income-tax-brackets'!$H$5),0)</f>
        <v>59027.427838189295</v>
      </c>
      <c r="V19" s="6">
        <f>IF(Q19-'income-tax-brackets'!$H$6&gt;0,IF(Q19&lt;'income-tax-brackets'!$H$7,Q19-'income-tax-brackets'!$H$6,'income-tax-brackets'!$H$7-'income-tax-brackets'!$H$6),0)</f>
        <v>0</v>
      </c>
      <c r="W19" s="6">
        <f>IF(R19-'income-tax-brackets'!$H$7&gt;0,IF(R19&lt;'income-tax-brackets'!$H$8,R19-'income-tax-brackets'!$H$7,'income-tax-brackets'!$H$8-'income-tax-brackets'!$H$7),0)</f>
        <v>0</v>
      </c>
      <c r="X19" s="6">
        <f>IF(P17&gt;'irmaa-brackets'!$C$6,'irmaa-brackets'!$D$7,IF(P17&gt;'irmaa-brackets'!$C$5,'irmaa-brackets'!$D$6,IF(P17&gt;'irmaa-brackets'!$C$4,'irmaa-brackets'!$D$5,IF(P17&gt;'irmaa-brackets'!$C$3,'irmaa-brackets'!$D$4,IF(P17&gt;'irmaa-brackets'!$C$2,'irmaa-brackets'!$D$3,0)))))</f>
        <v>220.3</v>
      </c>
      <c r="Y19" s="6">
        <f t="shared" si="2"/>
        <v>2643.6000000000004</v>
      </c>
      <c r="Z19" s="6">
        <f>J19+(L19*constants!$B$12)+C19-F19-Y19</f>
        <v>132661.15653079175</v>
      </c>
      <c r="AA19" s="6">
        <f>AA18+(AA18*constants!$B$10)</f>
        <v>104305.91854142117</v>
      </c>
      <c r="AB19" s="6">
        <f>AB18+(AB18*constants!$B$10)</f>
        <v>109272.7</v>
      </c>
      <c r="AC19" s="6">
        <f t="shared" si="3"/>
        <v>80917.462010629417</v>
      </c>
      <c r="AD19" s="6"/>
    </row>
    <row r="20" spans="1:30" x14ac:dyDescent="0.25">
      <c r="A20" s="15"/>
      <c r="B20" s="2"/>
      <c r="D20" s="13"/>
      <c r="E20" s="2"/>
      <c r="F20" s="2"/>
      <c r="G20" s="4"/>
      <c r="H20" s="19"/>
      <c r="I20" s="24"/>
      <c r="J20" s="2"/>
      <c r="K20" s="2"/>
      <c r="L20" s="2"/>
      <c r="M20" s="2"/>
      <c r="N20" s="2"/>
      <c r="O20" s="2"/>
      <c r="P20" s="13"/>
      <c r="Q20" s="2"/>
      <c r="R20" s="13"/>
      <c r="S20" s="13"/>
      <c r="T20" s="13"/>
      <c r="U20" s="13"/>
      <c r="V20" s="2"/>
      <c r="W20" s="13"/>
      <c r="Y20" s="2"/>
      <c r="Z20" s="2"/>
      <c r="AA20" s="2"/>
      <c r="AC20" s="2"/>
    </row>
    <row r="21" spans="1:30" x14ac:dyDescent="0.25">
      <c r="Z21" s="2"/>
      <c r="AA21" s="2"/>
    </row>
    <row r="22" spans="1:30" x14ac:dyDescent="0.25">
      <c r="Z22" s="2"/>
      <c r="AA22" s="2"/>
    </row>
    <row r="23" spans="1:30" x14ac:dyDescent="0.25">
      <c r="Z23" s="2"/>
      <c r="AA23" s="2"/>
    </row>
    <row r="24" spans="1:30" x14ac:dyDescent="0.25">
      <c r="Z24" s="2"/>
      <c r="AA24" s="2"/>
    </row>
    <row r="25" spans="1:30" x14ac:dyDescent="0.25">
      <c r="Z25" s="2"/>
      <c r="AA25" s="2"/>
    </row>
    <row r="26" spans="1:30" x14ac:dyDescent="0.25">
      <c r="Z26" s="2"/>
      <c r="AA26" s="2"/>
    </row>
    <row r="27" spans="1:30" x14ac:dyDescent="0.25">
      <c r="Z27" s="2"/>
      <c r="AA27" s="2"/>
    </row>
    <row r="28" spans="1:30" x14ac:dyDescent="0.25">
      <c r="Z28" s="2"/>
      <c r="AA28" s="2"/>
    </row>
    <row r="29" spans="1:30" x14ac:dyDescent="0.25">
      <c r="Z29" s="2"/>
      <c r="AA29" s="2"/>
    </row>
    <row r="30" spans="1:30" x14ac:dyDescent="0.25">
      <c r="Z30" s="2"/>
      <c r="AA30" s="2"/>
    </row>
    <row r="31" spans="1:30" x14ac:dyDescent="0.25">
      <c r="Z31" s="2"/>
      <c r="AA31" s="2"/>
    </row>
    <row r="32" spans="1:30" x14ac:dyDescent="0.25">
      <c r="Z32" s="2"/>
      <c r="AA32" s="2"/>
    </row>
    <row r="33" spans="26:27" x14ac:dyDescent="0.25">
      <c r="Z33" s="2"/>
      <c r="AA33" s="2"/>
    </row>
    <row r="34" spans="26:27" x14ac:dyDescent="0.25">
      <c r="Z34" s="2"/>
      <c r="AA34" s="2"/>
    </row>
    <row r="35" spans="26:27" x14ac:dyDescent="0.25">
      <c r="Z35" s="2"/>
      <c r="AA35" s="2"/>
    </row>
    <row r="36" spans="26:27" x14ac:dyDescent="0.25">
      <c r="Z36" s="2"/>
      <c r="AA36" s="2"/>
    </row>
    <row r="37" spans="26:27" x14ac:dyDescent="0.25">
      <c r="Z37" s="2"/>
      <c r="AA37" s="2"/>
    </row>
    <row r="38" spans="26:27" x14ac:dyDescent="0.25">
      <c r="Z38" s="2"/>
      <c r="AA38" s="2"/>
    </row>
    <row r="39" spans="26:27" x14ac:dyDescent="0.25">
      <c r="Z39" s="2"/>
      <c r="AA39" s="2"/>
    </row>
    <row r="40" spans="26:27" x14ac:dyDescent="0.25">
      <c r="Z40" s="2"/>
      <c r="AA40" s="2"/>
    </row>
    <row r="41" spans="26:27" x14ac:dyDescent="0.25">
      <c r="Z41" s="2"/>
      <c r="AA41" s="2"/>
    </row>
    <row r="42" spans="26:27" x14ac:dyDescent="0.25">
      <c r="Z42" s="2"/>
      <c r="AA42" s="2"/>
    </row>
    <row r="43" spans="26:27" x14ac:dyDescent="0.25">
      <c r="Z43" s="2"/>
      <c r="AA43" s="2"/>
    </row>
    <row r="44" spans="26:27" x14ac:dyDescent="0.25">
      <c r="Z44" s="2"/>
      <c r="AA44" s="2"/>
    </row>
    <row r="45" spans="26:27" x14ac:dyDescent="0.25">
      <c r="Z45" s="2"/>
      <c r="AA45" s="2"/>
    </row>
    <row r="46" spans="26:27" x14ac:dyDescent="0.25">
      <c r="Z46" s="2"/>
      <c r="AA46" s="2"/>
    </row>
    <row r="47" spans="26:27" x14ac:dyDescent="0.25">
      <c r="Z47" s="2"/>
      <c r="AA47" s="2"/>
    </row>
    <row r="48" spans="26:27" x14ac:dyDescent="0.25">
      <c r="Z48" s="2"/>
      <c r="AA48" s="2"/>
    </row>
    <row r="49" spans="26:27" x14ac:dyDescent="0.25">
      <c r="Z49" s="2"/>
      <c r="AA49" s="2"/>
    </row>
    <row r="50" spans="26:27" x14ac:dyDescent="0.25">
      <c r="Z50" s="2"/>
      <c r="AA50" s="2"/>
    </row>
    <row r="51" spans="26:27" x14ac:dyDescent="0.25">
      <c r="Z51" s="2"/>
      <c r="AA51" s="2"/>
    </row>
    <row r="52" spans="26:27" x14ac:dyDescent="0.25">
      <c r="Z52" s="2"/>
      <c r="AA52" s="2"/>
    </row>
    <row r="53" spans="26:27" x14ac:dyDescent="0.25">
      <c r="Z53" s="2"/>
      <c r="AA53" s="2"/>
    </row>
    <row r="54" spans="26:27" x14ac:dyDescent="0.25">
      <c r="Z54" s="2"/>
      <c r="AA54" s="2"/>
    </row>
    <row r="55" spans="26:27" x14ac:dyDescent="0.25">
      <c r="Z55" s="2"/>
      <c r="AA55" s="2"/>
    </row>
    <row r="56" spans="26:27" x14ac:dyDescent="0.25">
      <c r="Z56" s="2"/>
      <c r="AA56" s="2"/>
    </row>
    <row r="57" spans="26:27" x14ac:dyDescent="0.25">
      <c r="Z57" s="2"/>
      <c r="AA57" s="2"/>
    </row>
    <row r="58" spans="26:27" x14ac:dyDescent="0.25">
      <c r="Z58" s="2"/>
      <c r="AA58" s="2"/>
    </row>
    <row r="59" spans="26:27" x14ac:dyDescent="0.25">
      <c r="Z59" s="2"/>
      <c r="AA59" s="2"/>
    </row>
    <row r="60" spans="26:27" x14ac:dyDescent="0.25">
      <c r="Z60" s="2"/>
      <c r="AA60" s="2"/>
    </row>
    <row r="61" spans="26:27" x14ac:dyDescent="0.25">
      <c r="Z61" s="2"/>
      <c r="AA61" s="2"/>
    </row>
    <row r="62" spans="26:27" x14ac:dyDescent="0.25">
      <c r="Z62" s="2"/>
      <c r="AA62" s="2"/>
    </row>
    <row r="63" spans="26:27" x14ac:dyDescent="0.25">
      <c r="Z63" s="2"/>
      <c r="AA63" s="2"/>
    </row>
    <row r="64" spans="26:27" x14ac:dyDescent="0.25">
      <c r="Z64" s="2"/>
      <c r="AA64" s="2"/>
    </row>
    <row r="65" spans="26:27" x14ac:dyDescent="0.25">
      <c r="Z65" s="2"/>
      <c r="AA65" s="2"/>
    </row>
    <row r="66" spans="26:27" x14ac:dyDescent="0.25">
      <c r="Z66" s="2"/>
      <c r="AA66" s="2"/>
    </row>
    <row r="67" spans="26:27" x14ac:dyDescent="0.25">
      <c r="Z67" s="2"/>
      <c r="AA67" s="2"/>
    </row>
    <row r="68" spans="26:27" x14ac:dyDescent="0.25">
      <c r="Z68" s="2"/>
      <c r="AA68" s="2"/>
    </row>
    <row r="69" spans="26:27" x14ac:dyDescent="0.25">
      <c r="Z69" s="2"/>
      <c r="AA69" s="2"/>
    </row>
    <row r="70" spans="26:27" x14ac:dyDescent="0.25">
      <c r="Z70" s="2"/>
      <c r="AA70" s="2"/>
    </row>
    <row r="71" spans="26:27" x14ac:dyDescent="0.25">
      <c r="Z71" s="2"/>
      <c r="AA71" s="2"/>
    </row>
    <row r="72" spans="26:27" x14ac:dyDescent="0.25">
      <c r="Z72" s="2"/>
      <c r="AA72" s="2"/>
    </row>
    <row r="73" spans="26:27" x14ac:dyDescent="0.25">
      <c r="Z73" s="2"/>
      <c r="AA73" s="2"/>
    </row>
    <row r="74" spans="26:27" x14ac:dyDescent="0.25">
      <c r="Z74" s="2"/>
      <c r="AA74" s="2"/>
    </row>
    <row r="75" spans="26:27" x14ac:dyDescent="0.25">
      <c r="Z75" s="2"/>
      <c r="AA75" s="2"/>
    </row>
    <row r="76" spans="26:27" x14ac:dyDescent="0.25">
      <c r="Z76" s="2"/>
      <c r="AA76" s="2"/>
    </row>
    <row r="77" spans="26:27" x14ac:dyDescent="0.25">
      <c r="Z77" s="2"/>
      <c r="AA77" s="2"/>
    </row>
    <row r="78" spans="26:27" x14ac:dyDescent="0.25">
      <c r="Z78" s="2"/>
      <c r="AA78" s="2"/>
    </row>
    <row r="79" spans="26:27" x14ac:dyDescent="0.25">
      <c r="Z79" s="2"/>
      <c r="AA79" s="2"/>
    </row>
    <row r="80" spans="26:27" x14ac:dyDescent="0.25">
      <c r="Z80" s="2"/>
      <c r="AA80" s="2"/>
    </row>
    <row r="81" spans="26:27" x14ac:dyDescent="0.25">
      <c r="Z81" s="2"/>
      <c r="AA81" s="2"/>
    </row>
    <row r="82" spans="26:27" x14ac:dyDescent="0.25">
      <c r="Z82" s="2"/>
      <c r="AA82" s="2"/>
    </row>
    <row r="83" spans="26:27" x14ac:dyDescent="0.25">
      <c r="Z83" s="2"/>
      <c r="AA83" s="2"/>
    </row>
    <row r="84" spans="26:27" x14ac:dyDescent="0.25">
      <c r="Z84" s="2"/>
      <c r="AA84" s="2"/>
    </row>
    <row r="85" spans="26:27" x14ac:dyDescent="0.25">
      <c r="Z85" s="2"/>
      <c r="AA85" s="2"/>
    </row>
    <row r="86" spans="26:27" x14ac:dyDescent="0.25">
      <c r="Z86" s="2"/>
      <c r="AA86" s="2"/>
    </row>
    <row r="87" spans="26:27" x14ac:dyDescent="0.25">
      <c r="Z87" s="2"/>
      <c r="AA87" s="2"/>
    </row>
    <row r="88" spans="26:27" x14ac:dyDescent="0.25">
      <c r="Z88" s="2"/>
      <c r="AA88" s="2"/>
    </row>
    <row r="89" spans="26:27" x14ac:dyDescent="0.25">
      <c r="Z89" s="2"/>
      <c r="AA89" s="2"/>
    </row>
    <row r="90" spans="26:27" x14ac:dyDescent="0.25">
      <c r="Z90" s="2"/>
      <c r="AA90" s="2"/>
    </row>
    <row r="91" spans="26:27" x14ac:dyDescent="0.25">
      <c r="Z91" s="2"/>
      <c r="AA91" s="2"/>
    </row>
    <row r="92" spans="26:27" x14ac:dyDescent="0.25">
      <c r="Z92" s="2"/>
      <c r="AA92" s="2"/>
    </row>
    <row r="93" spans="26:27" x14ac:dyDescent="0.25">
      <c r="Z93" s="2"/>
      <c r="AA93" s="2"/>
    </row>
    <row r="94" spans="26:27" x14ac:dyDescent="0.25">
      <c r="Z94" s="2"/>
      <c r="AA94" s="2"/>
    </row>
    <row r="95" spans="26:27" x14ac:dyDescent="0.25">
      <c r="Z95" s="2"/>
      <c r="AA95" s="2"/>
    </row>
    <row r="96" spans="26:27" x14ac:dyDescent="0.25">
      <c r="Z96" s="2"/>
      <c r="AA96" s="2"/>
    </row>
    <row r="97" spans="26:27" x14ac:dyDescent="0.25">
      <c r="Z97" s="2"/>
      <c r="AA97" s="2"/>
    </row>
    <row r="98" spans="26:27" x14ac:dyDescent="0.25">
      <c r="Z98" s="2"/>
      <c r="AA98" s="2"/>
    </row>
    <row r="99" spans="26:27" x14ac:dyDescent="0.25">
      <c r="Z99" s="2"/>
      <c r="AA99" s="2"/>
    </row>
    <row r="100" spans="26:27" x14ac:dyDescent="0.25">
      <c r="Z100" s="2"/>
      <c r="AA100" s="2"/>
    </row>
    <row r="101" spans="26:27" x14ac:dyDescent="0.25">
      <c r="Z101" s="2"/>
      <c r="AA101" s="2"/>
    </row>
    <row r="102" spans="26:27" x14ac:dyDescent="0.25">
      <c r="Z102" s="2"/>
      <c r="AA102" s="2"/>
    </row>
    <row r="103" spans="26:27" x14ac:dyDescent="0.25">
      <c r="Z103" s="2"/>
      <c r="AA103" s="2"/>
    </row>
    <row r="104" spans="26:27" x14ac:dyDescent="0.25">
      <c r="Z104" s="2"/>
      <c r="AA104" s="2"/>
    </row>
    <row r="105" spans="26:27" x14ac:dyDescent="0.25">
      <c r="Z105" s="2"/>
      <c r="AA105" s="2"/>
    </row>
    <row r="106" spans="26:27" x14ac:dyDescent="0.25">
      <c r="Z106" s="2"/>
      <c r="AA106" s="2"/>
    </row>
    <row r="107" spans="26:27" x14ac:dyDescent="0.25">
      <c r="Z107" s="2"/>
      <c r="AA107" s="2"/>
    </row>
    <row r="108" spans="26:27" x14ac:dyDescent="0.25">
      <c r="Z108" s="2"/>
      <c r="AA108" s="2"/>
    </row>
    <row r="109" spans="26:27" x14ac:dyDescent="0.25">
      <c r="Z109" s="2"/>
      <c r="AA109" s="2"/>
    </row>
    <row r="110" spans="26:27" x14ac:dyDescent="0.25">
      <c r="Z110" s="2"/>
      <c r="AA110" s="2"/>
    </row>
    <row r="111" spans="26:27" x14ac:dyDescent="0.25">
      <c r="Z111" s="2"/>
      <c r="AA111" s="2"/>
    </row>
    <row r="112" spans="26:27" x14ac:dyDescent="0.25">
      <c r="Z112" s="2"/>
      <c r="AA112" s="2"/>
    </row>
    <row r="113" spans="26:27" x14ac:dyDescent="0.25">
      <c r="Z113" s="2"/>
      <c r="AA113" s="2"/>
    </row>
    <row r="114" spans="26:27" x14ac:dyDescent="0.25">
      <c r="Z114" s="2"/>
      <c r="AA114" s="2"/>
    </row>
    <row r="115" spans="26:27" x14ac:dyDescent="0.25">
      <c r="Z115" s="2"/>
      <c r="AA115" s="2"/>
    </row>
    <row r="116" spans="26:27" x14ac:dyDescent="0.25">
      <c r="Z116" s="2"/>
      <c r="AA116" s="2"/>
    </row>
    <row r="117" spans="26:27" x14ac:dyDescent="0.25">
      <c r="Z117" s="2"/>
      <c r="AA117" s="2"/>
    </row>
    <row r="118" spans="26:27" x14ac:dyDescent="0.25">
      <c r="Z118" s="2"/>
      <c r="AA118" s="2"/>
    </row>
    <row r="119" spans="26:27" x14ac:dyDescent="0.25">
      <c r="Z119" s="2"/>
      <c r="AA119" s="2"/>
    </row>
    <row r="120" spans="26:27" x14ac:dyDescent="0.25">
      <c r="Z120" s="2"/>
      <c r="AA120" s="2"/>
    </row>
    <row r="121" spans="26:27" x14ac:dyDescent="0.25">
      <c r="Z121" s="2"/>
      <c r="AA121" s="2"/>
    </row>
    <row r="122" spans="26:27" x14ac:dyDescent="0.25">
      <c r="Z122" s="2"/>
      <c r="AA122" s="2"/>
    </row>
    <row r="123" spans="26:27" x14ac:dyDescent="0.25">
      <c r="Z123" s="2"/>
      <c r="AA123" s="2"/>
    </row>
    <row r="124" spans="26:27" x14ac:dyDescent="0.25">
      <c r="Z124" s="2"/>
      <c r="AA124" s="2"/>
    </row>
    <row r="125" spans="26:27" x14ac:dyDescent="0.25">
      <c r="Z125" s="2"/>
      <c r="AA125" s="2"/>
    </row>
    <row r="126" spans="26:27" x14ac:dyDescent="0.25">
      <c r="Z126" s="2"/>
      <c r="AA126" s="2"/>
    </row>
    <row r="127" spans="26:27" x14ac:dyDescent="0.25">
      <c r="Z127" s="2"/>
      <c r="AA127" s="2"/>
    </row>
    <row r="128" spans="26:27" x14ac:dyDescent="0.25">
      <c r="Z128" s="2"/>
      <c r="AA128" s="2"/>
    </row>
    <row r="129" spans="26:27" x14ac:dyDescent="0.25">
      <c r="Z129" s="2"/>
      <c r="AA129" s="2"/>
    </row>
    <row r="130" spans="26:27" x14ac:dyDescent="0.25">
      <c r="Z130" s="2"/>
      <c r="AA130" s="2"/>
    </row>
    <row r="131" spans="26:27" x14ac:dyDescent="0.25">
      <c r="Z131" s="2"/>
      <c r="AA131" s="2"/>
    </row>
    <row r="132" spans="26:27" x14ac:dyDescent="0.25">
      <c r="Z132" s="2"/>
      <c r="AA132" s="2"/>
    </row>
    <row r="133" spans="26:27" x14ac:dyDescent="0.25">
      <c r="Z133" s="2"/>
      <c r="AA133" s="2"/>
    </row>
    <row r="134" spans="26:27" x14ac:dyDescent="0.25">
      <c r="Z134" s="2"/>
      <c r="AA134" s="2"/>
    </row>
    <row r="135" spans="26:27" x14ac:dyDescent="0.25">
      <c r="Z135" s="2"/>
      <c r="AA135" s="2"/>
    </row>
    <row r="136" spans="26:27" x14ac:dyDescent="0.25">
      <c r="Z136" s="2"/>
      <c r="AA136" s="2"/>
    </row>
    <row r="137" spans="26:27" x14ac:dyDescent="0.25">
      <c r="Z137" s="2"/>
      <c r="AA137" s="2"/>
    </row>
    <row r="138" spans="26:27" x14ac:dyDescent="0.25">
      <c r="Z138" s="2"/>
      <c r="AA138" s="2"/>
    </row>
    <row r="139" spans="26:27" x14ac:dyDescent="0.25">
      <c r="Z139" s="2"/>
      <c r="AA139" s="2"/>
    </row>
    <row r="140" spans="26:27" x14ac:dyDescent="0.25">
      <c r="Z140" s="2"/>
      <c r="AA140" s="2"/>
    </row>
    <row r="141" spans="26:27" x14ac:dyDescent="0.25">
      <c r="Z141" s="2"/>
      <c r="AA141" s="2"/>
    </row>
    <row r="142" spans="26:27" x14ac:dyDescent="0.25">
      <c r="Z142" s="2"/>
      <c r="AA142" s="2"/>
    </row>
    <row r="143" spans="26:27" x14ac:dyDescent="0.25">
      <c r="Z143" s="2"/>
      <c r="AA143" s="2"/>
    </row>
    <row r="144" spans="26:27" x14ac:dyDescent="0.25">
      <c r="Z144" s="2"/>
      <c r="AA144" s="2"/>
    </row>
    <row r="145" spans="26:27" x14ac:dyDescent="0.25">
      <c r="Z145" s="2"/>
      <c r="AA145" s="2"/>
    </row>
    <row r="146" spans="26:27" x14ac:dyDescent="0.25">
      <c r="Z146" s="2"/>
      <c r="AA146" s="2"/>
    </row>
    <row r="147" spans="26:27" x14ac:dyDescent="0.25">
      <c r="Z147" s="2"/>
      <c r="AA147" s="2"/>
    </row>
    <row r="148" spans="26:27" x14ac:dyDescent="0.25">
      <c r="Z148" s="2"/>
      <c r="AA148" s="2"/>
    </row>
    <row r="149" spans="26:27" x14ac:dyDescent="0.25">
      <c r="Z149" s="2"/>
      <c r="AA149" s="2"/>
    </row>
    <row r="150" spans="26:27" x14ac:dyDescent="0.25">
      <c r="Z150" s="2"/>
      <c r="AA150" s="2"/>
    </row>
    <row r="151" spans="26:27" x14ac:dyDescent="0.25">
      <c r="Z151" s="2"/>
      <c r="AA151" s="2"/>
    </row>
    <row r="152" spans="26:27" x14ac:dyDescent="0.25">
      <c r="Z152" s="2"/>
      <c r="AA152" s="2"/>
    </row>
    <row r="153" spans="26:27" x14ac:dyDescent="0.25">
      <c r="Z153" s="2"/>
      <c r="AA153" s="2"/>
    </row>
    <row r="154" spans="26:27" x14ac:dyDescent="0.25">
      <c r="Z154" s="2"/>
      <c r="AA154" s="2"/>
    </row>
    <row r="155" spans="26:27" x14ac:dyDescent="0.25">
      <c r="Z155" s="2"/>
      <c r="AA155" s="2"/>
    </row>
    <row r="156" spans="26:27" x14ac:dyDescent="0.25">
      <c r="Z156" s="2"/>
      <c r="AA156" s="2"/>
    </row>
    <row r="157" spans="26:27" x14ac:dyDescent="0.25">
      <c r="Z157" s="2"/>
      <c r="AA157" s="2"/>
    </row>
    <row r="158" spans="26:27" x14ac:dyDescent="0.25">
      <c r="Z158" s="2"/>
      <c r="AA158" s="2"/>
    </row>
    <row r="159" spans="26:27" x14ac:dyDescent="0.25">
      <c r="Z159" s="2"/>
      <c r="AA159" s="2"/>
    </row>
    <row r="160" spans="26:27" x14ac:dyDescent="0.25">
      <c r="Z160" s="2"/>
      <c r="AA160" s="2"/>
    </row>
    <row r="161" spans="26:27" x14ac:dyDescent="0.25">
      <c r="Z161" s="2"/>
      <c r="AA161" s="2"/>
    </row>
    <row r="162" spans="26:27" x14ac:dyDescent="0.25">
      <c r="Z162" s="2"/>
      <c r="AA162" s="2"/>
    </row>
    <row r="163" spans="26:27" x14ac:dyDescent="0.25">
      <c r="Z163" s="2"/>
      <c r="AA163" s="2"/>
    </row>
    <row r="164" spans="26:27" x14ac:dyDescent="0.25">
      <c r="Z164" s="2"/>
      <c r="AA164" s="2"/>
    </row>
    <row r="165" spans="26:27" x14ac:dyDescent="0.25">
      <c r="Z165" s="2"/>
      <c r="AA165" s="2"/>
    </row>
    <row r="166" spans="26:27" x14ac:dyDescent="0.25">
      <c r="Z166" s="2"/>
      <c r="AA166" s="2"/>
    </row>
    <row r="167" spans="26:27" x14ac:dyDescent="0.25">
      <c r="Z167" s="2"/>
      <c r="AA167" s="2"/>
    </row>
    <row r="168" spans="26:27" x14ac:dyDescent="0.25">
      <c r="Z168" s="2"/>
      <c r="AA168" s="2"/>
    </row>
    <row r="169" spans="26:27" x14ac:dyDescent="0.25">
      <c r="Z169" s="2"/>
      <c r="AA169" s="2"/>
    </row>
    <row r="170" spans="26:27" x14ac:dyDescent="0.25">
      <c r="Z170" s="2"/>
      <c r="AA170" s="2"/>
    </row>
    <row r="171" spans="26:27" x14ac:dyDescent="0.25">
      <c r="Z171" s="2"/>
      <c r="AA171" s="2"/>
    </row>
    <row r="172" spans="26:27" x14ac:dyDescent="0.25">
      <c r="Z172" s="2"/>
      <c r="AA172" s="2"/>
    </row>
    <row r="173" spans="26:27" x14ac:dyDescent="0.25">
      <c r="Z173" s="2"/>
      <c r="AA173" s="2"/>
    </row>
    <row r="174" spans="26:27" x14ac:dyDescent="0.25">
      <c r="Z174" s="2"/>
      <c r="AA174" s="2"/>
    </row>
    <row r="175" spans="26:27" x14ac:dyDescent="0.25">
      <c r="Z175" s="2"/>
      <c r="AA175" s="2"/>
    </row>
    <row r="176" spans="26:27" x14ac:dyDescent="0.25">
      <c r="Z176" s="2"/>
      <c r="AA176" s="2"/>
    </row>
    <row r="177" spans="26:27" x14ac:dyDescent="0.25">
      <c r="Z177" s="2"/>
      <c r="AA177" s="2"/>
    </row>
    <row r="178" spans="26:27" x14ac:dyDescent="0.25">
      <c r="Z178" s="2"/>
      <c r="AA178" s="2"/>
    </row>
    <row r="179" spans="26:27" x14ac:dyDescent="0.25">
      <c r="Z179" s="2"/>
      <c r="AA179" s="2"/>
    </row>
    <row r="180" spans="26:27" x14ac:dyDescent="0.25">
      <c r="Z180" s="2"/>
      <c r="AA180" s="2"/>
    </row>
    <row r="181" spans="26:27" x14ac:dyDescent="0.25">
      <c r="Z181" s="2"/>
      <c r="AA181" s="2"/>
    </row>
    <row r="182" spans="26:27" x14ac:dyDescent="0.25">
      <c r="Z182" s="2"/>
      <c r="AA182" s="2"/>
    </row>
    <row r="183" spans="26:27" x14ac:dyDescent="0.25">
      <c r="Z183" s="2"/>
      <c r="AA183" s="2"/>
    </row>
    <row r="184" spans="26:27" x14ac:dyDescent="0.25">
      <c r="Z184" s="2"/>
      <c r="AA184" s="2"/>
    </row>
    <row r="185" spans="26:27" x14ac:dyDescent="0.25">
      <c r="Z185" s="2"/>
      <c r="AA185" s="2"/>
    </row>
    <row r="186" spans="26:27" x14ac:dyDescent="0.25">
      <c r="Z186" s="2"/>
      <c r="AA186" s="2"/>
    </row>
    <row r="187" spans="26:27" x14ac:dyDescent="0.25">
      <c r="Z187" s="2"/>
      <c r="AA187" s="2"/>
    </row>
    <row r="188" spans="26:27" x14ac:dyDescent="0.25">
      <c r="Z188" s="2"/>
      <c r="AA188" s="2"/>
    </row>
    <row r="189" spans="26:27" x14ac:dyDescent="0.25">
      <c r="Z189" s="2"/>
      <c r="AA189" s="2"/>
    </row>
    <row r="190" spans="26:27" x14ac:dyDescent="0.25">
      <c r="Z190" s="2"/>
      <c r="AA190" s="2"/>
    </row>
    <row r="191" spans="26:27" x14ac:dyDescent="0.25">
      <c r="Z191" s="2"/>
      <c r="AA191" s="2"/>
    </row>
    <row r="192" spans="26:27" x14ac:dyDescent="0.25">
      <c r="Z192" s="2"/>
      <c r="AA192" s="2"/>
    </row>
    <row r="193" spans="26:27" x14ac:dyDescent="0.25">
      <c r="Z193" s="2"/>
      <c r="AA193" s="2"/>
    </row>
    <row r="194" spans="26:27" x14ac:dyDescent="0.25">
      <c r="Z194" s="2"/>
      <c r="AA194" s="2"/>
    </row>
    <row r="195" spans="26:27" x14ac:dyDescent="0.25">
      <c r="Z195" s="2"/>
      <c r="AA195" s="2"/>
    </row>
    <row r="196" spans="26:27" x14ac:dyDescent="0.25">
      <c r="Z196" s="2"/>
      <c r="AA196" s="2"/>
    </row>
    <row r="197" spans="26:27" x14ac:dyDescent="0.25">
      <c r="Z197" s="2"/>
      <c r="AA197" s="2"/>
    </row>
    <row r="198" spans="26:27" x14ac:dyDescent="0.25">
      <c r="Z198" s="2"/>
      <c r="AA198" s="2"/>
    </row>
    <row r="199" spans="26:27" x14ac:dyDescent="0.25">
      <c r="Z199" s="2"/>
      <c r="AA199" s="2"/>
    </row>
    <row r="200" spans="26:27" x14ac:dyDescent="0.25">
      <c r="Z200" s="2"/>
      <c r="AA200" s="2"/>
    </row>
    <row r="201" spans="26:27" x14ac:dyDescent="0.25">
      <c r="Z201" s="2"/>
      <c r="AA201" s="2"/>
    </row>
    <row r="202" spans="26:27" x14ac:dyDescent="0.25">
      <c r="Z202" s="2"/>
      <c r="AA202" s="2"/>
    </row>
    <row r="203" spans="26:27" x14ac:dyDescent="0.25">
      <c r="Z203" s="2"/>
      <c r="AA203" s="2"/>
    </row>
    <row r="204" spans="26:27" x14ac:dyDescent="0.25">
      <c r="Z204" s="2"/>
      <c r="AA204" s="2"/>
    </row>
    <row r="205" spans="26:27" x14ac:dyDescent="0.25">
      <c r="Z205" s="2"/>
      <c r="AA205" s="2"/>
    </row>
    <row r="206" spans="26:27" x14ac:dyDescent="0.25">
      <c r="Z206" s="2"/>
      <c r="AA206" s="2"/>
    </row>
    <row r="207" spans="26:27" x14ac:dyDescent="0.25">
      <c r="Z207" s="2"/>
      <c r="AA207" s="2"/>
    </row>
    <row r="208" spans="26:27" x14ac:dyDescent="0.25">
      <c r="Z208" s="2"/>
      <c r="AA208" s="2"/>
    </row>
    <row r="209" spans="26:27" x14ac:dyDescent="0.25">
      <c r="Z209" s="2"/>
      <c r="AA209" s="2"/>
    </row>
    <row r="210" spans="26:27" x14ac:dyDescent="0.25">
      <c r="Z210" s="2"/>
      <c r="AA210" s="2"/>
    </row>
    <row r="211" spans="26:27" x14ac:dyDescent="0.25">
      <c r="Z211" s="2"/>
      <c r="AA211" s="2"/>
    </row>
    <row r="212" spans="26:27" x14ac:dyDescent="0.25">
      <c r="Z212" s="2"/>
      <c r="AA212" s="2"/>
    </row>
    <row r="213" spans="26:27" x14ac:dyDescent="0.25">
      <c r="Z213" s="2"/>
      <c r="AA213" s="2"/>
    </row>
    <row r="214" spans="26:27" x14ac:dyDescent="0.25">
      <c r="Z214" s="2"/>
      <c r="AA214" s="2"/>
    </row>
    <row r="215" spans="26:27" x14ac:dyDescent="0.25">
      <c r="Z215" s="2"/>
      <c r="AA215" s="2"/>
    </row>
    <row r="216" spans="26:27" x14ac:dyDescent="0.25">
      <c r="Z216" s="2"/>
      <c r="AA216" s="2"/>
    </row>
    <row r="217" spans="26:27" x14ac:dyDescent="0.25">
      <c r="Z217" s="2"/>
      <c r="AA217" s="2"/>
    </row>
    <row r="218" spans="26:27" x14ac:dyDescent="0.25">
      <c r="Z218" s="2"/>
      <c r="AA218" s="2"/>
    </row>
    <row r="219" spans="26:27" x14ac:dyDescent="0.25">
      <c r="Z219" s="2"/>
      <c r="AA219" s="2"/>
    </row>
    <row r="220" spans="26:27" x14ac:dyDescent="0.25">
      <c r="Z220" s="2"/>
      <c r="AA220" s="2"/>
    </row>
    <row r="221" spans="26:27" x14ac:dyDescent="0.25">
      <c r="Z221" s="2"/>
      <c r="AA221" s="2"/>
    </row>
    <row r="222" spans="26:27" x14ac:dyDescent="0.25">
      <c r="Z222" s="2"/>
      <c r="AA222" s="2"/>
    </row>
    <row r="223" spans="26:27" x14ac:dyDescent="0.25">
      <c r="Z223" s="2"/>
      <c r="AA223" s="2"/>
    </row>
    <row r="224" spans="26:27" x14ac:dyDescent="0.25">
      <c r="Z224" s="2"/>
      <c r="AA224" s="2"/>
    </row>
    <row r="225" spans="26:27" x14ac:dyDescent="0.25">
      <c r="Z225" s="2"/>
      <c r="AA225" s="2"/>
    </row>
    <row r="226" spans="26:27" x14ac:dyDescent="0.25">
      <c r="Z226" s="2"/>
      <c r="AA226" s="2"/>
    </row>
    <row r="227" spans="26:27" x14ac:dyDescent="0.25">
      <c r="Z227" s="2"/>
      <c r="AA227" s="2"/>
    </row>
    <row r="228" spans="26:27" x14ac:dyDescent="0.25">
      <c r="Z228" s="2"/>
      <c r="AA228" s="2"/>
    </row>
    <row r="229" spans="26:27" x14ac:dyDescent="0.25">
      <c r="Z229" s="2"/>
      <c r="AA229" s="2"/>
    </row>
    <row r="230" spans="26:27" x14ac:dyDescent="0.25">
      <c r="Z230" s="2"/>
      <c r="AA230" s="2"/>
    </row>
    <row r="231" spans="26:27" x14ac:dyDescent="0.25">
      <c r="Z231" s="2"/>
      <c r="AA231" s="2"/>
    </row>
    <row r="232" spans="26:27" x14ac:dyDescent="0.25">
      <c r="Z232" s="2"/>
      <c r="AA232" s="2"/>
    </row>
    <row r="233" spans="26:27" x14ac:dyDescent="0.25">
      <c r="Z233" s="2"/>
      <c r="AA233" s="2"/>
    </row>
    <row r="234" spans="26:27" x14ac:dyDescent="0.25">
      <c r="Z234" s="2"/>
      <c r="AA234" s="2"/>
    </row>
    <row r="235" spans="26:27" x14ac:dyDescent="0.25">
      <c r="Z235" s="2"/>
      <c r="AA235" s="2"/>
    </row>
    <row r="236" spans="26:27" x14ac:dyDescent="0.25">
      <c r="Z236" s="2"/>
      <c r="AA236" s="2"/>
    </row>
    <row r="237" spans="26:27" x14ac:dyDescent="0.25">
      <c r="Z237" s="2"/>
      <c r="AA237" s="2"/>
    </row>
    <row r="238" spans="26:27" x14ac:dyDescent="0.25">
      <c r="Z238" s="2"/>
      <c r="AA238" s="2"/>
    </row>
    <row r="239" spans="26:27" x14ac:dyDescent="0.25">
      <c r="Z239" s="2"/>
      <c r="AA239" s="2"/>
    </row>
    <row r="240" spans="26:27" x14ac:dyDescent="0.25">
      <c r="Z240" s="2"/>
      <c r="AA240" s="2"/>
    </row>
    <row r="241" spans="26:27" x14ac:dyDescent="0.25">
      <c r="Z241" s="2"/>
      <c r="AA241" s="2"/>
    </row>
    <row r="242" spans="26:27" x14ac:dyDescent="0.25">
      <c r="Z242" s="2"/>
      <c r="AA242" s="2"/>
    </row>
    <row r="243" spans="26:27" x14ac:dyDescent="0.25">
      <c r="Z243" s="2"/>
      <c r="AA243" s="2"/>
    </row>
    <row r="244" spans="26:27" x14ac:dyDescent="0.25">
      <c r="Z244" s="2"/>
      <c r="AA244" s="2"/>
    </row>
    <row r="245" spans="26:27" x14ac:dyDescent="0.25">
      <c r="Z245" s="2"/>
      <c r="AA245" s="2"/>
    </row>
    <row r="246" spans="26:27" x14ac:dyDescent="0.25">
      <c r="Z246" s="2"/>
      <c r="AA246" s="2"/>
    </row>
    <row r="247" spans="26:27" x14ac:dyDescent="0.25">
      <c r="Z247" s="2"/>
      <c r="AA247" s="2"/>
    </row>
    <row r="248" spans="26:27" x14ac:dyDescent="0.25">
      <c r="Z248" s="2"/>
      <c r="AA248" s="2"/>
    </row>
    <row r="249" spans="26:27" x14ac:dyDescent="0.25">
      <c r="Z249" s="2"/>
      <c r="AA249" s="2"/>
    </row>
    <row r="250" spans="26:27" x14ac:dyDescent="0.25">
      <c r="Z250" s="2"/>
      <c r="AA250" s="2"/>
    </row>
    <row r="251" spans="26:27" x14ac:dyDescent="0.25">
      <c r="Z251" s="2"/>
      <c r="AA251" s="2"/>
    </row>
    <row r="252" spans="26:27" x14ac:dyDescent="0.25">
      <c r="Z252" s="2"/>
      <c r="AA252" s="2"/>
    </row>
    <row r="253" spans="26:27" x14ac:dyDescent="0.25">
      <c r="Z253" s="2"/>
      <c r="AA253" s="2"/>
    </row>
    <row r="254" spans="26:27" x14ac:dyDescent="0.25">
      <c r="Z254" s="2"/>
      <c r="AA254" s="2"/>
    </row>
    <row r="255" spans="26:27" x14ac:dyDescent="0.25">
      <c r="Z255" s="2"/>
      <c r="AA255" s="2"/>
    </row>
    <row r="256" spans="26:27" x14ac:dyDescent="0.25">
      <c r="Z256" s="2"/>
      <c r="AA256" s="2"/>
    </row>
    <row r="257" spans="26:27" x14ac:dyDescent="0.25">
      <c r="Z257" s="2"/>
      <c r="AA257" s="2"/>
    </row>
    <row r="258" spans="26:27" x14ac:dyDescent="0.25">
      <c r="Z258" s="2"/>
      <c r="AA258" s="2"/>
    </row>
    <row r="259" spans="26:27" x14ac:dyDescent="0.25">
      <c r="Z259" s="2"/>
      <c r="AA259" s="2"/>
    </row>
    <row r="260" spans="26:27" x14ac:dyDescent="0.25">
      <c r="Z260" s="2"/>
      <c r="AA260" s="2"/>
    </row>
    <row r="261" spans="26:27" x14ac:dyDescent="0.25">
      <c r="Z261" s="2"/>
      <c r="AA261" s="2"/>
    </row>
    <row r="262" spans="26:27" x14ac:dyDescent="0.25">
      <c r="Z262" s="2"/>
      <c r="AA262" s="2"/>
    </row>
    <row r="263" spans="26:27" x14ac:dyDescent="0.25">
      <c r="Z263" s="2"/>
      <c r="AA263" s="2"/>
    </row>
    <row r="264" spans="26:27" x14ac:dyDescent="0.25">
      <c r="Z264" s="2"/>
      <c r="AA264" s="2"/>
    </row>
    <row r="265" spans="26:27" x14ac:dyDescent="0.25">
      <c r="Z265" s="2"/>
      <c r="AA265" s="2"/>
    </row>
    <row r="266" spans="26:27" x14ac:dyDescent="0.25">
      <c r="Z266" s="2"/>
      <c r="AA266" s="2"/>
    </row>
    <row r="267" spans="26:27" x14ac:dyDescent="0.25">
      <c r="Z267" s="2"/>
      <c r="AA267" s="2"/>
    </row>
    <row r="268" spans="26:27" x14ac:dyDescent="0.25">
      <c r="Z268" s="2"/>
      <c r="AA268" s="2"/>
    </row>
    <row r="269" spans="26:27" x14ac:dyDescent="0.25">
      <c r="Z269" s="2"/>
      <c r="AA269" s="2"/>
    </row>
    <row r="270" spans="26:27" x14ac:dyDescent="0.25">
      <c r="Z270" s="2"/>
      <c r="AA270" s="2"/>
    </row>
    <row r="271" spans="26:27" x14ac:dyDescent="0.25">
      <c r="Z271" s="2"/>
      <c r="AA271" s="2"/>
    </row>
    <row r="272" spans="26:27" x14ac:dyDescent="0.25">
      <c r="Z272" s="2"/>
      <c r="AA272" s="2"/>
    </row>
    <row r="273" spans="26:27" x14ac:dyDescent="0.25">
      <c r="Z273" s="2"/>
      <c r="AA273" s="2"/>
    </row>
    <row r="274" spans="26:27" x14ac:dyDescent="0.25">
      <c r="Z274" s="2"/>
      <c r="AA274" s="2"/>
    </row>
    <row r="275" spans="26:27" x14ac:dyDescent="0.25">
      <c r="Z275" s="2"/>
      <c r="AA275" s="2"/>
    </row>
    <row r="276" spans="26:27" x14ac:dyDescent="0.25">
      <c r="Z276" s="2"/>
      <c r="AA276" s="2"/>
    </row>
    <row r="277" spans="26:27" x14ac:dyDescent="0.25">
      <c r="Z277" s="2"/>
      <c r="AA277" s="2"/>
    </row>
    <row r="278" spans="26:27" x14ac:dyDescent="0.25">
      <c r="Z278" s="2"/>
      <c r="AA278" s="2"/>
    </row>
    <row r="279" spans="26:27" x14ac:dyDescent="0.25">
      <c r="Z279" s="2"/>
      <c r="AA279" s="2"/>
    </row>
    <row r="280" spans="26:27" x14ac:dyDescent="0.25">
      <c r="Z280" s="2"/>
      <c r="AA280" s="2"/>
    </row>
    <row r="281" spans="26:27" x14ac:dyDescent="0.25">
      <c r="Z281" s="2"/>
      <c r="AA281" s="2"/>
    </row>
    <row r="282" spans="26:27" x14ac:dyDescent="0.25">
      <c r="Z282" s="2"/>
      <c r="AA282" s="2"/>
    </row>
    <row r="283" spans="26:27" x14ac:dyDescent="0.25">
      <c r="Z283" s="2"/>
      <c r="AA283" s="2"/>
    </row>
    <row r="284" spans="26:27" x14ac:dyDescent="0.25">
      <c r="Z284" s="2"/>
      <c r="AA284" s="2"/>
    </row>
    <row r="285" spans="26:27" x14ac:dyDescent="0.25">
      <c r="Z285" s="2"/>
      <c r="AA285" s="2"/>
    </row>
    <row r="286" spans="26:27" x14ac:dyDescent="0.25">
      <c r="Z286" s="2"/>
      <c r="AA286" s="2"/>
    </row>
    <row r="287" spans="26:27" x14ac:dyDescent="0.25">
      <c r="Z287" s="2"/>
      <c r="AA287" s="2"/>
    </row>
    <row r="288" spans="26:27" x14ac:dyDescent="0.25">
      <c r="Z288" s="2"/>
      <c r="AA288" s="2"/>
    </row>
    <row r="289" spans="26:27" x14ac:dyDescent="0.25">
      <c r="Z289" s="2"/>
      <c r="AA289" s="2"/>
    </row>
    <row r="290" spans="26:27" x14ac:dyDescent="0.25">
      <c r="Z290" s="2"/>
      <c r="AA290" s="2"/>
    </row>
    <row r="291" spans="26:27" x14ac:dyDescent="0.25">
      <c r="Z291" s="2"/>
      <c r="AA291" s="2"/>
    </row>
    <row r="292" spans="26:27" x14ac:dyDescent="0.25">
      <c r="Z292" s="2"/>
      <c r="AA292" s="2"/>
    </row>
    <row r="293" spans="26:27" x14ac:dyDescent="0.25">
      <c r="Z293" s="2"/>
      <c r="AA293" s="2"/>
    </row>
    <row r="294" spans="26:27" x14ac:dyDescent="0.25">
      <c r="Z294" s="2"/>
      <c r="AA294" s="2"/>
    </row>
    <row r="295" spans="26:27" x14ac:dyDescent="0.25">
      <c r="Z295" s="2"/>
      <c r="AA295" s="2"/>
    </row>
    <row r="296" spans="26:27" x14ac:dyDescent="0.25">
      <c r="Z296" s="2"/>
      <c r="AA296" s="2"/>
    </row>
    <row r="297" spans="26:27" x14ac:dyDescent="0.25">
      <c r="Z297" s="2"/>
      <c r="AA297" s="2"/>
    </row>
    <row r="298" spans="26:27" x14ac:dyDescent="0.25">
      <c r="Z298" s="2"/>
      <c r="AA298" s="2"/>
    </row>
    <row r="299" spans="26:27" x14ac:dyDescent="0.25">
      <c r="Z299" s="2"/>
      <c r="AA299" s="2"/>
    </row>
    <row r="300" spans="26:27" x14ac:dyDescent="0.25">
      <c r="Z300" s="2"/>
      <c r="AA300" s="2"/>
    </row>
    <row r="301" spans="26:27" x14ac:dyDescent="0.25">
      <c r="Z301" s="2"/>
      <c r="AA301" s="2"/>
    </row>
    <row r="302" spans="26:27" x14ac:dyDescent="0.25">
      <c r="Z302" s="2"/>
      <c r="AA302" s="2"/>
    </row>
    <row r="303" spans="26:27" x14ac:dyDescent="0.25">
      <c r="Z303" s="2"/>
      <c r="AA303" s="2"/>
    </row>
    <row r="304" spans="26:27" x14ac:dyDescent="0.25">
      <c r="Z304" s="2"/>
      <c r="AA304" s="2"/>
    </row>
    <row r="305" spans="26:27" x14ac:dyDescent="0.25">
      <c r="Z305" s="2"/>
      <c r="AA305" s="2"/>
    </row>
    <row r="306" spans="26:27" x14ac:dyDescent="0.25">
      <c r="Z306" s="2"/>
      <c r="AA306" s="2"/>
    </row>
    <row r="307" spans="26:27" x14ac:dyDescent="0.25">
      <c r="Z307" s="2"/>
      <c r="AA307" s="2"/>
    </row>
    <row r="308" spans="26:27" x14ac:dyDescent="0.25">
      <c r="Z308" s="2"/>
      <c r="AA308" s="2"/>
    </row>
    <row r="309" spans="26:27" x14ac:dyDescent="0.25">
      <c r="Z309" s="2"/>
      <c r="AA309" s="2"/>
    </row>
    <row r="310" spans="26:27" x14ac:dyDescent="0.25">
      <c r="Z310" s="2"/>
      <c r="AA310" s="2"/>
    </row>
    <row r="311" spans="26:27" x14ac:dyDescent="0.25">
      <c r="Z311" s="2"/>
      <c r="AA311" s="2"/>
    </row>
    <row r="312" spans="26:27" x14ac:dyDescent="0.25">
      <c r="Z312" s="2"/>
      <c r="AA312" s="2"/>
    </row>
    <row r="313" spans="26:27" x14ac:dyDescent="0.25">
      <c r="Z313" s="2"/>
      <c r="AA313" s="2"/>
    </row>
    <row r="314" spans="26:27" x14ac:dyDescent="0.25">
      <c r="Z314" s="2"/>
      <c r="AA314" s="2"/>
    </row>
    <row r="315" spans="26:27" x14ac:dyDescent="0.25">
      <c r="Z315" s="2"/>
      <c r="AA315" s="2"/>
    </row>
    <row r="316" spans="26:27" x14ac:dyDescent="0.25">
      <c r="Z316" s="2"/>
      <c r="AA316" s="2"/>
    </row>
    <row r="317" spans="26:27" x14ac:dyDescent="0.25">
      <c r="Z317" s="2"/>
      <c r="AA317" s="2"/>
    </row>
    <row r="318" spans="26:27" x14ac:dyDescent="0.25">
      <c r="Z318" s="2"/>
      <c r="AA318" s="2"/>
    </row>
    <row r="319" spans="26:27" x14ac:dyDescent="0.25">
      <c r="Z319" s="2"/>
      <c r="AA319" s="2"/>
    </row>
    <row r="320" spans="26:27" x14ac:dyDescent="0.25">
      <c r="Z320" s="2"/>
      <c r="AA320" s="2"/>
    </row>
    <row r="321" spans="26:27" x14ac:dyDescent="0.25">
      <c r="Z321" s="2"/>
      <c r="AA321" s="2"/>
    </row>
    <row r="322" spans="26:27" x14ac:dyDescent="0.25">
      <c r="Z322" s="2"/>
      <c r="AA322" s="2"/>
    </row>
    <row r="323" spans="26:27" x14ac:dyDescent="0.25">
      <c r="Z323" s="2"/>
      <c r="AA323" s="2"/>
    </row>
    <row r="324" spans="26:27" x14ac:dyDescent="0.25">
      <c r="Z324" s="2"/>
      <c r="AA324" s="2"/>
    </row>
    <row r="325" spans="26:27" x14ac:dyDescent="0.25">
      <c r="Z325" s="2"/>
      <c r="AA325" s="2"/>
    </row>
    <row r="326" spans="26:27" x14ac:dyDescent="0.25">
      <c r="Z326" s="2"/>
      <c r="AA326" s="2"/>
    </row>
    <row r="327" spans="26:27" x14ac:dyDescent="0.25">
      <c r="Z327" s="2"/>
      <c r="AA327" s="2"/>
    </row>
    <row r="328" spans="26:27" x14ac:dyDescent="0.25">
      <c r="Z328" s="2"/>
      <c r="AA328" s="2"/>
    </row>
    <row r="329" spans="26:27" x14ac:dyDescent="0.25">
      <c r="Z329" s="2"/>
      <c r="AA329" s="2"/>
    </row>
    <row r="330" spans="26:27" x14ac:dyDescent="0.25">
      <c r="Z330" s="2"/>
      <c r="AA330" s="2"/>
    </row>
    <row r="331" spans="26:27" x14ac:dyDescent="0.25">
      <c r="Z331" s="2"/>
      <c r="AA331" s="2"/>
    </row>
    <row r="332" spans="26:27" x14ac:dyDescent="0.25">
      <c r="Z332" s="2"/>
      <c r="AA332" s="2"/>
    </row>
    <row r="333" spans="26:27" x14ac:dyDescent="0.25">
      <c r="Z333" s="2"/>
      <c r="AA333" s="2"/>
    </row>
    <row r="334" spans="26:27" x14ac:dyDescent="0.25">
      <c r="Z334" s="2"/>
      <c r="AA334" s="2"/>
    </row>
    <row r="335" spans="26:27" x14ac:dyDescent="0.25">
      <c r="Z335" s="2"/>
      <c r="AA335" s="2"/>
    </row>
    <row r="336" spans="26:27" x14ac:dyDescent="0.25">
      <c r="Z336" s="2"/>
      <c r="AA336" s="2"/>
    </row>
    <row r="337" spans="26:27" x14ac:dyDescent="0.25">
      <c r="Z337" s="2"/>
      <c r="AA337" s="2"/>
    </row>
    <row r="338" spans="26:27" x14ac:dyDescent="0.25">
      <c r="Z338" s="2"/>
      <c r="AA338" s="2"/>
    </row>
    <row r="339" spans="26:27" x14ac:dyDescent="0.25">
      <c r="Z339" s="2"/>
      <c r="AA339" s="2"/>
    </row>
    <row r="340" spans="26:27" x14ac:dyDescent="0.25">
      <c r="Z340" s="2"/>
      <c r="AA340" s="2"/>
    </row>
    <row r="341" spans="26:27" x14ac:dyDescent="0.25">
      <c r="Z341" s="2"/>
      <c r="AA341" s="2"/>
    </row>
    <row r="342" spans="26:27" x14ac:dyDescent="0.25">
      <c r="Z342" s="2"/>
      <c r="AA342" s="2"/>
    </row>
    <row r="343" spans="26:27" x14ac:dyDescent="0.25">
      <c r="Z343" s="2"/>
      <c r="AA343" s="2"/>
    </row>
    <row r="344" spans="26:27" x14ac:dyDescent="0.25">
      <c r="Z344" s="2"/>
      <c r="AA344" s="2"/>
    </row>
    <row r="345" spans="26:27" x14ac:dyDescent="0.25">
      <c r="Z345" s="2"/>
      <c r="AA345" s="2"/>
    </row>
    <row r="346" spans="26:27" x14ac:dyDescent="0.25">
      <c r="Z346" s="2"/>
      <c r="AA346" s="2"/>
    </row>
    <row r="347" spans="26:27" x14ac:dyDescent="0.25">
      <c r="Z347" s="2"/>
      <c r="AA347" s="2"/>
    </row>
    <row r="348" spans="26:27" x14ac:dyDescent="0.25">
      <c r="Z348" s="2"/>
      <c r="AA348" s="2"/>
    </row>
    <row r="349" spans="26:27" x14ac:dyDescent="0.25">
      <c r="Z349" s="2"/>
      <c r="AA349" s="2"/>
    </row>
    <row r="350" spans="26:27" x14ac:dyDescent="0.25">
      <c r="Z350" s="2"/>
      <c r="AA350" s="2"/>
    </row>
    <row r="351" spans="26:27" x14ac:dyDescent="0.25">
      <c r="Z351" s="2"/>
      <c r="AA351" s="2"/>
    </row>
    <row r="352" spans="26:27" x14ac:dyDescent="0.25">
      <c r="Z352" s="2"/>
      <c r="AA352" s="2"/>
    </row>
    <row r="353" spans="26:27" x14ac:dyDescent="0.25">
      <c r="Z353" s="2"/>
      <c r="AA353" s="2"/>
    </row>
    <row r="354" spans="26:27" x14ac:dyDescent="0.25">
      <c r="Z354" s="2"/>
      <c r="AA354" s="2"/>
    </row>
    <row r="355" spans="26:27" x14ac:dyDescent="0.25">
      <c r="Z355" s="2"/>
      <c r="AA355" s="2"/>
    </row>
    <row r="356" spans="26:27" x14ac:dyDescent="0.25">
      <c r="Z356" s="2"/>
      <c r="AA356" s="2"/>
    </row>
    <row r="357" spans="26:27" x14ac:dyDescent="0.25">
      <c r="Z357" s="2"/>
      <c r="AA357" s="2"/>
    </row>
    <row r="358" spans="26:27" x14ac:dyDescent="0.25">
      <c r="Z358" s="2"/>
      <c r="AA358" s="2"/>
    </row>
    <row r="359" spans="26:27" x14ac:dyDescent="0.25">
      <c r="Z359" s="2"/>
      <c r="AA359" s="2"/>
    </row>
    <row r="360" spans="26:27" x14ac:dyDescent="0.25">
      <c r="Z360" s="2"/>
      <c r="AA360" s="2"/>
    </row>
    <row r="361" spans="26:27" x14ac:dyDescent="0.25">
      <c r="Z361" s="2"/>
      <c r="AA361" s="2"/>
    </row>
    <row r="362" spans="26:27" x14ac:dyDescent="0.25">
      <c r="Z362" s="2"/>
      <c r="AA362" s="2"/>
    </row>
    <row r="363" spans="26:27" x14ac:dyDescent="0.25">
      <c r="Z363" s="2"/>
      <c r="AA363" s="2"/>
    </row>
    <row r="364" spans="26:27" x14ac:dyDescent="0.25">
      <c r="Z364" s="2"/>
      <c r="AA364" s="2"/>
    </row>
    <row r="365" spans="26:27" x14ac:dyDescent="0.25">
      <c r="Z365" s="2"/>
      <c r="AA365" s="2"/>
    </row>
    <row r="366" spans="26:27" x14ac:dyDescent="0.25">
      <c r="Z366" s="2"/>
      <c r="AA366" s="2"/>
    </row>
    <row r="367" spans="26:27" x14ac:dyDescent="0.25">
      <c r="Z367" s="2"/>
      <c r="AA367" s="2"/>
    </row>
    <row r="368" spans="26:27" x14ac:dyDescent="0.25">
      <c r="Z368" s="2"/>
      <c r="AA368" s="2"/>
    </row>
    <row r="369" spans="26:27" x14ac:dyDescent="0.25">
      <c r="Z369" s="2"/>
      <c r="AA369" s="2"/>
    </row>
    <row r="370" spans="26:27" x14ac:dyDescent="0.25">
      <c r="Z370" s="2"/>
      <c r="AA370" s="2"/>
    </row>
    <row r="371" spans="26:27" x14ac:dyDescent="0.25">
      <c r="Z371" s="2"/>
      <c r="AA371" s="2"/>
    </row>
    <row r="372" spans="26:27" x14ac:dyDescent="0.25">
      <c r="Z372" s="2"/>
      <c r="AA372" s="2"/>
    </row>
    <row r="373" spans="26:27" x14ac:dyDescent="0.25">
      <c r="Z373" s="2"/>
      <c r="AA373" s="2"/>
    </row>
    <row r="374" spans="26:27" x14ac:dyDescent="0.25">
      <c r="Z374" s="2"/>
      <c r="AA374" s="2"/>
    </row>
    <row r="375" spans="26:27" x14ac:dyDescent="0.25">
      <c r="Z375" s="2"/>
      <c r="AA375" s="2"/>
    </row>
    <row r="376" spans="26:27" x14ac:dyDescent="0.25">
      <c r="Z376" s="2"/>
      <c r="AA376" s="2"/>
    </row>
    <row r="377" spans="26:27" x14ac:dyDescent="0.25">
      <c r="Z377" s="2"/>
      <c r="AA377" s="2"/>
    </row>
    <row r="378" spans="26:27" x14ac:dyDescent="0.25">
      <c r="Z378" s="2"/>
      <c r="AA378" s="2"/>
    </row>
    <row r="379" spans="26:27" x14ac:dyDescent="0.25">
      <c r="Z379" s="2"/>
      <c r="AA379" s="2"/>
    </row>
    <row r="380" spans="26:27" x14ac:dyDescent="0.25">
      <c r="Z380" s="2"/>
      <c r="AA380" s="2"/>
    </row>
    <row r="381" spans="26:27" x14ac:dyDescent="0.25">
      <c r="Z381" s="2"/>
      <c r="AA381" s="2"/>
    </row>
    <row r="382" spans="26:27" x14ac:dyDescent="0.25">
      <c r="Z382" s="2"/>
      <c r="AA382" s="2"/>
    </row>
    <row r="383" spans="26:27" x14ac:dyDescent="0.25">
      <c r="Z383" s="2"/>
      <c r="AA383" s="2"/>
    </row>
    <row r="384" spans="26:27" x14ac:dyDescent="0.25">
      <c r="Z384" s="2"/>
      <c r="AA384" s="2"/>
    </row>
    <row r="385" spans="26:27" x14ac:dyDescent="0.25">
      <c r="Z385" s="2"/>
      <c r="AA385" s="2"/>
    </row>
    <row r="386" spans="26:27" x14ac:dyDescent="0.25">
      <c r="Z386" s="2"/>
      <c r="AA386" s="2"/>
    </row>
    <row r="387" spans="26:27" x14ac:dyDescent="0.25">
      <c r="Z387" s="2"/>
      <c r="AA387" s="2"/>
    </row>
    <row r="388" spans="26:27" x14ac:dyDescent="0.25">
      <c r="Z388" s="2"/>
      <c r="AA388" s="2"/>
    </row>
    <row r="389" spans="26:27" x14ac:dyDescent="0.25">
      <c r="Z389" s="2"/>
      <c r="AA389" s="2"/>
    </row>
    <row r="390" spans="26:27" x14ac:dyDescent="0.25">
      <c r="Z390" s="2"/>
      <c r="AA390" s="2"/>
    </row>
    <row r="391" spans="26:27" x14ac:dyDescent="0.25">
      <c r="Z391" s="2"/>
      <c r="AA391" s="2"/>
    </row>
    <row r="392" spans="26:27" x14ac:dyDescent="0.25">
      <c r="Z392" s="2"/>
      <c r="AA392" s="2"/>
    </row>
    <row r="393" spans="26:27" x14ac:dyDescent="0.25">
      <c r="Z393" s="2"/>
      <c r="AA393" s="2"/>
    </row>
    <row r="394" spans="26:27" x14ac:dyDescent="0.25">
      <c r="Z394" s="2"/>
      <c r="AA394" s="2"/>
    </row>
    <row r="395" spans="26:27" x14ac:dyDescent="0.25">
      <c r="Z395" s="2"/>
      <c r="AA395" s="2"/>
    </row>
    <row r="396" spans="26:27" x14ac:dyDescent="0.25">
      <c r="Z396" s="2"/>
      <c r="AA396" s="2"/>
    </row>
    <row r="397" spans="26:27" x14ac:dyDescent="0.25">
      <c r="Z397" s="2"/>
      <c r="AA397" s="2"/>
    </row>
    <row r="398" spans="26:27" x14ac:dyDescent="0.25">
      <c r="Z398" s="2"/>
      <c r="AA398" s="2"/>
    </row>
    <row r="399" spans="26:27" x14ac:dyDescent="0.25">
      <c r="Z399" s="2"/>
      <c r="AA399" s="2"/>
    </row>
    <row r="400" spans="26:27" x14ac:dyDescent="0.25">
      <c r="Z400" s="2"/>
      <c r="AA400" s="2"/>
    </row>
    <row r="401" spans="26:27" x14ac:dyDescent="0.25">
      <c r="Z401" s="2"/>
      <c r="AA401" s="2"/>
    </row>
    <row r="402" spans="26:27" x14ac:dyDescent="0.25">
      <c r="Z402" s="2"/>
      <c r="AA402" s="2"/>
    </row>
    <row r="403" spans="26:27" x14ac:dyDescent="0.25">
      <c r="Z403" s="2"/>
      <c r="AA403" s="2"/>
    </row>
    <row r="404" spans="26:27" x14ac:dyDescent="0.25">
      <c r="Z404" s="2"/>
      <c r="AA404" s="2"/>
    </row>
    <row r="405" spans="26:27" x14ac:dyDescent="0.25">
      <c r="Z405" s="2"/>
      <c r="AA405" s="2"/>
    </row>
    <row r="406" spans="26:27" x14ac:dyDescent="0.25">
      <c r="Z406" s="2"/>
      <c r="AA406" s="2"/>
    </row>
    <row r="407" spans="26:27" x14ac:dyDescent="0.25">
      <c r="Z407" s="2"/>
      <c r="AA407" s="2"/>
    </row>
    <row r="408" spans="26:27" x14ac:dyDescent="0.25">
      <c r="Z408" s="2"/>
      <c r="AA408" s="2"/>
    </row>
    <row r="409" spans="26:27" x14ac:dyDescent="0.25">
      <c r="Z409" s="2"/>
      <c r="AA409" s="2"/>
    </row>
    <row r="410" spans="26:27" x14ac:dyDescent="0.25">
      <c r="Z410" s="2"/>
      <c r="AA410" s="2"/>
    </row>
    <row r="411" spans="26:27" x14ac:dyDescent="0.25">
      <c r="Z411" s="2"/>
      <c r="AA411" s="2"/>
    </row>
    <row r="412" spans="26:27" x14ac:dyDescent="0.25">
      <c r="Z412" s="2"/>
      <c r="AA412" s="2"/>
    </row>
    <row r="413" spans="26:27" x14ac:dyDescent="0.25">
      <c r="Z413" s="2"/>
      <c r="AA413" s="2"/>
    </row>
    <row r="414" spans="26:27" x14ac:dyDescent="0.25">
      <c r="Z414" s="2"/>
      <c r="AA414" s="2"/>
    </row>
    <row r="415" spans="26:27" x14ac:dyDescent="0.25">
      <c r="Z415" s="2"/>
      <c r="AA415" s="2"/>
    </row>
    <row r="416" spans="26:27" x14ac:dyDescent="0.25">
      <c r="Z416" s="2"/>
      <c r="AA416" s="2"/>
    </row>
    <row r="417" spans="26:27" x14ac:dyDescent="0.25">
      <c r="Z417" s="2"/>
      <c r="AA417" s="2"/>
    </row>
    <row r="418" spans="26:27" x14ac:dyDescent="0.25">
      <c r="Z418" s="2"/>
      <c r="AA418" s="2"/>
    </row>
    <row r="419" spans="26:27" x14ac:dyDescent="0.25">
      <c r="Z419" s="2"/>
      <c r="AA419" s="2"/>
    </row>
    <row r="420" spans="26:27" x14ac:dyDescent="0.25">
      <c r="Z420" s="2"/>
      <c r="AA420" s="2"/>
    </row>
    <row r="421" spans="26:27" x14ac:dyDescent="0.25">
      <c r="Z421" s="2"/>
      <c r="AA421" s="2"/>
    </row>
    <row r="422" spans="26:27" x14ac:dyDescent="0.25">
      <c r="Z422" s="2"/>
      <c r="AA422" s="2"/>
    </row>
    <row r="423" spans="26:27" x14ac:dyDescent="0.25">
      <c r="Z423" s="2"/>
      <c r="AA423" s="2"/>
    </row>
    <row r="424" spans="26:27" x14ac:dyDescent="0.25">
      <c r="Z424" s="2"/>
      <c r="AA424" s="2"/>
    </row>
    <row r="425" spans="26:27" x14ac:dyDescent="0.25">
      <c r="Z425" s="2"/>
      <c r="AA425" s="2"/>
    </row>
    <row r="426" spans="26:27" x14ac:dyDescent="0.25">
      <c r="Z426" s="2"/>
      <c r="AA426" s="2"/>
    </row>
    <row r="427" spans="26:27" x14ac:dyDescent="0.25">
      <c r="Z427" s="2"/>
      <c r="AA427" s="2"/>
    </row>
    <row r="428" spans="26:27" x14ac:dyDescent="0.25">
      <c r="Z428" s="2"/>
      <c r="AA428" s="2"/>
    </row>
    <row r="429" spans="26:27" x14ac:dyDescent="0.25">
      <c r="Z429" s="2"/>
      <c r="AA429" s="2"/>
    </row>
    <row r="430" spans="26:27" x14ac:dyDescent="0.25">
      <c r="Z430" s="2"/>
      <c r="AA430" s="2"/>
    </row>
    <row r="431" spans="26:27" x14ac:dyDescent="0.25">
      <c r="Z431" s="2"/>
      <c r="AA431" s="2"/>
    </row>
    <row r="432" spans="26:27" x14ac:dyDescent="0.25">
      <c r="Z432" s="2"/>
      <c r="AA432" s="2"/>
    </row>
    <row r="433" spans="26:27" x14ac:dyDescent="0.25">
      <c r="Z433" s="2"/>
      <c r="AA433" s="2"/>
    </row>
    <row r="434" spans="26:27" x14ac:dyDescent="0.25">
      <c r="Z434" s="2"/>
      <c r="AA434" s="2"/>
    </row>
    <row r="435" spans="26:27" x14ac:dyDescent="0.25">
      <c r="Z435" s="2"/>
      <c r="AA435" s="2"/>
    </row>
    <row r="436" spans="26:27" x14ac:dyDescent="0.25">
      <c r="Z436" s="2"/>
      <c r="AA436" s="2"/>
    </row>
    <row r="437" spans="26:27" x14ac:dyDescent="0.25">
      <c r="Z437" s="2"/>
      <c r="AA437" s="2"/>
    </row>
    <row r="438" spans="26:27" x14ac:dyDescent="0.25">
      <c r="Z438" s="2"/>
      <c r="AA438" s="2"/>
    </row>
    <row r="439" spans="26:27" x14ac:dyDescent="0.25">
      <c r="Z439" s="2"/>
      <c r="AA439" s="2"/>
    </row>
    <row r="440" spans="26:27" x14ac:dyDescent="0.25">
      <c r="Z440" s="2"/>
      <c r="AA440" s="2"/>
    </row>
    <row r="441" spans="26:27" x14ac:dyDescent="0.25">
      <c r="Z441" s="2"/>
      <c r="AA441" s="2"/>
    </row>
    <row r="442" spans="26:27" x14ac:dyDescent="0.25">
      <c r="Z442" s="2"/>
      <c r="AA442" s="2"/>
    </row>
    <row r="443" spans="26:27" x14ac:dyDescent="0.25">
      <c r="Z443" s="2"/>
      <c r="AA443" s="2"/>
    </row>
    <row r="444" spans="26:27" x14ac:dyDescent="0.25">
      <c r="Z444" s="2"/>
      <c r="AA444" s="2"/>
    </row>
    <row r="445" spans="26:27" x14ac:dyDescent="0.25">
      <c r="Z445" s="2"/>
      <c r="AA445" s="2"/>
    </row>
    <row r="446" spans="26:27" x14ac:dyDescent="0.25">
      <c r="Z446" s="2"/>
      <c r="AA446" s="2"/>
    </row>
    <row r="447" spans="26:27" x14ac:dyDescent="0.25">
      <c r="Z447" s="2"/>
      <c r="AA447" s="2"/>
    </row>
    <row r="448" spans="26:27" x14ac:dyDescent="0.25">
      <c r="Z448" s="2"/>
      <c r="AA448" s="2"/>
    </row>
    <row r="449" spans="26:27" x14ac:dyDescent="0.25">
      <c r="Z449" s="2"/>
      <c r="AA449" s="2"/>
    </row>
    <row r="450" spans="26:27" x14ac:dyDescent="0.25">
      <c r="Z450" s="2"/>
      <c r="AA450" s="2"/>
    </row>
    <row r="451" spans="26:27" x14ac:dyDescent="0.25">
      <c r="Z451" s="2"/>
      <c r="AA451" s="2"/>
    </row>
    <row r="452" spans="26:27" x14ac:dyDescent="0.25">
      <c r="Z452" s="2"/>
      <c r="AA452" s="2"/>
    </row>
    <row r="453" spans="26:27" x14ac:dyDescent="0.25">
      <c r="Z453" s="2"/>
      <c r="AA453" s="2"/>
    </row>
    <row r="454" spans="26:27" x14ac:dyDescent="0.25">
      <c r="Z454" s="2"/>
      <c r="AA454" s="2"/>
    </row>
    <row r="455" spans="26:27" x14ac:dyDescent="0.25">
      <c r="Z455" s="2"/>
      <c r="AA455" s="2"/>
    </row>
    <row r="456" spans="26:27" x14ac:dyDescent="0.25">
      <c r="Z456" s="2"/>
      <c r="AA456" s="2"/>
    </row>
    <row r="457" spans="26:27" x14ac:dyDescent="0.25">
      <c r="Z457" s="2"/>
      <c r="AA457" s="2"/>
    </row>
    <row r="458" spans="26:27" x14ac:dyDescent="0.25">
      <c r="Z458" s="2"/>
      <c r="AA458" s="2"/>
    </row>
    <row r="459" spans="26:27" x14ac:dyDescent="0.25">
      <c r="Z459" s="2"/>
      <c r="AA459" s="2"/>
    </row>
    <row r="460" spans="26:27" x14ac:dyDescent="0.25">
      <c r="Z460" s="2"/>
      <c r="AA460" s="2"/>
    </row>
    <row r="461" spans="26:27" x14ac:dyDescent="0.25">
      <c r="Z461" s="2"/>
      <c r="AA461" s="2"/>
    </row>
    <row r="462" spans="26:27" x14ac:dyDescent="0.25">
      <c r="Z462" s="2"/>
      <c r="AA462" s="2"/>
    </row>
    <row r="463" spans="26:27" x14ac:dyDescent="0.25">
      <c r="Z463" s="2"/>
      <c r="AA463" s="2"/>
    </row>
    <row r="464" spans="26:27" x14ac:dyDescent="0.25">
      <c r="Z464" s="2"/>
      <c r="AA464" s="2"/>
    </row>
    <row r="465" spans="26:27" x14ac:dyDescent="0.25">
      <c r="Z465" s="2"/>
      <c r="AA465" s="2"/>
    </row>
    <row r="466" spans="26:27" x14ac:dyDescent="0.25">
      <c r="Z466" s="2"/>
      <c r="AA466" s="2"/>
    </row>
    <row r="467" spans="26:27" x14ac:dyDescent="0.25">
      <c r="Z467" s="2"/>
      <c r="AA467" s="2"/>
    </row>
    <row r="468" spans="26:27" x14ac:dyDescent="0.25">
      <c r="Z468" s="2"/>
      <c r="AA468" s="2"/>
    </row>
    <row r="469" spans="26:27" x14ac:dyDescent="0.25">
      <c r="Z469" s="2"/>
      <c r="AA469" s="2"/>
    </row>
    <row r="470" spans="26:27" x14ac:dyDescent="0.25">
      <c r="Z470" s="2"/>
      <c r="AA470" s="2"/>
    </row>
    <row r="471" spans="26:27" x14ac:dyDescent="0.25">
      <c r="Z471" s="2"/>
      <c r="AA471" s="2"/>
    </row>
    <row r="472" spans="26:27" x14ac:dyDescent="0.25">
      <c r="Z472" s="2"/>
      <c r="AA472" s="2"/>
    </row>
    <row r="473" spans="26:27" x14ac:dyDescent="0.25">
      <c r="Z473" s="2"/>
      <c r="AA473" s="2"/>
    </row>
    <row r="474" spans="26:27" x14ac:dyDescent="0.25">
      <c r="Z474" s="2"/>
      <c r="AA474" s="2"/>
    </row>
    <row r="475" spans="26:27" x14ac:dyDescent="0.25">
      <c r="Z475" s="2"/>
      <c r="AA475" s="2"/>
    </row>
    <row r="476" spans="26:27" x14ac:dyDescent="0.25">
      <c r="Z476" s="2"/>
      <c r="AA476" s="2"/>
    </row>
    <row r="477" spans="26:27" x14ac:dyDescent="0.25">
      <c r="Z477" s="2"/>
      <c r="AA477" s="2"/>
    </row>
    <row r="478" spans="26:27" x14ac:dyDescent="0.25">
      <c r="Z478" s="2"/>
      <c r="AA478" s="2"/>
    </row>
    <row r="479" spans="26:27" x14ac:dyDescent="0.25">
      <c r="Z479" s="2"/>
      <c r="AA479" s="2"/>
    </row>
    <row r="480" spans="26:27" x14ac:dyDescent="0.25">
      <c r="Z480" s="2"/>
      <c r="AA480" s="2"/>
    </row>
    <row r="481" spans="26:27" x14ac:dyDescent="0.25">
      <c r="Z481" s="2"/>
      <c r="AA481" s="2"/>
    </row>
    <row r="482" spans="26:27" x14ac:dyDescent="0.25">
      <c r="Z482" s="2"/>
      <c r="AA482" s="2"/>
    </row>
    <row r="483" spans="26:27" x14ac:dyDescent="0.25">
      <c r="Z483" s="2"/>
      <c r="AA483" s="2"/>
    </row>
    <row r="484" spans="26:27" x14ac:dyDescent="0.25">
      <c r="Z484" s="2"/>
      <c r="AA484" s="2"/>
    </row>
    <row r="485" spans="26:27" x14ac:dyDescent="0.25">
      <c r="Z485" s="2"/>
      <c r="AA485" s="2"/>
    </row>
    <row r="486" spans="26:27" x14ac:dyDescent="0.25">
      <c r="Z486" s="2"/>
      <c r="AA486" s="2"/>
    </row>
    <row r="487" spans="26:27" x14ac:dyDescent="0.25">
      <c r="Z487" s="2"/>
      <c r="AA487" s="2"/>
    </row>
    <row r="488" spans="26:27" x14ac:dyDescent="0.25">
      <c r="Z488" s="2"/>
      <c r="AA488" s="2"/>
    </row>
    <row r="489" spans="26:27" x14ac:dyDescent="0.25">
      <c r="Z489" s="2"/>
      <c r="AA489" s="2"/>
    </row>
    <row r="490" spans="26:27" x14ac:dyDescent="0.25">
      <c r="Z490" s="2"/>
      <c r="AA490" s="2"/>
    </row>
    <row r="491" spans="26:27" x14ac:dyDescent="0.25">
      <c r="Z491" s="2"/>
      <c r="AA491" s="2"/>
    </row>
    <row r="492" spans="26:27" x14ac:dyDescent="0.25">
      <c r="Z492" s="2"/>
      <c r="AA492" s="2"/>
    </row>
    <row r="493" spans="26:27" x14ac:dyDescent="0.25">
      <c r="Z493" s="2"/>
      <c r="AA493" s="2"/>
    </row>
    <row r="494" spans="26:27" x14ac:dyDescent="0.25">
      <c r="Z494" s="2"/>
      <c r="AA494" s="2"/>
    </row>
    <row r="495" spans="26:27" x14ac:dyDescent="0.25">
      <c r="Z495" s="2"/>
      <c r="AA495" s="2"/>
    </row>
    <row r="496" spans="26:27" x14ac:dyDescent="0.25">
      <c r="Z496" s="2"/>
      <c r="AA496" s="2"/>
    </row>
    <row r="497" spans="26:27" x14ac:dyDescent="0.25">
      <c r="Z497" s="2"/>
      <c r="AA497" s="2"/>
    </row>
    <row r="498" spans="26:27" x14ac:dyDescent="0.25">
      <c r="Z498" s="2"/>
      <c r="AA498" s="2"/>
    </row>
    <row r="499" spans="26:27" x14ac:dyDescent="0.25">
      <c r="Z499" s="2"/>
      <c r="AA499" s="2"/>
    </row>
    <row r="500" spans="26:27" x14ac:dyDescent="0.25">
      <c r="Z500" s="2"/>
      <c r="AA500" s="2"/>
    </row>
    <row r="501" spans="26:27" x14ac:dyDescent="0.25">
      <c r="Z501" s="2"/>
      <c r="AA501" s="2"/>
    </row>
    <row r="502" spans="26:27" x14ac:dyDescent="0.25">
      <c r="Z502" s="2"/>
      <c r="AA502" s="2"/>
    </row>
    <row r="503" spans="26:27" x14ac:dyDescent="0.25">
      <c r="Z503" s="2"/>
      <c r="AA503" s="2"/>
    </row>
    <row r="504" spans="26:27" x14ac:dyDescent="0.25">
      <c r="Z504" s="2"/>
      <c r="AA504" s="2"/>
    </row>
    <row r="505" spans="26:27" x14ac:dyDescent="0.25">
      <c r="Z505" s="2"/>
      <c r="AA505" s="2"/>
    </row>
    <row r="506" spans="26:27" x14ac:dyDescent="0.25">
      <c r="Z506" s="2"/>
      <c r="AA506" s="2"/>
    </row>
    <row r="507" spans="26:27" x14ac:dyDescent="0.25">
      <c r="Z507" s="2"/>
      <c r="AA507" s="2"/>
    </row>
    <row r="508" spans="26:27" x14ac:dyDescent="0.25">
      <c r="Z508" s="2"/>
      <c r="AA508" s="2"/>
    </row>
    <row r="509" spans="26:27" x14ac:dyDescent="0.25">
      <c r="Z509" s="2"/>
      <c r="AA509" s="2"/>
    </row>
    <row r="510" spans="26:27" x14ac:dyDescent="0.25">
      <c r="Z510" s="2"/>
      <c r="AA510" s="2"/>
    </row>
    <row r="511" spans="26:27" x14ac:dyDescent="0.25">
      <c r="Z511" s="2"/>
      <c r="AA511" s="2"/>
    </row>
    <row r="512" spans="26:27" x14ac:dyDescent="0.25">
      <c r="Z512" s="2"/>
      <c r="AA512" s="2"/>
    </row>
    <row r="513" spans="26:27" x14ac:dyDescent="0.25">
      <c r="Z513" s="2"/>
      <c r="AA513" s="2"/>
    </row>
    <row r="514" spans="26:27" x14ac:dyDescent="0.25">
      <c r="Z514" s="2"/>
      <c r="AA514" s="2"/>
    </row>
    <row r="515" spans="26:27" x14ac:dyDescent="0.25">
      <c r="Z515" s="2"/>
      <c r="AA515" s="2"/>
    </row>
    <row r="516" spans="26:27" x14ac:dyDescent="0.25">
      <c r="Z516" s="2"/>
      <c r="AA516" s="2"/>
    </row>
    <row r="517" spans="26:27" x14ac:dyDescent="0.25">
      <c r="Z517" s="2"/>
      <c r="AA517" s="2"/>
    </row>
    <row r="518" spans="26:27" x14ac:dyDescent="0.25">
      <c r="Z518" s="2"/>
      <c r="AA518" s="2"/>
    </row>
    <row r="519" spans="26:27" x14ac:dyDescent="0.25">
      <c r="Z519" s="2"/>
      <c r="AA519" s="2"/>
    </row>
    <row r="520" spans="26:27" x14ac:dyDescent="0.25">
      <c r="Z520" s="2"/>
      <c r="AA520" s="2"/>
    </row>
    <row r="521" spans="26:27" x14ac:dyDescent="0.25">
      <c r="Z521" s="2"/>
      <c r="AA521" s="2"/>
    </row>
    <row r="522" spans="26:27" x14ac:dyDescent="0.25">
      <c r="Z522" s="2"/>
      <c r="AA522" s="2"/>
    </row>
    <row r="523" spans="26:27" x14ac:dyDescent="0.25">
      <c r="Z523" s="2"/>
      <c r="AA523" s="2"/>
    </row>
    <row r="524" spans="26:27" x14ac:dyDescent="0.25">
      <c r="Z524" s="2"/>
      <c r="AA524" s="2"/>
    </row>
    <row r="525" spans="26:27" x14ac:dyDescent="0.25">
      <c r="Z525" s="2"/>
      <c r="AA525" s="2"/>
    </row>
    <row r="526" spans="26:27" x14ac:dyDescent="0.25">
      <c r="Z526" s="2"/>
      <c r="AA526" s="2"/>
    </row>
    <row r="527" spans="26:27" x14ac:dyDescent="0.25">
      <c r="Z527" s="2"/>
      <c r="AA527" s="2"/>
    </row>
    <row r="528" spans="26:27" x14ac:dyDescent="0.25">
      <c r="Z528" s="2"/>
      <c r="AA528" s="2"/>
    </row>
    <row r="529" spans="26:27" x14ac:dyDescent="0.25">
      <c r="Z529" s="2"/>
      <c r="AA529" s="2"/>
    </row>
    <row r="530" spans="26:27" x14ac:dyDescent="0.25">
      <c r="Z530" s="2"/>
      <c r="AA530" s="2"/>
    </row>
    <row r="531" spans="26:27" x14ac:dyDescent="0.25">
      <c r="Z531" s="2"/>
      <c r="AA531" s="2"/>
    </row>
    <row r="532" spans="26:27" x14ac:dyDescent="0.25">
      <c r="Z532" s="2"/>
      <c r="AA532" s="2"/>
    </row>
    <row r="533" spans="26:27" x14ac:dyDescent="0.25">
      <c r="Z533" s="2"/>
      <c r="AA533" s="2"/>
    </row>
    <row r="534" spans="26:27" x14ac:dyDescent="0.25">
      <c r="Z534" s="2"/>
      <c r="AA534" s="2"/>
    </row>
    <row r="535" spans="26:27" x14ac:dyDescent="0.25">
      <c r="Z535" s="2"/>
      <c r="AA535" s="2"/>
    </row>
    <row r="536" spans="26:27" x14ac:dyDescent="0.25">
      <c r="Z536" s="2"/>
      <c r="AA536" s="2"/>
    </row>
    <row r="537" spans="26:27" x14ac:dyDescent="0.25">
      <c r="Z537" s="2"/>
      <c r="AA537" s="2"/>
    </row>
    <row r="538" spans="26:27" x14ac:dyDescent="0.25">
      <c r="Z538" s="2"/>
      <c r="AA538" s="2"/>
    </row>
    <row r="539" spans="26:27" x14ac:dyDescent="0.25">
      <c r="Z539" s="2"/>
      <c r="AA539" s="2"/>
    </row>
    <row r="540" spans="26:27" x14ac:dyDescent="0.25">
      <c r="Z540" s="2"/>
      <c r="AA540" s="2"/>
    </row>
    <row r="541" spans="26:27" x14ac:dyDescent="0.25">
      <c r="Z541" s="2"/>
      <c r="AA541" s="2"/>
    </row>
    <row r="542" spans="26:27" x14ac:dyDescent="0.25">
      <c r="Z542" s="2"/>
      <c r="AA542" s="2"/>
    </row>
    <row r="543" spans="26:27" x14ac:dyDescent="0.25">
      <c r="Z543" s="2"/>
      <c r="AA543" s="2"/>
    </row>
    <row r="544" spans="26:27" x14ac:dyDescent="0.25">
      <c r="Z544" s="2"/>
      <c r="AA544" s="2"/>
    </row>
    <row r="545" spans="26:27" x14ac:dyDescent="0.25">
      <c r="Z545" s="2"/>
      <c r="AA545" s="2"/>
    </row>
    <row r="546" spans="26:27" x14ac:dyDescent="0.25">
      <c r="Z546" s="2"/>
      <c r="AA546" s="2"/>
    </row>
    <row r="547" spans="26:27" x14ac:dyDescent="0.25">
      <c r="Z547" s="2"/>
      <c r="AA547" s="2"/>
    </row>
    <row r="548" spans="26:27" x14ac:dyDescent="0.25">
      <c r="Z548" s="2"/>
      <c r="AA548" s="2"/>
    </row>
    <row r="549" spans="26:27" x14ac:dyDescent="0.25">
      <c r="Z549" s="2"/>
      <c r="AA549" s="2"/>
    </row>
    <row r="550" spans="26:27" x14ac:dyDescent="0.25">
      <c r="Z550" s="2"/>
      <c r="AA550" s="2"/>
    </row>
    <row r="551" spans="26:27" x14ac:dyDescent="0.25">
      <c r="Z551" s="2"/>
      <c r="AA551" s="2"/>
    </row>
    <row r="552" spans="26:27" x14ac:dyDescent="0.25">
      <c r="Z552" s="2"/>
      <c r="AA552" s="2"/>
    </row>
    <row r="553" spans="26:27" x14ac:dyDescent="0.25">
      <c r="Z553" s="2"/>
      <c r="AA553" s="2"/>
    </row>
    <row r="554" spans="26:27" x14ac:dyDescent="0.25">
      <c r="Z554" s="2"/>
      <c r="AA554" s="2"/>
    </row>
    <row r="555" spans="26:27" x14ac:dyDescent="0.25">
      <c r="Z555" s="2"/>
      <c r="AA555" s="2"/>
    </row>
    <row r="556" spans="26:27" x14ac:dyDescent="0.25">
      <c r="Z556" s="2"/>
      <c r="AA556" s="2"/>
    </row>
    <row r="557" spans="26:27" x14ac:dyDescent="0.25">
      <c r="Z557" s="2"/>
      <c r="AA557" s="2"/>
    </row>
    <row r="558" spans="26:27" x14ac:dyDescent="0.25">
      <c r="Z558" s="2"/>
      <c r="AA558" s="2"/>
    </row>
    <row r="559" spans="26:27" x14ac:dyDescent="0.25">
      <c r="Z559" s="2"/>
      <c r="AA559" s="2"/>
    </row>
    <row r="560" spans="26:27" x14ac:dyDescent="0.25">
      <c r="Z560" s="2"/>
      <c r="AA560" s="2"/>
    </row>
    <row r="561" spans="26:27" x14ac:dyDescent="0.25">
      <c r="Z561" s="2"/>
      <c r="AA561" s="2"/>
    </row>
    <row r="562" spans="26:27" x14ac:dyDescent="0.25">
      <c r="Z562" s="2"/>
      <c r="AA562" s="2"/>
    </row>
    <row r="563" spans="26:27" x14ac:dyDescent="0.25">
      <c r="Z563" s="2"/>
      <c r="AA563" s="2"/>
    </row>
    <row r="564" spans="26:27" x14ac:dyDescent="0.25">
      <c r="Z564" s="2"/>
      <c r="AA564" s="2"/>
    </row>
    <row r="565" spans="26:27" x14ac:dyDescent="0.25">
      <c r="Z565" s="2"/>
      <c r="AA565" s="2"/>
    </row>
    <row r="566" spans="26:27" x14ac:dyDescent="0.25">
      <c r="Z566" s="2"/>
      <c r="AA566" s="2"/>
    </row>
    <row r="567" spans="26:27" x14ac:dyDescent="0.25">
      <c r="Z567" s="2"/>
      <c r="AA567" s="2"/>
    </row>
    <row r="568" spans="26:27" x14ac:dyDescent="0.25">
      <c r="Z568" s="2"/>
      <c r="AA568" s="2"/>
    </row>
    <row r="569" spans="26:27" x14ac:dyDescent="0.25">
      <c r="Z569" s="2"/>
      <c r="AA569" s="2"/>
    </row>
    <row r="570" spans="26:27" x14ac:dyDescent="0.25">
      <c r="Z570" s="2"/>
      <c r="AA570" s="2"/>
    </row>
    <row r="571" spans="26:27" x14ac:dyDescent="0.25">
      <c r="Z571" s="2"/>
      <c r="AA571" s="2"/>
    </row>
    <row r="572" spans="26:27" x14ac:dyDescent="0.25">
      <c r="Z572" s="2"/>
      <c r="AA572" s="2"/>
    </row>
    <row r="573" spans="26:27" x14ac:dyDescent="0.25">
      <c r="Z573" s="2"/>
      <c r="AA573" s="2"/>
    </row>
    <row r="574" spans="26:27" x14ac:dyDescent="0.25">
      <c r="Z574" s="2"/>
      <c r="AA574" s="2"/>
    </row>
    <row r="575" spans="26:27" x14ac:dyDescent="0.25">
      <c r="Z575" s="2"/>
      <c r="AA575" s="2"/>
    </row>
    <row r="576" spans="26:27" x14ac:dyDescent="0.25">
      <c r="Z576" s="2"/>
      <c r="AA576" s="2"/>
    </row>
    <row r="577" spans="26:27" x14ac:dyDescent="0.25">
      <c r="Z577" s="2"/>
      <c r="AA577" s="2"/>
    </row>
    <row r="578" spans="26:27" x14ac:dyDescent="0.25">
      <c r="Z578" s="2"/>
      <c r="AA578" s="2"/>
    </row>
    <row r="579" spans="26:27" x14ac:dyDescent="0.25">
      <c r="Z579" s="2"/>
      <c r="AA579" s="2"/>
    </row>
    <row r="580" spans="26:27" x14ac:dyDescent="0.25">
      <c r="Z580" s="2"/>
      <c r="AA580" s="2"/>
    </row>
    <row r="581" spans="26:27" x14ac:dyDescent="0.25">
      <c r="Z581" s="2"/>
      <c r="AA581" s="2"/>
    </row>
    <row r="582" spans="26:27" x14ac:dyDescent="0.25">
      <c r="Z582" s="2"/>
      <c r="AA582" s="2"/>
    </row>
    <row r="583" spans="26:27" x14ac:dyDescent="0.25">
      <c r="Z583" s="2"/>
      <c r="AA583" s="2"/>
    </row>
    <row r="584" spans="26:27" x14ac:dyDescent="0.25">
      <c r="Z584" s="2"/>
      <c r="AA584" s="2"/>
    </row>
    <row r="585" spans="26:27" x14ac:dyDescent="0.25">
      <c r="Z585" s="2"/>
      <c r="AA585" s="2"/>
    </row>
    <row r="586" spans="26:27" x14ac:dyDescent="0.25">
      <c r="Z586" s="2"/>
      <c r="AA586" s="2"/>
    </row>
    <row r="587" spans="26:27" x14ac:dyDescent="0.25">
      <c r="Z587" s="2"/>
      <c r="AA587" s="2"/>
    </row>
    <row r="588" spans="26:27" x14ac:dyDescent="0.25">
      <c r="Z588" s="2"/>
      <c r="AA588" s="2"/>
    </row>
    <row r="589" spans="26:27" x14ac:dyDescent="0.25">
      <c r="Z589" s="2"/>
      <c r="AA589" s="2"/>
    </row>
    <row r="590" spans="26:27" x14ac:dyDescent="0.25">
      <c r="Z590" s="2"/>
      <c r="AA590" s="2"/>
    </row>
    <row r="591" spans="26:27" x14ac:dyDescent="0.25">
      <c r="Z591" s="2"/>
      <c r="AA591" s="2"/>
    </row>
    <row r="592" spans="26:27" x14ac:dyDescent="0.25">
      <c r="Z592" s="2"/>
      <c r="AA592" s="2"/>
    </row>
    <row r="593" spans="26:27" x14ac:dyDescent="0.25">
      <c r="Z593" s="2"/>
      <c r="AA593" s="2"/>
    </row>
    <row r="594" spans="26:27" x14ac:dyDescent="0.25">
      <c r="Z594" s="2"/>
      <c r="AA594" s="2"/>
    </row>
    <row r="595" spans="26:27" x14ac:dyDescent="0.25">
      <c r="Z595" s="2"/>
      <c r="AA595" s="2"/>
    </row>
    <row r="596" spans="26:27" x14ac:dyDescent="0.25">
      <c r="Z596" s="2"/>
      <c r="AA596" s="2"/>
    </row>
    <row r="597" spans="26:27" x14ac:dyDescent="0.25">
      <c r="Z597" s="2"/>
      <c r="AA597" s="2"/>
    </row>
    <row r="598" spans="26:27" x14ac:dyDescent="0.25">
      <c r="Z598" s="2"/>
      <c r="AA598" s="2"/>
    </row>
    <row r="599" spans="26:27" x14ac:dyDescent="0.25">
      <c r="Z599" s="2"/>
      <c r="AA599" s="2"/>
    </row>
    <row r="600" spans="26:27" x14ac:dyDescent="0.25">
      <c r="Z600" s="2"/>
      <c r="AA600" s="2"/>
    </row>
    <row r="601" spans="26:27" x14ac:dyDescent="0.25">
      <c r="Z601" s="2"/>
      <c r="AA601" s="2"/>
    </row>
    <row r="602" spans="26:27" x14ac:dyDescent="0.25">
      <c r="Z602" s="2"/>
      <c r="AA602" s="2"/>
    </row>
    <row r="603" spans="26:27" x14ac:dyDescent="0.25">
      <c r="Z603" s="2"/>
      <c r="AA603" s="2"/>
    </row>
    <row r="604" spans="26:27" x14ac:dyDescent="0.25">
      <c r="Z604" s="2"/>
      <c r="AA604" s="2"/>
    </row>
    <row r="605" spans="26:27" x14ac:dyDescent="0.25">
      <c r="Z605" s="2"/>
      <c r="AA605" s="2"/>
    </row>
    <row r="606" spans="26:27" x14ac:dyDescent="0.25">
      <c r="Z606" s="2"/>
      <c r="AA606" s="2"/>
    </row>
    <row r="607" spans="26:27" x14ac:dyDescent="0.25">
      <c r="Z607" s="2"/>
      <c r="AA607" s="2"/>
    </row>
    <row r="608" spans="26:27" x14ac:dyDescent="0.25">
      <c r="Z608" s="2"/>
      <c r="AA608" s="2"/>
    </row>
    <row r="609" spans="26:27" x14ac:dyDescent="0.25">
      <c r="Z609" s="2"/>
      <c r="AA609" s="2"/>
    </row>
    <row r="610" spans="26:27" x14ac:dyDescent="0.25">
      <c r="Z610" s="2"/>
      <c r="AA610" s="2"/>
    </row>
    <row r="611" spans="26:27" x14ac:dyDescent="0.25">
      <c r="Z611" s="2"/>
      <c r="AA611" s="2"/>
    </row>
    <row r="612" spans="26:27" x14ac:dyDescent="0.25">
      <c r="Z612" s="2"/>
      <c r="AA612" s="2"/>
    </row>
    <row r="613" spans="26:27" x14ac:dyDescent="0.25">
      <c r="Z613" s="2"/>
      <c r="AA613" s="2"/>
    </row>
    <row r="614" spans="26:27" x14ac:dyDescent="0.25">
      <c r="Z614" s="2"/>
      <c r="AA614" s="2"/>
    </row>
    <row r="615" spans="26:27" x14ac:dyDescent="0.25">
      <c r="Z615" s="2"/>
      <c r="AA615" s="2"/>
    </row>
    <row r="616" spans="26:27" x14ac:dyDescent="0.25">
      <c r="Z616" s="2"/>
      <c r="AA616" s="2"/>
    </row>
    <row r="617" spans="26:27" x14ac:dyDescent="0.25">
      <c r="Z617" s="2"/>
      <c r="AA617" s="2"/>
    </row>
    <row r="618" spans="26:27" x14ac:dyDescent="0.25">
      <c r="Z618" s="2"/>
      <c r="AA618" s="2"/>
    </row>
    <row r="619" spans="26:27" x14ac:dyDescent="0.25">
      <c r="Z619" s="2"/>
      <c r="AA619" s="2"/>
    </row>
    <row r="620" spans="26:27" x14ac:dyDescent="0.25">
      <c r="Z620" s="2"/>
      <c r="AA620" s="2"/>
    </row>
    <row r="621" spans="26:27" x14ac:dyDescent="0.25">
      <c r="Z621" s="2"/>
      <c r="AA621" s="2"/>
    </row>
    <row r="622" spans="26:27" x14ac:dyDescent="0.25">
      <c r="Z622" s="2"/>
      <c r="AA622" s="2"/>
    </row>
    <row r="623" spans="26:27" x14ac:dyDescent="0.25">
      <c r="Z623" s="2"/>
      <c r="AA623" s="2"/>
    </row>
    <row r="624" spans="26:27" x14ac:dyDescent="0.25">
      <c r="Z624" s="2"/>
      <c r="AA624" s="2"/>
    </row>
    <row r="625" spans="26:27" x14ac:dyDescent="0.25">
      <c r="Z625" s="2"/>
      <c r="AA625" s="2"/>
    </row>
    <row r="626" spans="26:27" x14ac:dyDescent="0.25">
      <c r="Z626" s="2"/>
      <c r="AA626" s="2"/>
    </row>
    <row r="627" spans="26:27" x14ac:dyDescent="0.25">
      <c r="Z627" s="2"/>
      <c r="AA627" s="2"/>
    </row>
    <row r="628" spans="26:27" x14ac:dyDescent="0.25">
      <c r="Z628" s="2"/>
      <c r="AA628" s="2"/>
    </row>
    <row r="629" spans="26:27" x14ac:dyDescent="0.25">
      <c r="Z629" s="2"/>
      <c r="AA629" s="2"/>
    </row>
    <row r="630" spans="26:27" x14ac:dyDescent="0.25">
      <c r="Z630" s="2"/>
      <c r="AA630" s="2"/>
    </row>
    <row r="631" spans="26:27" x14ac:dyDescent="0.25">
      <c r="Z631" s="2"/>
      <c r="AA631" s="2"/>
    </row>
    <row r="632" spans="26:27" x14ac:dyDescent="0.25">
      <c r="Z632" s="2"/>
      <c r="AA632" s="2"/>
    </row>
    <row r="633" spans="26:27" x14ac:dyDescent="0.25">
      <c r="Z633" s="2"/>
      <c r="AA633" s="2"/>
    </row>
    <row r="634" spans="26:27" x14ac:dyDescent="0.25">
      <c r="Z634" s="2"/>
      <c r="AA634" s="2"/>
    </row>
    <row r="635" spans="26:27" x14ac:dyDescent="0.25">
      <c r="Z635" s="2"/>
      <c r="AA635" s="2"/>
    </row>
    <row r="636" spans="26:27" x14ac:dyDescent="0.25">
      <c r="Z636" s="2"/>
      <c r="AA636" s="2"/>
    </row>
    <row r="637" spans="26:27" x14ac:dyDescent="0.25">
      <c r="Z637" s="2"/>
      <c r="AA637" s="2"/>
    </row>
    <row r="638" spans="26:27" x14ac:dyDescent="0.25">
      <c r="Z638" s="2"/>
      <c r="AA638" s="2"/>
    </row>
    <row r="639" spans="26:27" x14ac:dyDescent="0.25">
      <c r="Z639" s="2"/>
      <c r="AA639" s="2"/>
    </row>
    <row r="640" spans="26:27" x14ac:dyDescent="0.25">
      <c r="Z640" s="2"/>
      <c r="AA640" s="2"/>
    </row>
    <row r="641" spans="26:27" x14ac:dyDescent="0.25">
      <c r="Z641" s="2"/>
      <c r="AA641" s="2"/>
    </row>
    <row r="642" spans="26:27" x14ac:dyDescent="0.25">
      <c r="Z642" s="2"/>
      <c r="AA642" s="2"/>
    </row>
    <row r="643" spans="26:27" x14ac:dyDescent="0.25">
      <c r="Z643" s="2"/>
      <c r="AA643" s="2"/>
    </row>
    <row r="644" spans="26:27" x14ac:dyDescent="0.25">
      <c r="Z644" s="2"/>
      <c r="AA644" s="2"/>
    </row>
    <row r="645" spans="26:27" x14ac:dyDescent="0.25">
      <c r="Z645" s="2"/>
      <c r="AA645" s="2"/>
    </row>
    <row r="646" spans="26:27" x14ac:dyDescent="0.25">
      <c r="Z646" s="2"/>
      <c r="AA646" s="2"/>
    </row>
    <row r="647" spans="26:27" x14ac:dyDescent="0.25">
      <c r="Z647" s="2"/>
      <c r="AA647" s="2"/>
    </row>
    <row r="648" spans="26:27" x14ac:dyDescent="0.25">
      <c r="Z648" s="2"/>
      <c r="AA648" s="2"/>
    </row>
    <row r="649" spans="26:27" x14ac:dyDescent="0.25">
      <c r="Z649" s="2"/>
      <c r="AA649" s="2"/>
    </row>
    <row r="650" spans="26:27" x14ac:dyDescent="0.25">
      <c r="Z650" s="2"/>
      <c r="AA650" s="2"/>
    </row>
    <row r="651" spans="26:27" x14ac:dyDescent="0.25">
      <c r="Z651" s="2"/>
      <c r="AA651" s="2"/>
    </row>
    <row r="652" spans="26:27" x14ac:dyDescent="0.25">
      <c r="Z652" s="2"/>
      <c r="AA652" s="2"/>
    </row>
    <row r="653" spans="26:27" x14ac:dyDescent="0.25">
      <c r="Z653" s="2"/>
      <c r="AA653" s="2"/>
    </row>
    <row r="654" spans="26:27" x14ac:dyDescent="0.25">
      <c r="Z654" s="2"/>
      <c r="AA654" s="2"/>
    </row>
    <row r="655" spans="26:27" x14ac:dyDescent="0.25">
      <c r="Z655" s="2"/>
      <c r="AA655" s="2"/>
    </row>
    <row r="656" spans="26:27" x14ac:dyDescent="0.25">
      <c r="Z656" s="2"/>
      <c r="AA656" s="2"/>
    </row>
    <row r="657" spans="26:27" x14ac:dyDescent="0.25">
      <c r="Z657" s="2"/>
      <c r="AA657" s="2"/>
    </row>
    <row r="658" spans="26:27" x14ac:dyDescent="0.25">
      <c r="Z658" s="2"/>
      <c r="AA658" s="2"/>
    </row>
    <row r="659" spans="26:27" x14ac:dyDescent="0.25">
      <c r="Z659" s="2"/>
      <c r="AA659" s="2"/>
    </row>
    <row r="660" spans="26:27" x14ac:dyDescent="0.25">
      <c r="Z660" s="2"/>
      <c r="AA660" s="2"/>
    </row>
    <row r="661" spans="26:27" x14ac:dyDescent="0.25">
      <c r="Z661" s="2"/>
      <c r="AA661" s="2"/>
    </row>
    <row r="662" spans="26:27" x14ac:dyDescent="0.25">
      <c r="Z662" s="2"/>
      <c r="AA662" s="2"/>
    </row>
    <row r="663" spans="26:27" x14ac:dyDescent="0.25">
      <c r="Z663" s="2"/>
      <c r="AA663" s="2"/>
    </row>
    <row r="664" spans="26:27" x14ac:dyDescent="0.25">
      <c r="Z664" s="2"/>
      <c r="AA664" s="2"/>
    </row>
    <row r="665" spans="26:27" x14ac:dyDescent="0.25">
      <c r="Z665" s="2"/>
      <c r="AA665" s="2"/>
    </row>
    <row r="666" spans="26:27" x14ac:dyDescent="0.25">
      <c r="Z666" s="2"/>
      <c r="AA666" s="2"/>
    </row>
    <row r="667" spans="26:27" x14ac:dyDescent="0.25">
      <c r="Z667" s="2"/>
      <c r="AA667" s="2"/>
    </row>
    <row r="668" spans="26:27" x14ac:dyDescent="0.25">
      <c r="Z668" s="2"/>
      <c r="AA668" s="2"/>
    </row>
    <row r="669" spans="26:27" x14ac:dyDescent="0.25">
      <c r="Z669" s="2"/>
      <c r="AA669" s="2"/>
    </row>
    <row r="670" spans="26:27" x14ac:dyDescent="0.25">
      <c r="Z670" s="2"/>
      <c r="AA670" s="2"/>
    </row>
    <row r="671" spans="26:27" x14ac:dyDescent="0.25">
      <c r="Z671" s="2"/>
      <c r="AA671" s="2"/>
    </row>
    <row r="672" spans="26:27" x14ac:dyDescent="0.25">
      <c r="Z672" s="2"/>
      <c r="AA672" s="2"/>
    </row>
    <row r="673" spans="26:27" x14ac:dyDescent="0.25">
      <c r="Z673" s="2"/>
      <c r="AA673" s="2"/>
    </row>
    <row r="674" spans="26:27" x14ac:dyDescent="0.25">
      <c r="Z674" s="2"/>
      <c r="AA674" s="2"/>
    </row>
    <row r="675" spans="26:27" x14ac:dyDescent="0.25">
      <c r="Z675" s="2"/>
      <c r="AA675" s="2"/>
    </row>
    <row r="676" spans="26:27" x14ac:dyDescent="0.25">
      <c r="Z676" s="2"/>
      <c r="AA676" s="2"/>
    </row>
    <row r="677" spans="26:27" x14ac:dyDescent="0.25">
      <c r="Z677" s="2"/>
      <c r="AA677" s="2"/>
    </row>
    <row r="678" spans="26:27" x14ac:dyDescent="0.25">
      <c r="Z678" s="2"/>
      <c r="AA678" s="2"/>
    </row>
    <row r="679" spans="26:27" x14ac:dyDescent="0.25">
      <c r="Z679" s="2"/>
      <c r="AA679" s="2"/>
    </row>
    <row r="680" spans="26:27" x14ac:dyDescent="0.25">
      <c r="Z680" s="2"/>
      <c r="AA680" s="2"/>
    </row>
    <row r="681" spans="26:27" x14ac:dyDescent="0.25">
      <c r="Z681" s="2"/>
      <c r="AA681" s="2"/>
    </row>
    <row r="682" spans="26:27" x14ac:dyDescent="0.25">
      <c r="Z682" s="2"/>
      <c r="AA682" s="2"/>
    </row>
    <row r="683" spans="26:27" x14ac:dyDescent="0.25">
      <c r="Z683" s="2"/>
      <c r="AA683" s="2"/>
    </row>
    <row r="684" spans="26:27" x14ac:dyDescent="0.25">
      <c r="Z684" s="2"/>
      <c r="AA684" s="2"/>
    </row>
    <row r="685" spans="26:27" x14ac:dyDescent="0.25">
      <c r="Z685" s="2"/>
      <c r="AA685" s="2"/>
    </row>
    <row r="686" spans="26:27" x14ac:dyDescent="0.25">
      <c r="Z686" s="2"/>
      <c r="AA686" s="2"/>
    </row>
    <row r="687" spans="26:27" x14ac:dyDescent="0.25">
      <c r="Z687" s="2"/>
      <c r="AA687" s="2"/>
    </row>
    <row r="688" spans="26:27" x14ac:dyDescent="0.25">
      <c r="Z688" s="2"/>
      <c r="AA688" s="2"/>
    </row>
    <row r="689" spans="26:27" x14ac:dyDescent="0.25">
      <c r="Z689" s="2"/>
      <c r="AA689" s="2"/>
    </row>
    <row r="690" spans="26:27" x14ac:dyDescent="0.25">
      <c r="Z690" s="2"/>
      <c r="AA690" s="2"/>
    </row>
    <row r="691" spans="26:27" x14ac:dyDescent="0.25">
      <c r="Z691" s="2"/>
      <c r="AA691" s="2"/>
    </row>
    <row r="692" spans="26:27" x14ac:dyDescent="0.25">
      <c r="Z692" s="2"/>
      <c r="AA692" s="2"/>
    </row>
    <row r="693" spans="26:27" x14ac:dyDescent="0.25">
      <c r="Z693" s="2"/>
      <c r="AA693" s="2"/>
    </row>
    <row r="694" spans="26:27" x14ac:dyDescent="0.25">
      <c r="Z694" s="2"/>
      <c r="AA694" s="2"/>
    </row>
    <row r="695" spans="26:27" x14ac:dyDescent="0.25">
      <c r="Z695" s="2"/>
      <c r="AA695" s="2"/>
    </row>
    <row r="696" spans="26:27" x14ac:dyDescent="0.25">
      <c r="Z696" s="2"/>
      <c r="AA696" s="2"/>
    </row>
    <row r="697" spans="26:27" x14ac:dyDescent="0.25">
      <c r="Z697" s="2"/>
      <c r="AA697" s="2"/>
    </row>
    <row r="698" spans="26:27" x14ac:dyDescent="0.25">
      <c r="Z698" s="2"/>
      <c r="AA698" s="2"/>
    </row>
    <row r="699" spans="26:27" x14ac:dyDescent="0.25">
      <c r="Z699" s="2"/>
      <c r="AA699" s="2"/>
    </row>
    <row r="700" spans="26:27" x14ac:dyDescent="0.25">
      <c r="Z700" s="2"/>
      <c r="AA700" s="2"/>
    </row>
    <row r="701" spans="26:27" x14ac:dyDescent="0.25">
      <c r="Z701" s="2"/>
      <c r="AA701" s="2"/>
    </row>
    <row r="702" spans="26:27" x14ac:dyDescent="0.25">
      <c r="Z702" s="2"/>
      <c r="AA702" s="2"/>
    </row>
    <row r="703" spans="26:27" x14ac:dyDescent="0.25">
      <c r="Z703" s="2"/>
      <c r="AA703" s="2"/>
    </row>
    <row r="704" spans="26:27" x14ac:dyDescent="0.25">
      <c r="Z704" s="2"/>
      <c r="AA704" s="2"/>
    </row>
    <row r="705" spans="26:27" x14ac:dyDescent="0.25">
      <c r="Z705" s="2"/>
      <c r="AA705" s="2"/>
    </row>
    <row r="706" spans="26:27" x14ac:dyDescent="0.25">
      <c r="Z706" s="2"/>
      <c r="AA706" s="2"/>
    </row>
    <row r="707" spans="26:27" x14ac:dyDescent="0.25">
      <c r="Z707" s="2"/>
      <c r="AA707" s="2"/>
    </row>
    <row r="708" spans="26:27" x14ac:dyDescent="0.25">
      <c r="Z708" s="2"/>
      <c r="AA708" s="2"/>
    </row>
    <row r="709" spans="26:27" x14ac:dyDescent="0.25">
      <c r="Z709" s="2"/>
      <c r="AA709" s="2"/>
    </row>
    <row r="710" spans="26:27" x14ac:dyDescent="0.25">
      <c r="Z710" s="2"/>
      <c r="AA710" s="2"/>
    </row>
    <row r="711" spans="26:27" x14ac:dyDescent="0.25">
      <c r="Z711" s="2"/>
      <c r="AA711" s="2"/>
    </row>
    <row r="712" spans="26:27" x14ac:dyDescent="0.25">
      <c r="Z712" s="2"/>
      <c r="AA712" s="2"/>
    </row>
    <row r="713" spans="26:27" x14ac:dyDescent="0.25">
      <c r="Z713" s="2"/>
      <c r="AA713" s="2"/>
    </row>
    <row r="714" spans="26:27" x14ac:dyDescent="0.25">
      <c r="Z714" s="2"/>
      <c r="AA714" s="2"/>
    </row>
    <row r="715" spans="26:27" x14ac:dyDescent="0.25">
      <c r="Z715" s="2"/>
      <c r="AA715" s="2"/>
    </row>
    <row r="716" spans="26:27" x14ac:dyDescent="0.25">
      <c r="Z716" s="2"/>
      <c r="AA716" s="2"/>
    </row>
    <row r="717" spans="26:27" x14ac:dyDescent="0.25">
      <c r="Z717" s="2"/>
      <c r="AA717" s="2"/>
    </row>
    <row r="718" spans="26:27" x14ac:dyDescent="0.25">
      <c r="Z718" s="2"/>
      <c r="AA718" s="2"/>
    </row>
    <row r="719" spans="26:27" x14ac:dyDescent="0.25">
      <c r="Z719" s="2"/>
      <c r="AA719" s="2"/>
    </row>
    <row r="720" spans="26:27" x14ac:dyDescent="0.25">
      <c r="Z720" s="2"/>
      <c r="AA720" s="2"/>
    </row>
    <row r="721" spans="26:27" x14ac:dyDescent="0.25">
      <c r="Z721" s="2"/>
      <c r="AA721" s="2"/>
    </row>
    <row r="722" spans="26:27" x14ac:dyDescent="0.25">
      <c r="Z722" s="2"/>
      <c r="AA722" s="2"/>
    </row>
    <row r="723" spans="26:27" x14ac:dyDescent="0.25">
      <c r="Z723" s="2"/>
      <c r="AA723" s="2"/>
    </row>
    <row r="724" spans="26:27" x14ac:dyDescent="0.25">
      <c r="Z724" s="2"/>
      <c r="AA724" s="2"/>
    </row>
    <row r="725" spans="26:27" x14ac:dyDescent="0.25">
      <c r="Z725" s="2"/>
      <c r="AA725" s="2"/>
    </row>
    <row r="726" spans="26:27" x14ac:dyDescent="0.25">
      <c r="Z726" s="2"/>
      <c r="AA726" s="2"/>
    </row>
    <row r="727" spans="26:27" x14ac:dyDescent="0.25">
      <c r="Z727" s="2"/>
      <c r="AA727" s="2"/>
    </row>
    <row r="728" spans="26:27" x14ac:dyDescent="0.25">
      <c r="Z728" s="2"/>
      <c r="AA728" s="2"/>
    </row>
    <row r="729" spans="26:27" x14ac:dyDescent="0.25">
      <c r="Z729" s="2"/>
      <c r="AA729" s="2"/>
    </row>
    <row r="730" spans="26:27" x14ac:dyDescent="0.25">
      <c r="Z730" s="2"/>
      <c r="AA730" s="2"/>
    </row>
    <row r="731" spans="26:27" x14ac:dyDescent="0.25">
      <c r="Z731" s="2"/>
      <c r="AA731" s="2"/>
    </row>
    <row r="732" spans="26:27" x14ac:dyDescent="0.25">
      <c r="Z732" s="2"/>
      <c r="AA732" s="2"/>
    </row>
    <row r="733" spans="26:27" x14ac:dyDescent="0.25">
      <c r="Z733" s="2"/>
      <c r="AA733" s="2"/>
    </row>
    <row r="734" spans="26:27" x14ac:dyDescent="0.25">
      <c r="Z734" s="2"/>
      <c r="AA734" s="2"/>
    </row>
    <row r="735" spans="26:27" x14ac:dyDescent="0.25">
      <c r="Z735" s="2"/>
      <c r="AA735" s="2"/>
    </row>
    <row r="736" spans="26:27" x14ac:dyDescent="0.25">
      <c r="Z736" s="2"/>
      <c r="AA736" s="2"/>
    </row>
    <row r="737" spans="26:27" x14ac:dyDescent="0.25">
      <c r="Z737" s="2"/>
      <c r="AA737" s="2"/>
    </row>
    <row r="738" spans="26:27" x14ac:dyDescent="0.25">
      <c r="Z738" s="2"/>
      <c r="AA738" s="2"/>
    </row>
    <row r="739" spans="26:27" x14ac:dyDescent="0.25">
      <c r="Z739" s="2"/>
      <c r="AA739" s="2"/>
    </row>
    <row r="740" spans="26:27" x14ac:dyDescent="0.25">
      <c r="Z740" s="2"/>
      <c r="AA740" s="2"/>
    </row>
    <row r="741" spans="26:27" x14ac:dyDescent="0.25">
      <c r="Z741" s="2"/>
      <c r="AA741" s="2"/>
    </row>
    <row r="742" spans="26:27" x14ac:dyDescent="0.25">
      <c r="Z742" s="2"/>
      <c r="AA742" s="2"/>
    </row>
    <row r="743" spans="26:27" x14ac:dyDescent="0.25">
      <c r="Z743" s="2"/>
      <c r="AA743" s="2"/>
    </row>
    <row r="744" spans="26:27" x14ac:dyDescent="0.25">
      <c r="Z744" s="2"/>
      <c r="AA744" s="2"/>
    </row>
    <row r="745" spans="26:27" x14ac:dyDescent="0.25">
      <c r="Z745" s="2"/>
      <c r="AA745" s="2"/>
    </row>
    <row r="746" spans="26:27" x14ac:dyDescent="0.25">
      <c r="Z746" s="2"/>
      <c r="AA746" s="2"/>
    </row>
    <row r="747" spans="26:27" x14ac:dyDescent="0.25">
      <c r="Z747" s="2"/>
      <c r="AA747" s="2"/>
    </row>
    <row r="748" spans="26:27" x14ac:dyDescent="0.25">
      <c r="Z748" s="2"/>
      <c r="AA748" s="2"/>
    </row>
    <row r="749" spans="26:27" x14ac:dyDescent="0.25">
      <c r="Z749" s="2"/>
      <c r="AA749" s="2"/>
    </row>
    <row r="750" spans="26:27" x14ac:dyDescent="0.25">
      <c r="Z750" s="2"/>
      <c r="AA750" s="2"/>
    </row>
    <row r="751" spans="26:27" x14ac:dyDescent="0.25">
      <c r="Z751" s="2"/>
      <c r="AA751" s="2"/>
    </row>
    <row r="752" spans="26:27" x14ac:dyDescent="0.25">
      <c r="Z752" s="2"/>
      <c r="AA752" s="2"/>
    </row>
    <row r="753" spans="26:27" x14ac:dyDescent="0.25">
      <c r="Z753" s="2"/>
      <c r="AA753" s="2"/>
    </row>
    <row r="754" spans="26:27" x14ac:dyDescent="0.25">
      <c r="Z754" s="2"/>
      <c r="AA754" s="2"/>
    </row>
    <row r="755" spans="26:27" x14ac:dyDescent="0.25">
      <c r="Z755" s="2"/>
      <c r="AA755" s="2"/>
    </row>
    <row r="756" spans="26:27" x14ac:dyDescent="0.25">
      <c r="Z756" s="2"/>
      <c r="AA756" s="2"/>
    </row>
    <row r="757" spans="26:27" x14ac:dyDescent="0.25">
      <c r="Z757" s="2"/>
      <c r="AA757" s="2"/>
    </row>
    <row r="758" spans="26:27" x14ac:dyDescent="0.25">
      <c r="Z758" s="2"/>
      <c r="AA758" s="2"/>
    </row>
    <row r="759" spans="26:27" x14ac:dyDescent="0.25">
      <c r="Z759" s="2"/>
      <c r="AA759" s="2"/>
    </row>
    <row r="760" spans="26:27" x14ac:dyDescent="0.25">
      <c r="Z760" s="2"/>
      <c r="AA760" s="2"/>
    </row>
    <row r="761" spans="26:27" x14ac:dyDescent="0.25">
      <c r="Z761" s="2"/>
      <c r="AA761" s="2"/>
    </row>
    <row r="762" spans="26:27" x14ac:dyDescent="0.25">
      <c r="Z762" s="2"/>
      <c r="AA762" s="2"/>
    </row>
    <row r="763" spans="26:27" x14ac:dyDescent="0.25">
      <c r="Z763" s="2"/>
      <c r="AA763" s="2"/>
    </row>
    <row r="764" spans="26:27" x14ac:dyDescent="0.25">
      <c r="Z764" s="2"/>
      <c r="AA764" s="2"/>
    </row>
    <row r="765" spans="26:27" x14ac:dyDescent="0.25">
      <c r="Z765" s="2"/>
      <c r="AA765" s="2"/>
    </row>
    <row r="766" spans="26:27" x14ac:dyDescent="0.25">
      <c r="Z766" s="2"/>
      <c r="AA766" s="2"/>
    </row>
    <row r="767" spans="26:27" x14ac:dyDescent="0.25">
      <c r="Z767" s="2"/>
      <c r="AA767" s="2"/>
    </row>
    <row r="768" spans="26:27" x14ac:dyDescent="0.25">
      <c r="Z768" s="2"/>
      <c r="AA768" s="2"/>
    </row>
    <row r="769" spans="26:27" x14ac:dyDescent="0.25">
      <c r="Z769" s="2"/>
      <c r="AA769" s="2"/>
    </row>
    <row r="770" spans="26:27" x14ac:dyDescent="0.25">
      <c r="Z770" s="2"/>
      <c r="AA770" s="2"/>
    </row>
    <row r="771" spans="26:27" x14ac:dyDescent="0.25">
      <c r="Z771" s="2"/>
      <c r="AA771" s="2"/>
    </row>
    <row r="772" spans="26:27" x14ac:dyDescent="0.25">
      <c r="Z772" s="2"/>
      <c r="AA772" s="2"/>
    </row>
    <row r="773" spans="26:27" x14ac:dyDescent="0.25">
      <c r="Z773" s="2"/>
      <c r="AA773" s="2"/>
    </row>
    <row r="774" spans="26:27" x14ac:dyDescent="0.25">
      <c r="Z774" s="2"/>
      <c r="AA774" s="2"/>
    </row>
    <row r="775" spans="26:27" x14ac:dyDescent="0.25">
      <c r="Z775" s="2"/>
      <c r="AA775" s="2"/>
    </row>
    <row r="776" spans="26:27" x14ac:dyDescent="0.25">
      <c r="Z776" s="2"/>
      <c r="AA776" s="2"/>
    </row>
    <row r="777" spans="26:27" x14ac:dyDescent="0.25">
      <c r="Z777" s="2"/>
      <c r="AA777" s="2"/>
    </row>
    <row r="778" spans="26:27" x14ac:dyDescent="0.25">
      <c r="Z778" s="2"/>
      <c r="AA778" s="2"/>
    </row>
    <row r="779" spans="26:27" x14ac:dyDescent="0.25">
      <c r="Z779" s="2"/>
      <c r="AA779" s="2"/>
    </row>
    <row r="780" spans="26:27" x14ac:dyDescent="0.25">
      <c r="Z780" s="2"/>
      <c r="AA780" s="2"/>
    </row>
    <row r="781" spans="26:27" x14ac:dyDescent="0.25">
      <c r="Z781" s="2"/>
      <c r="AA781" s="2"/>
    </row>
    <row r="782" spans="26:27" x14ac:dyDescent="0.25">
      <c r="Z782" s="2"/>
      <c r="AA782" s="2"/>
    </row>
    <row r="783" spans="26:27" x14ac:dyDescent="0.25">
      <c r="Z783" s="2"/>
      <c r="AA783" s="2"/>
    </row>
    <row r="784" spans="26:27" x14ac:dyDescent="0.25">
      <c r="Z784" s="2"/>
      <c r="AA784" s="2"/>
    </row>
    <row r="785" spans="26:27" x14ac:dyDescent="0.25">
      <c r="Z785" s="2"/>
      <c r="AA785" s="2"/>
    </row>
    <row r="786" spans="26:27" x14ac:dyDescent="0.25">
      <c r="Z786" s="2"/>
      <c r="AA786" s="2"/>
    </row>
    <row r="787" spans="26:27" x14ac:dyDescent="0.25">
      <c r="Z787" s="2"/>
      <c r="AA787" s="2"/>
    </row>
    <row r="788" spans="26:27" x14ac:dyDescent="0.25">
      <c r="Z788" s="2"/>
      <c r="AA7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comments</vt:lpstr>
      <vt:lpstr>constants</vt:lpstr>
      <vt:lpstr>income-tax-brackets</vt:lpstr>
      <vt:lpstr>irmaa-brackets</vt:lpstr>
      <vt:lpstr>main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Seay</cp:lastModifiedBy>
  <dcterms:created xsi:type="dcterms:W3CDTF">2025-10-26T14:07:14Z</dcterms:created>
  <dcterms:modified xsi:type="dcterms:W3CDTF">2025-10-26T15:15:33Z</dcterms:modified>
</cp:coreProperties>
</file>