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itas/Desktop/"/>
    </mc:Choice>
  </mc:AlternateContent>
  <xr:revisionPtr revIDLastSave="0" documentId="13_ncr:1_{37904D08-950D-8C44-8D67-E0328CEF22B4}" xr6:coauthVersionLast="47" xr6:coauthVersionMax="47" xr10:uidLastSave="{00000000-0000-0000-0000-000000000000}"/>
  <bookViews>
    <workbookView xWindow="4020" yWindow="760" windowWidth="20420" windowHeight="18880" xr2:uid="{00000000-000D-0000-FFFF-FFFF00000000}"/>
  </bookViews>
  <sheets>
    <sheet name="Analysis" sheetId="11" r:id="rId1"/>
    <sheet name="2017-20 vs. rhp as lhh standard" sheetId="3" r:id="rId2"/>
    <sheet name="2017-20 vs. rhp as lhh advanced" sheetId="4" r:id="rId3"/>
    <sheet name="2017-20 vs. lhp as rhh standard" sheetId="5" r:id="rId4"/>
    <sheet name="2017-20 vs. lhp as rhh advanced" sheetId="6" r:id="rId5"/>
    <sheet name="2021 vs. rhp as lhh standard" sheetId="7" r:id="rId6"/>
    <sheet name="2021 vs. rhp as lhh, advanced" sheetId="8" r:id="rId7"/>
    <sheet name="2021 vs. lhp as rhh standard" sheetId="9" r:id="rId8"/>
    <sheet name="2021 vs. lhp as rhh advanced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1" l="1"/>
  <c r="B11" i="11"/>
  <c r="B10" i="11"/>
  <c r="B12" i="3"/>
  <c r="B9" i="5"/>
  <c r="B9" i="3"/>
  <c r="B10" i="3"/>
  <c r="C11" i="11"/>
  <c r="B9" i="9"/>
  <c r="B12" i="9" s="1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B10" i="9" s="1"/>
  <c r="D7" i="9"/>
  <c r="C7" i="9"/>
  <c r="J2" i="9"/>
  <c r="J2" i="7"/>
  <c r="J3" i="5"/>
  <c r="J4" i="5"/>
  <c r="J5" i="5"/>
  <c r="J2" i="5"/>
  <c r="J3" i="3"/>
  <c r="J4" i="3"/>
  <c r="J5" i="3"/>
  <c r="J2" i="3"/>
  <c r="B10" i="7"/>
  <c r="V7" i="7"/>
  <c r="U7" i="7"/>
  <c r="T7" i="7"/>
  <c r="S7" i="7"/>
  <c r="R7" i="7"/>
  <c r="Q7" i="7"/>
  <c r="P7" i="7"/>
  <c r="O7" i="7"/>
  <c r="N7" i="7"/>
  <c r="M7" i="7"/>
  <c r="L7" i="7"/>
  <c r="K7" i="7"/>
  <c r="J7" i="7"/>
  <c r="B9" i="7" s="1"/>
  <c r="I7" i="7"/>
  <c r="H7" i="7"/>
  <c r="G7" i="7"/>
  <c r="F7" i="7"/>
  <c r="E7" i="7"/>
  <c r="D7" i="7"/>
  <c r="C7" i="7"/>
  <c r="J7" i="5"/>
  <c r="H7" i="5"/>
  <c r="C7" i="5"/>
  <c r="V7" i="5"/>
  <c r="U7" i="5"/>
  <c r="T7" i="5"/>
  <c r="S7" i="5"/>
  <c r="R7" i="5"/>
  <c r="Q7" i="5"/>
  <c r="P7" i="5"/>
  <c r="O7" i="5"/>
  <c r="N7" i="5"/>
  <c r="M7" i="5"/>
  <c r="L7" i="5"/>
  <c r="K7" i="5"/>
  <c r="I7" i="5"/>
  <c r="G7" i="5"/>
  <c r="F7" i="5"/>
  <c r="E7" i="5"/>
  <c r="B10" i="5" s="1"/>
  <c r="D7" i="5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C7" i="3"/>
  <c r="B12" i="7" l="1"/>
  <c r="B12" i="5"/>
</calcChain>
</file>

<file path=xl/sharedStrings.xml><?xml version="1.0" encoding="utf-8"?>
<sst xmlns="http://schemas.openxmlformats.org/spreadsheetml/2006/main" count="211" uniqueCount="52">
  <si>
    <t>Season</t>
  </si>
  <si>
    <t>Tm</t>
  </si>
  <si>
    <t>G</t>
  </si>
  <si>
    <t>PA</t>
  </si>
  <si>
    <t>AB</t>
  </si>
  <si>
    <t>H</t>
  </si>
  <si>
    <t>1B</t>
  </si>
  <si>
    <t>2B</t>
  </si>
  <si>
    <t>3B</t>
  </si>
  <si>
    <t>HR</t>
  </si>
  <si>
    <t>R</t>
  </si>
  <si>
    <t>RBI</t>
  </si>
  <si>
    <t>BB</t>
  </si>
  <si>
    <t>IBB</t>
  </si>
  <si>
    <t>SO</t>
  </si>
  <si>
    <t>HBP</t>
  </si>
  <si>
    <t>SF</t>
  </si>
  <si>
    <t>SH</t>
  </si>
  <si>
    <t>GDP</t>
  </si>
  <si>
    <t>SB</t>
  </si>
  <si>
    <t>CS</t>
  </si>
  <si>
    <t>AVG</t>
  </si>
  <si>
    <t>ATL</t>
  </si>
  <si>
    <t>wRC+</t>
  </si>
  <si>
    <t>wOBA</t>
  </si>
  <si>
    <t>wRAA</t>
  </si>
  <si>
    <t>wRC</t>
  </si>
  <si>
    <t>BABIP</t>
  </si>
  <si>
    <t>ISO</t>
  </si>
  <si>
    <t>OPS</t>
  </si>
  <si>
    <t>SLG</t>
  </si>
  <si>
    <t>OBP</t>
  </si>
  <si>
    <t>BB/K</t>
  </si>
  <si>
    <t>K%</t>
  </si>
  <si>
    <t>BB%</t>
  </si>
  <si>
    <t>2017-2020</t>
  </si>
  <si>
    <t>OPS vs RHP as LHH</t>
  </si>
  <si>
    <t>Totals</t>
  </si>
  <si>
    <t>TB</t>
  </si>
  <si>
    <t>Career (2017-2021)</t>
  </si>
  <si>
    <t>OPS Numerator</t>
  </si>
  <si>
    <t>OPS Denominator</t>
  </si>
  <si>
    <t>95% CI lower bound:</t>
  </si>
  <si>
    <t>95% CI upper bound:</t>
  </si>
  <si>
    <t>2021 OPS vs. RHP as LHH</t>
  </si>
  <si>
    <t>2021 PA vs. RHP as LHH</t>
  </si>
  <si>
    <t>2021 OPS vs. LHP as RHH</t>
  </si>
  <si>
    <t>2021 PA vs. LHP as RHH</t>
  </si>
  <si>
    <t>OPS vs LHP as RHH</t>
  </si>
  <si>
    <t>PA vs LHP as RHH</t>
  </si>
  <si>
    <t>0.750</t>
  </si>
  <si>
    <t>PA vs RHP as LHH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</si>
</sst>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left"/>
    </xf>
    <xf numFmtId="0" fontId="16" fillId="0" borderId="0" xfId="0" applyFont="1"/>
    <xf numFmtId="0" fontId="0" fillId="33" borderId="0" xfId="0" quotePrefix="1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A8D64-7E8A-5540-923A-912AB29B2670}">
  <dimension ref="A1:E11"/>
  <sheetViews>
    <sheetView tabSelected="1" workbookViewId="0"/>
  </sheetViews>
  <sheetFormatPr baseColWidth="10" defaultRowHeight="16" x14ac:dyDescent="0.2"/>
  <cols>
    <col min="1" max="1" width="34.33203125" bestFit="1" customWidth="1"/>
    <col min="2" max="2" width="17.33203125" bestFit="1" customWidth="1"/>
    <col min="3" max="3" width="17.6640625" bestFit="1" customWidth="1"/>
    <col min="4" max="4" width="16" bestFit="1" customWidth="1"/>
    <col min="5" max="5" width="16.5" bestFit="1" customWidth="1"/>
  </cols>
  <sheetData>
    <row r="1" spans="1:5" s="4" customFormat="1" ht="19" x14ac:dyDescent="0.2">
      <c r="A1" s="4" t="s">
        <v>0</v>
      </c>
      <c r="B1" s="4" t="s">
        <v>36</v>
      </c>
      <c r="C1" s="4" t="s">
        <v>48</v>
      </c>
      <c r="D1" s="4" t="s">
        <v>51</v>
      </c>
      <c r="E1" s="4" t="s">
        <v>49</v>
      </c>
    </row>
    <row r="2" spans="1:5" x14ac:dyDescent="0.2">
      <c r="A2" t="s">
        <v>39</v>
      </c>
      <c r="B2" s="5" t="s">
        <v>50</v>
      </c>
      <c r="C2" s="2">
        <v>0.94799999999999995</v>
      </c>
      <c r="D2" s="1">
        <v>1815</v>
      </c>
      <c r="E2" s="2">
        <v>616</v>
      </c>
    </row>
    <row r="5" spans="1:5" x14ac:dyDescent="0.2">
      <c r="A5" s="4" t="s">
        <v>0</v>
      </c>
      <c r="B5" s="4" t="s">
        <v>36</v>
      </c>
      <c r="C5" s="4" t="s">
        <v>48</v>
      </c>
    </row>
    <row r="6" spans="1:5" x14ac:dyDescent="0.2">
      <c r="A6" s="3">
        <v>2021</v>
      </c>
      <c r="B6" s="1">
        <v>0.74349026433342202</v>
      </c>
      <c r="C6" s="2">
        <v>0.93965156794425098</v>
      </c>
    </row>
    <row r="7" spans="1:5" x14ac:dyDescent="0.2">
      <c r="A7" t="s">
        <v>35</v>
      </c>
      <c r="B7" s="1">
        <v>0.75234727378724198</v>
      </c>
      <c r="C7" s="2">
        <v>0.95179195804195804</v>
      </c>
    </row>
    <row r="9" spans="1:5" x14ac:dyDescent="0.2">
      <c r="B9" s="4" t="s">
        <v>36</v>
      </c>
      <c r="C9" s="4" t="s">
        <v>48</v>
      </c>
    </row>
    <row r="10" spans="1:5" x14ac:dyDescent="0.2">
      <c r="A10" t="s">
        <v>42</v>
      </c>
      <c r="B10" s="1">
        <f>$B$6-1.96*SQRT($B$6*(1-$B$6)/506)</f>
        <v>0.70543888690365086</v>
      </c>
      <c r="C10" s="2">
        <f>$C$6-1.96*SQRT($C$6*(1-$C$6)/175)</f>
        <v>0.90436954615199883</v>
      </c>
    </row>
    <row r="11" spans="1:5" x14ac:dyDescent="0.2">
      <c r="A11" t="s">
        <v>43</v>
      </c>
      <c r="B11" s="1">
        <f>$B$6+1.96*SQRT($B$6*(1-$B$6)/506)</f>
        <v>0.78154164176319318</v>
      </c>
      <c r="C11" s="2">
        <f>$C$6+1.96*SQRT($C$6*(1-$C$6)/175)</f>
        <v>0.97493358973650313</v>
      </c>
    </row>
  </sheetData>
  <pageMargins left="0.7" right="0.7" top="0.75" bottom="0.75" header="0.3" footer="0.3"/>
  <ignoredErrors>
    <ignoredError sqref="B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"/>
  <sheetViews>
    <sheetView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15.66406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">
      <c r="A2">
        <v>2017</v>
      </c>
      <c r="B2" t="s">
        <v>22</v>
      </c>
      <c r="C2">
        <v>55</v>
      </c>
      <c r="D2">
        <v>184</v>
      </c>
      <c r="E2">
        <v>165</v>
      </c>
      <c r="F2">
        <v>45</v>
      </c>
      <c r="G2">
        <v>30</v>
      </c>
      <c r="H2">
        <v>7</v>
      </c>
      <c r="I2">
        <v>4</v>
      </c>
      <c r="J2">
        <f>I2*3 + H2*2 + G2+K2*4</f>
        <v>72</v>
      </c>
      <c r="K2">
        <v>4</v>
      </c>
      <c r="L2">
        <v>4</v>
      </c>
      <c r="M2">
        <v>20</v>
      </c>
      <c r="N2">
        <v>14</v>
      </c>
      <c r="O2">
        <v>0</v>
      </c>
      <c r="P2">
        <v>30</v>
      </c>
      <c r="Q2">
        <v>3</v>
      </c>
      <c r="R2">
        <v>2</v>
      </c>
      <c r="S2">
        <v>0</v>
      </c>
      <c r="T2">
        <v>2</v>
      </c>
      <c r="U2">
        <v>0</v>
      </c>
      <c r="V2">
        <v>0</v>
      </c>
      <c r="W2">
        <v>0.27272727000000002</v>
      </c>
    </row>
    <row r="3" spans="1:23" x14ac:dyDescent="0.2">
      <c r="A3">
        <v>2018</v>
      </c>
      <c r="B3" t="s">
        <v>22</v>
      </c>
      <c r="C3">
        <v>146</v>
      </c>
      <c r="D3">
        <v>486</v>
      </c>
      <c r="E3">
        <v>450</v>
      </c>
      <c r="F3">
        <v>104</v>
      </c>
      <c r="G3">
        <v>58</v>
      </c>
      <c r="H3">
        <v>26</v>
      </c>
      <c r="I3">
        <v>4</v>
      </c>
      <c r="J3">
        <f t="shared" ref="J3:J5" si="0">I3*3 + H3*2 + G3+K3*4</f>
        <v>186</v>
      </c>
      <c r="K3">
        <v>16</v>
      </c>
      <c r="L3">
        <v>16</v>
      </c>
      <c r="M3">
        <v>52</v>
      </c>
      <c r="N3">
        <v>28</v>
      </c>
      <c r="O3">
        <v>0</v>
      </c>
      <c r="P3">
        <v>88</v>
      </c>
      <c r="Q3">
        <v>5</v>
      </c>
      <c r="R3">
        <v>2</v>
      </c>
      <c r="S3">
        <v>1</v>
      </c>
      <c r="T3">
        <v>7</v>
      </c>
      <c r="U3">
        <v>0</v>
      </c>
      <c r="V3">
        <v>0</v>
      </c>
      <c r="W3">
        <v>0.23111111000000001</v>
      </c>
    </row>
    <row r="4" spans="1:23" x14ac:dyDescent="0.2">
      <c r="A4">
        <v>2019</v>
      </c>
      <c r="B4" t="s">
        <v>22</v>
      </c>
      <c r="C4">
        <v>154</v>
      </c>
      <c r="D4">
        <v>544</v>
      </c>
      <c r="E4">
        <v>491</v>
      </c>
      <c r="F4">
        <v>131</v>
      </c>
      <c r="G4">
        <v>77</v>
      </c>
      <c r="H4">
        <v>34</v>
      </c>
      <c r="I4">
        <v>7</v>
      </c>
      <c r="J4">
        <f t="shared" si="0"/>
        <v>218</v>
      </c>
      <c r="K4">
        <v>13</v>
      </c>
      <c r="L4">
        <v>13</v>
      </c>
      <c r="M4">
        <v>53</v>
      </c>
      <c r="N4">
        <v>47</v>
      </c>
      <c r="O4">
        <v>6</v>
      </c>
      <c r="P4">
        <v>92</v>
      </c>
      <c r="Q4">
        <v>3</v>
      </c>
      <c r="R4">
        <v>3</v>
      </c>
      <c r="S4">
        <v>0</v>
      </c>
      <c r="T4">
        <v>2</v>
      </c>
      <c r="U4">
        <v>0</v>
      </c>
      <c r="V4">
        <v>0</v>
      </c>
      <c r="W4">
        <v>0.26680243999999997</v>
      </c>
    </row>
    <row r="5" spans="1:23" x14ac:dyDescent="0.2">
      <c r="A5">
        <v>2020</v>
      </c>
      <c r="B5" t="s">
        <v>22</v>
      </c>
      <c r="C5">
        <v>27</v>
      </c>
      <c r="D5">
        <v>95</v>
      </c>
      <c r="E5">
        <v>90</v>
      </c>
      <c r="F5">
        <v>26</v>
      </c>
      <c r="G5">
        <v>16</v>
      </c>
      <c r="H5">
        <v>4</v>
      </c>
      <c r="I5">
        <v>0</v>
      </c>
      <c r="J5">
        <f t="shared" si="0"/>
        <v>48</v>
      </c>
      <c r="K5">
        <v>6</v>
      </c>
      <c r="L5">
        <v>6</v>
      </c>
      <c r="M5">
        <v>16</v>
      </c>
      <c r="N5">
        <v>4</v>
      </c>
      <c r="O5">
        <v>0</v>
      </c>
      <c r="P5">
        <v>23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0.28888889000000001</v>
      </c>
    </row>
    <row r="7" spans="1:23" x14ac:dyDescent="0.2">
      <c r="A7" t="s">
        <v>37</v>
      </c>
      <c r="C7">
        <f>SUM(C2:C5)</f>
        <v>382</v>
      </c>
      <c r="D7">
        <f t="shared" ref="D7:V7" si="1">SUM(D2:D5)</f>
        <v>1309</v>
      </c>
      <c r="E7">
        <f t="shared" si="1"/>
        <v>1196</v>
      </c>
      <c r="F7">
        <f t="shared" si="1"/>
        <v>306</v>
      </c>
      <c r="G7">
        <f t="shared" si="1"/>
        <v>181</v>
      </c>
      <c r="H7">
        <f t="shared" si="1"/>
        <v>71</v>
      </c>
      <c r="I7">
        <f t="shared" si="1"/>
        <v>15</v>
      </c>
      <c r="J7">
        <f t="shared" si="1"/>
        <v>524</v>
      </c>
      <c r="K7">
        <f t="shared" si="1"/>
        <v>39</v>
      </c>
      <c r="L7">
        <f t="shared" si="1"/>
        <v>39</v>
      </c>
      <c r="M7">
        <f t="shared" si="1"/>
        <v>141</v>
      </c>
      <c r="N7">
        <f t="shared" si="1"/>
        <v>93</v>
      </c>
      <c r="O7">
        <f t="shared" si="1"/>
        <v>6</v>
      </c>
      <c r="P7">
        <f t="shared" si="1"/>
        <v>233</v>
      </c>
      <c r="Q7">
        <f t="shared" si="1"/>
        <v>12</v>
      </c>
      <c r="R7">
        <f t="shared" si="1"/>
        <v>7</v>
      </c>
      <c r="S7">
        <f t="shared" si="1"/>
        <v>1</v>
      </c>
      <c r="T7">
        <f t="shared" si="1"/>
        <v>11</v>
      </c>
      <c r="U7">
        <f t="shared" si="1"/>
        <v>0</v>
      </c>
      <c r="V7">
        <f t="shared" si="1"/>
        <v>0</v>
      </c>
    </row>
    <row r="9" spans="1:23" x14ac:dyDescent="0.2">
      <c r="A9" t="s">
        <v>40</v>
      </c>
      <c r="B9">
        <f>E7*(F7+N7+Q7)+J7*(E7+N7+R7+Q7)</f>
        <v>1176948</v>
      </c>
    </row>
    <row r="10" spans="1:23" x14ac:dyDescent="0.2">
      <c r="A10" t="s">
        <v>41</v>
      </c>
      <c r="B10">
        <f>E7*(E7+N7+R7+Q7)</f>
        <v>1564368</v>
      </c>
    </row>
    <row r="12" spans="1:23" x14ac:dyDescent="0.2">
      <c r="A12" t="s">
        <v>29</v>
      </c>
      <c r="B12">
        <f>B9/B10</f>
        <v>0.75234727378724187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"/>
  <sheetViews>
    <sheetView workbookViewId="0"/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3</v>
      </c>
      <c r="D1" t="s">
        <v>34</v>
      </c>
      <c r="E1" t="s">
        <v>33</v>
      </c>
      <c r="F1" t="s">
        <v>32</v>
      </c>
      <c r="G1" t="s">
        <v>21</v>
      </c>
      <c r="H1" t="s">
        <v>31</v>
      </c>
      <c r="I1" t="s">
        <v>30</v>
      </c>
      <c r="J1" t="s">
        <v>29</v>
      </c>
      <c r="K1" t="s">
        <v>28</v>
      </c>
      <c r="L1" t="s">
        <v>27</v>
      </c>
      <c r="M1" t="s">
        <v>26</v>
      </c>
      <c r="N1" t="s">
        <v>25</v>
      </c>
      <c r="O1" t="s">
        <v>24</v>
      </c>
      <c r="P1" t="s">
        <v>23</v>
      </c>
    </row>
    <row r="2" spans="1:16" x14ac:dyDescent="0.2">
      <c r="A2">
        <v>2017</v>
      </c>
      <c r="B2" t="s">
        <v>22</v>
      </c>
      <c r="C2">
        <v>184</v>
      </c>
      <c r="D2">
        <v>7.6086959999999995E-2</v>
      </c>
      <c r="E2">
        <v>0.16304347999999999</v>
      </c>
      <c r="F2">
        <v>0.46666667000000001</v>
      </c>
      <c r="G2">
        <v>0.27272727000000002</v>
      </c>
      <c r="H2">
        <v>0.33695651999999998</v>
      </c>
      <c r="I2">
        <v>0.43636364</v>
      </c>
      <c r="J2">
        <v>0.77332016000000003</v>
      </c>
      <c r="K2">
        <v>0.16363637</v>
      </c>
      <c r="L2">
        <v>0.30827068000000002</v>
      </c>
      <c r="M2">
        <v>24.015626638631399</v>
      </c>
      <c r="N2">
        <v>1.5862433011337</v>
      </c>
      <c r="O2">
        <v>0.33110342369131401</v>
      </c>
      <c r="P2">
        <v>99.564971127074898</v>
      </c>
    </row>
    <row r="3" spans="1:16" x14ac:dyDescent="0.2">
      <c r="A3">
        <v>2018</v>
      </c>
      <c r="B3" t="s">
        <v>22</v>
      </c>
      <c r="C3">
        <v>486</v>
      </c>
      <c r="D3">
        <v>5.7613169999999998E-2</v>
      </c>
      <c r="E3">
        <v>0.18106996</v>
      </c>
      <c r="F3">
        <v>0.31818182</v>
      </c>
      <c r="G3">
        <v>0.23111111000000001</v>
      </c>
      <c r="H3">
        <v>0.28247422999999999</v>
      </c>
      <c r="I3">
        <v>0.41333333</v>
      </c>
      <c r="J3">
        <v>0.69580755999999999</v>
      </c>
      <c r="K3">
        <v>0.18222221999999999</v>
      </c>
      <c r="L3">
        <v>0.25287356</v>
      </c>
      <c r="M3">
        <v>50.687358629706601</v>
      </c>
      <c r="N3">
        <v>-6.1051540851561397</v>
      </c>
      <c r="O3">
        <v>0.29929043140608003</v>
      </c>
      <c r="P3">
        <v>83.424188753815599</v>
      </c>
    </row>
    <row r="4" spans="1:16" x14ac:dyDescent="0.2">
      <c r="A4">
        <v>2019</v>
      </c>
      <c r="B4" t="s">
        <v>22</v>
      </c>
      <c r="C4">
        <v>544</v>
      </c>
      <c r="D4">
        <v>8.6397059999999998E-2</v>
      </c>
      <c r="E4">
        <v>0.16911765000000001</v>
      </c>
      <c r="F4">
        <v>0.51086957</v>
      </c>
      <c r="G4">
        <v>0.26680243999999997</v>
      </c>
      <c r="H4">
        <v>0.33272058999999998</v>
      </c>
      <c r="I4">
        <v>0.44399185000000002</v>
      </c>
      <c r="J4">
        <v>0.77671243999999995</v>
      </c>
      <c r="K4">
        <v>0.17718940999999999</v>
      </c>
      <c r="L4">
        <v>0.3033419</v>
      </c>
      <c r="M4">
        <v>70.719252846971102</v>
      </c>
      <c r="N4">
        <v>2.2524392826706401</v>
      </c>
      <c r="O4">
        <v>0.32472702982700402</v>
      </c>
      <c r="P4">
        <v>96.527103908346007</v>
      </c>
    </row>
    <row r="5" spans="1:16" x14ac:dyDescent="0.2">
      <c r="A5">
        <v>2020</v>
      </c>
      <c r="B5" t="s">
        <v>22</v>
      </c>
      <c r="C5">
        <v>95</v>
      </c>
      <c r="D5">
        <v>4.2105259999999999E-2</v>
      </c>
      <c r="E5">
        <v>0.24210525999999999</v>
      </c>
      <c r="F5">
        <v>0.17391303999999999</v>
      </c>
      <c r="G5">
        <v>0.28888889000000001</v>
      </c>
      <c r="H5">
        <v>0.32631578999999999</v>
      </c>
      <c r="I5">
        <v>0.53333333000000005</v>
      </c>
      <c r="J5">
        <v>0.85964912000000004</v>
      </c>
      <c r="K5">
        <v>0.24444444000000001</v>
      </c>
      <c r="L5">
        <v>0.32786884999999999</v>
      </c>
      <c r="M5">
        <v>15.379188660950801</v>
      </c>
      <c r="N5">
        <v>3.45398828801655</v>
      </c>
      <c r="O5">
        <v>0.36285494252255002</v>
      </c>
      <c r="P5">
        <v>124.60500415464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2"/>
  <sheetViews>
    <sheetView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15.66406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">
      <c r="A2">
        <v>2017</v>
      </c>
      <c r="B2" t="s">
        <v>22</v>
      </c>
      <c r="C2">
        <v>29</v>
      </c>
      <c r="D2">
        <v>60</v>
      </c>
      <c r="E2">
        <v>52</v>
      </c>
      <c r="F2">
        <v>17</v>
      </c>
      <c r="G2">
        <v>12</v>
      </c>
      <c r="H2">
        <v>2</v>
      </c>
      <c r="I2">
        <v>1</v>
      </c>
      <c r="J2">
        <f>I2*3+H2*2+G2+K2*4</f>
        <v>27</v>
      </c>
      <c r="K2">
        <v>2</v>
      </c>
      <c r="L2">
        <v>2</v>
      </c>
      <c r="M2">
        <v>8</v>
      </c>
      <c r="N2">
        <v>7</v>
      </c>
      <c r="O2">
        <v>0</v>
      </c>
      <c r="P2">
        <v>6</v>
      </c>
      <c r="Q2">
        <v>0</v>
      </c>
      <c r="R2">
        <v>0</v>
      </c>
      <c r="S2">
        <v>1</v>
      </c>
      <c r="T2">
        <v>1</v>
      </c>
      <c r="U2">
        <v>0</v>
      </c>
      <c r="V2">
        <v>0</v>
      </c>
      <c r="W2">
        <v>0.32692307999999998</v>
      </c>
    </row>
    <row r="3" spans="1:23" x14ac:dyDescent="0.2">
      <c r="A3">
        <v>2018</v>
      </c>
      <c r="B3" t="s">
        <v>22</v>
      </c>
      <c r="C3">
        <v>91</v>
      </c>
      <c r="D3">
        <v>196</v>
      </c>
      <c r="E3">
        <v>188</v>
      </c>
      <c r="F3">
        <v>63</v>
      </c>
      <c r="G3">
        <v>40</v>
      </c>
      <c r="H3">
        <v>14</v>
      </c>
      <c r="I3">
        <v>1</v>
      </c>
      <c r="J3">
        <f t="shared" ref="J3:J5" si="0">I3*3+H3*2+G3+K3*4</f>
        <v>103</v>
      </c>
      <c r="K3">
        <v>8</v>
      </c>
      <c r="L3">
        <v>8</v>
      </c>
      <c r="M3">
        <v>20</v>
      </c>
      <c r="N3">
        <v>7</v>
      </c>
      <c r="O3">
        <v>0</v>
      </c>
      <c r="P3">
        <v>28</v>
      </c>
      <c r="Q3">
        <v>0</v>
      </c>
      <c r="R3">
        <v>1</v>
      </c>
      <c r="S3">
        <v>0</v>
      </c>
      <c r="T3">
        <v>2</v>
      </c>
      <c r="U3">
        <v>0</v>
      </c>
      <c r="V3">
        <v>0</v>
      </c>
      <c r="W3">
        <v>0.33510637999999998</v>
      </c>
    </row>
    <row r="4" spans="1:23" x14ac:dyDescent="0.2">
      <c r="A4">
        <v>2019</v>
      </c>
      <c r="B4" t="s">
        <v>22</v>
      </c>
      <c r="C4">
        <v>75</v>
      </c>
      <c r="D4">
        <v>157</v>
      </c>
      <c r="E4">
        <v>149</v>
      </c>
      <c r="F4">
        <v>58</v>
      </c>
      <c r="G4">
        <v>37</v>
      </c>
      <c r="H4">
        <v>9</v>
      </c>
      <c r="I4">
        <v>1</v>
      </c>
      <c r="J4">
        <f t="shared" si="0"/>
        <v>102</v>
      </c>
      <c r="K4">
        <v>11</v>
      </c>
      <c r="L4">
        <v>11</v>
      </c>
      <c r="M4">
        <v>33</v>
      </c>
      <c r="N4">
        <v>6</v>
      </c>
      <c r="O4">
        <v>0</v>
      </c>
      <c r="P4">
        <v>20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>
        <v>0.38926174000000002</v>
      </c>
    </row>
    <row r="5" spans="1:23" x14ac:dyDescent="0.2">
      <c r="A5">
        <v>2020</v>
      </c>
      <c r="B5" t="s">
        <v>22</v>
      </c>
      <c r="C5">
        <v>14</v>
      </c>
      <c r="D5">
        <v>28</v>
      </c>
      <c r="E5">
        <v>27</v>
      </c>
      <c r="F5">
        <v>6</v>
      </c>
      <c r="G5">
        <v>5</v>
      </c>
      <c r="H5">
        <v>1</v>
      </c>
      <c r="I5">
        <v>0</v>
      </c>
      <c r="J5">
        <f t="shared" si="0"/>
        <v>7</v>
      </c>
      <c r="K5">
        <v>0</v>
      </c>
      <c r="L5">
        <v>0</v>
      </c>
      <c r="M5">
        <v>3</v>
      </c>
      <c r="N5">
        <v>1</v>
      </c>
      <c r="O5">
        <v>0</v>
      </c>
      <c r="P5">
        <v>6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0.22222222</v>
      </c>
    </row>
    <row r="7" spans="1:23" x14ac:dyDescent="0.2">
      <c r="A7" t="s">
        <v>37</v>
      </c>
      <c r="C7">
        <f>SUM(C2:C5)</f>
        <v>209</v>
      </c>
      <c r="D7">
        <f t="shared" ref="D7:V7" si="1">SUM(D2:D5)</f>
        <v>441</v>
      </c>
      <c r="E7">
        <f t="shared" si="1"/>
        <v>416</v>
      </c>
      <c r="F7">
        <f t="shared" si="1"/>
        <v>144</v>
      </c>
      <c r="G7">
        <f t="shared" si="1"/>
        <v>94</v>
      </c>
      <c r="H7">
        <f>SUM(H2:H5)</f>
        <v>26</v>
      </c>
      <c r="I7">
        <f t="shared" si="1"/>
        <v>3</v>
      </c>
      <c r="J7">
        <f>SUM(J2:J5)</f>
        <v>239</v>
      </c>
      <c r="K7">
        <f t="shared" si="1"/>
        <v>21</v>
      </c>
      <c r="L7">
        <f t="shared" si="1"/>
        <v>21</v>
      </c>
      <c r="M7">
        <f t="shared" si="1"/>
        <v>64</v>
      </c>
      <c r="N7">
        <f t="shared" si="1"/>
        <v>21</v>
      </c>
      <c r="O7">
        <f t="shared" si="1"/>
        <v>0</v>
      </c>
      <c r="P7">
        <f t="shared" si="1"/>
        <v>60</v>
      </c>
      <c r="Q7">
        <f t="shared" si="1"/>
        <v>1</v>
      </c>
      <c r="R7">
        <f t="shared" si="1"/>
        <v>2</v>
      </c>
      <c r="S7">
        <f t="shared" si="1"/>
        <v>1</v>
      </c>
      <c r="T7">
        <f t="shared" si="1"/>
        <v>3</v>
      </c>
      <c r="U7">
        <f t="shared" si="1"/>
        <v>0</v>
      </c>
      <c r="V7">
        <f t="shared" si="1"/>
        <v>0</v>
      </c>
    </row>
    <row r="9" spans="1:23" x14ac:dyDescent="0.2">
      <c r="A9" t="s">
        <v>40</v>
      </c>
      <c r="B9">
        <f>E7*(F7+N7+Q7)+J7*(E7+N7+R7+Q7)</f>
        <v>174216</v>
      </c>
    </row>
    <row r="10" spans="1:23" x14ac:dyDescent="0.2">
      <c r="A10" t="s">
        <v>41</v>
      </c>
      <c r="B10">
        <f>E7*(E7+N7+R7+Q7)</f>
        <v>183040</v>
      </c>
    </row>
    <row r="12" spans="1:23" x14ac:dyDescent="0.2">
      <c r="A12" t="s">
        <v>29</v>
      </c>
      <c r="B12">
        <f>B9/B10</f>
        <v>0.95179195804195804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"/>
  <sheetViews>
    <sheetView workbookViewId="0"/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3</v>
      </c>
      <c r="D1" t="s">
        <v>34</v>
      </c>
      <c r="E1" t="s">
        <v>33</v>
      </c>
      <c r="F1" t="s">
        <v>32</v>
      </c>
      <c r="G1" t="s">
        <v>21</v>
      </c>
      <c r="H1" t="s">
        <v>31</v>
      </c>
      <c r="I1" t="s">
        <v>30</v>
      </c>
      <c r="J1" t="s">
        <v>29</v>
      </c>
      <c r="K1" t="s">
        <v>28</v>
      </c>
      <c r="L1" t="s">
        <v>27</v>
      </c>
      <c r="M1" t="s">
        <v>26</v>
      </c>
      <c r="N1" t="s">
        <v>25</v>
      </c>
      <c r="O1" t="s">
        <v>24</v>
      </c>
      <c r="P1" t="s">
        <v>23</v>
      </c>
    </row>
    <row r="2" spans="1:16" x14ac:dyDescent="0.2">
      <c r="A2">
        <v>2017</v>
      </c>
      <c r="B2" t="s">
        <v>22</v>
      </c>
      <c r="C2">
        <v>60</v>
      </c>
      <c r="D2">
        <v>0.11666667</v>
      </c>
      <c r="E2">
        <v>0.1</v>
      </c>
      <c r="F2">
        <v>1.1666666699999999</v>
      </c>
      <c r="G2">
        <v>0.32692307999999998</v>
      </c>
      <c r="H2">
        <v>0.40677965999999999</v>
      </c>
      <c r="I2">
        <v>0.51923076999999995</v>
      </c>
      <c r="J2">
        <v>0.92601043000000005</v>
      </c>
      <c r="K2">
        <v>0.19230769</v>
      </c>
      <c r="L2">
        <v>0.34090909000000003</v>
      </c>
      <c r="M2">
        <v>11.1026800641337</v>
      </c>
      <c r="N2">
        <v>3.7887507149497202</v>
      </c>
      <c r="O2">
        <v>0.39571541749824901</v>
      </c>
      <c r="P2">
        <v>141.978342127649</v>
      </c>
    </row>
    <row r="3" spans="1:16" x14ac:dyDescent="0.2">
      <c r="A3">
        <v>2018</v>
      </c>
      <c r="B3" t="s">
        <v>22</v>
      </c>
      <c r="C3">
        <v>196</v>
      </c>
      <c r="D3">
        <v>3.5714290000000003E-2</v>
      </c>
      <c r="E3">
        <v>0.14285713999999999</v>
      </c>
      <c r="F3">
        <v>0.25</v>
      </c>
      <c r="G3">
        <v>0.33510637999999998</v>
      </c>
      <c r="H3">
        <v>0.35714286000000001</v>
      </c>
      <c r="I3">
        <v>0.54787233999999996</v>
      </c>
      <c r="J3">
        <v>0.90501520000000002</v>
      </c>
      <c r="K3">
        <v>0.21276596</v>
      </c>
      <c r="L3">
        <v>0.35947711999999998</v>
      </c>
      <c r="M3">
        <v>34.011355524946602</v>
      </c>
      <c r="N3">
        <v>11.1073792037262</v>
      </c>
      <c r="O3">
        <v>0.38415639467385299</v>
      </c>
      <c r="P3">
        <v>140.11692270994999</v>
      </c>
    </row>
    <row r="4" spans="1:16" x14ac:dyDescent="0.2">
      <c r="A4">
        <v>2019</v>
      </c>
      <c r="B4" t="s">
        <v>22</v>
      </c>
      <c r="C4">
        <v>157</v>
      </c>
      <c r="D4">
        <v>3.8216559999999997E-2</v>
      </c>
      <c r="E4">
        <v>0.12738853999999999</v>
      </c>
      <c r="F4">
        <v>0.3</v>
      </c>
      <c r="G4">
        <v>0.38926174000000002</v>
      </c>
      <c r="H4">
        <v>0.41401273999999999</v>
      </c>
      <c r="I4">
        <v>0.68456375999999997</v>
      </c>
      <c r="J4">
        <v>1.0985765000000001</v>
      </c>
      <c r="K4">
        <v>0.29530202</v>
      </c>
      <c r="L4">
        <v>0.39495797999999999</v>
      </c>
      <c r="M4">
        <v>37.584083762547699</v>
      </c>
      <c r="N4">
        <v>17.8243599949095</v>
      </c>
      <c r="O4">
        <v>0.45127606467836201</v>
      </c>
      <c r="P4">
        <v>179.412967203801</v>
      </c>
    </row>
    <row r="5" spans="1:16" x14ac:dyDescent="0.2">
      <c r="A5">
        <v>2020</v>
      </c>
      <c r="B5" t="s">
        <v>22</v>
      </c>
      <c r="C5">
        <v>28</v>
      </c>
      <c r="D5">
        <v>3.5714290000000003E-2</v>
      </c>
      <c r="E5">
        <v>0.21428570999999999</v>
      </c>
      <c r="F5">
        <v>0.16666666999999999</v>
      </c>
      <c r="G5">
        <v>0.22222222</v>
      </c>
      <c r="H5">
        <v>0.25</v>
      </c>
      <c r="I5">
        <v>0.25925925999999999</v>
      </c>
      <c r="J5">
        <v>0.50925925999999999</v>
      </c>
      <c r="K5">
        <v>3.703704E-2</v>
      </c>
      <c r="L5">
        <v>0.28571428999999998</v>
      </c>
      <c r="M5">
        <v>1.3179805072572699</v>
      </c>
      <c r="N5">
        <v>-2.1968153921338902</v>
      </c>
      <c r="O5">
        <v>0.22676937494959101</v>
      </c>
      <c r="P5">
        <v>34.789282720694402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2"/>
  <sheetViews>
    <sheetView workbookViewId="0">
      <selection activeCell="B24" sqref="B24"/>
    </sheetView>
  </sheetViews>
  <sheetFormatPr baseColWidth="10" defaultRowHeight="16" x14ac:dyDescent="0.2"/>
  <cols>
    <col min="1" max="1" width="15.6640625" bestFit="1" customWidth="1"/>
    <col min="2" max="2" width="22.5" bestFit="1" customWidth="1"/>
    <col min="3" max="3" width="21.16406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">
      <c r="A2">
        <v>2021</v>
      </c>
      <c r="B2" t="s">
        <v>22</v>
      </c>
      <c r="C2">
        <v>150</v>
      </c>
      <c r="D2">
        <v>506</v>
      </c>
      <c r="E2">
        <v>461</v>
      </c>
      <c r="F2">
        <v>109</v>
      </c>
      <c r="G2">
        <v>57</v>
      </c>
      <c r="H2">
        <v>26</v>
      </c>
      <c r="I2">
        <v>6</v>
      </c>
      <c r="J2">
        <f>I2*3+H2*2+G2+K2*4</f>
        <v>207</v>
      </c>
      <c r="K2">
        <v>20</v>
      </c>
      <c r="L2">
        <v>20</v>
      </c>
      <c r="M2">
        <v>71</v>
      </c>
      <c r="N2">
        <v>38</v>
      </c>
      <c r="O2">
        <v>2</v>
      </c>
      <c r="P2">
        <v>104</v>
      </c>
      <c r="Q2">
        <v>2</v>
      </c>
      <c r="R2">
        <v>5</v>
      </c>
      <c r="S2">
        <v>0</v>
      </c>
      <c r="T2">
        <v>3</v>
      </c>
      <c r="U2">
        <v>0</v>
      </c>
      <c r="V2">
        <v>0</v>
      </c>
      <c r="W2">
        <v>0.23644251999999999</v>
      </c>
    </row>
    <row r="7" spans="1:23" x14ac:dyDescent="0.2">
      <c r="A7" t="s">
        <v>37</v>
      </c>
      <c r="C7">
        <f>SUM(C2:C5)</f>
        <v>150</v>
      </c>
      <c r="D7">
        <f t="shared" ref="D7:V7" si="0">SUM(D2:D5)</f>
        <v>506</v>
      </c>
      <c r="E7">
        <f t="shared" si="0"/>
        <v>461</v>
      </c>
      <c r="F7">
        <f t="shared" si="0"/>
        <v>109</v>
      </c>
      <c r="G7">
        <f t="shared" si="0"/>
        <v>57</v>
      </c>
      <c r="H7">
        <f>SUM(H2:H5)</f>
        <v>26</v>
      </c>
      <c r="I7">
        <f t="shared" si="0"/>
        <v>6</v>
      </c>
      <c r="J7">
        <f>SUM(J2:J5)</f>
        <v>207</v>
      </c>
      <c r="K7">
        <f t="shared" si="0"/>
        <v>20</v>
      </c>
      <c r="L7">
        <f t="shared" si="0"/>
        <v>20</v>
      </c>
      <c r="M7">
        <f t="shared" si="0"/>
        <v>71</v>
      </c>
      <c r="N7">
        <f t="shared" si="0"/>
        <v>38</v>
      </c>
      <c r="O7">
        <f t="shared" si="0"/>
        <v>2</v>
      </c>
      <c r="P7">
        <f t="shared" si="0"/>
        <v>104</v>
      </c>
      <c r="Q7">
        <f t="shared" si="0"/>
        <v>2</v>
      </c>
      <c r="R7">
        <f t="shared" si="0"/>
        <v>5</v>
      </c>
      <c r="S7">
        <f t="shared" si="0"/>
        <v>0</v>
      </c>
      <c r="T7">
        <f t="shared" si="0"/>
        <v>3</v>
      </c>
      <c r="U7">
        <f t="shared" si="0"/>
        <v>0</v>
      </c>
      <c r="V7">
        <f t="shared" si="0"/>
        <v>0</v>
      </c>
    </row>
    <row r="9" spans="1:23" x14ac:dyDescent="0.2">
      <c r="A9" t="s">
        <v>40</v>
      </c>
      <c r="B9">
        <f>E7*(F7+N7+Q7)+J7*(E7+N7+R7+Q7)</f>
        <v>173431</v>
      </c>
    </row>
    <row r="10" spans="1:23" x14ac:dyDescent="0.2">
      <c r="A10" t="s">
        <v>41</v>
      </c>
      <c r="B10">
        <f>E7*(E7+N7+R7+Q7)</f>
        <v>233266</v>
      </c>
    </row>
    <row r="11" spans="1:23" x14ac:dyDescent="0.2">
      <c r="B11" s="4" t="s">
        <v>44</v>
      </c>
      <c r="C11" s="4" t="s">
        <v>45</v>
      </c>
    </row>
    <row r="12" spans="1:23" x14ac:dyDescent="0.2">
      <c r="A12" t="s">
        <v>29</v>
      </c>
      <c r="B12">
        <f>B9/B10</f>
        <v>0.74349026433342191</v>
      </c>
      <c r="C12">
        <v>506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"/>
  <sheetViews>
    <sheetView workbookViewId="0"/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3</v>
      </c>
      <c r="D1" t="s">
        <v>34</v>
      </c>
      <c r="E1" t="s">
        <v>33</v>
      </c>
      <c r="F1" t="s">
        <v>32</v>
      </c>
      <c r="G1" t="s">
        <v>21</v>
      </c>
      <c r="H1" t="s">
        <v>31</v>
      </c>
      <c r="I1" t="s">
        <v>30</v>
      </c>
      <c r="J1" t="s">
        <v>29</v>
      </c>
      <c r="K1" t="s">
        <v>28</v>
      </c>
      <c r="L1" t="s">
        <v>27</v>
      </c>
      <c r="M1" t="s">
        <v>26</v>
      </c>
      <c r="N1" t="s">
        <v>25</v>
      </c>
      <c r="O1" t="s">
        <v>24</v>
      </c>
      <c r="P1" t="s">
        <v>23</v>
      </c>
    </row>
    <row r="2" spans="1:16" x14ac:dyDescent="0.2">
      <c r="A2">
        <v>2021</v>
      </c>
      <c r="B2" t="s">
        <v>22</v>
      </c>
      <c r="C2">
        <v>506</v>
      </c>
      <c r="D2">
        <v>7.5098810000000002E-2</v>
      </c>
      <c r="E2">
        <v>0.20553360000000001</v>
      </c>
      <c r="F2">
        <v>0.36538461999999999</v>
      </c>
      <c r="G2">
        <v>0.23644251999999999</v>
      </c>
      <c r="H2">
        <v>0.29446640000000002</v>
      </c>
      <c r="I2">
        <v>0.44902386</v>
      </c>
      <c r="J2">
        <v>0.74349025999999996</v>
      </c>
      <c r="K2">
        <v>0.21258134000000001</v>
      </c>
      <c r="L2">
        <v>0.26023392000000001</v>
      </c>
      <c r="M2">
        <v>61.110258558339702</v>
      </c>
      <c r="N2">
        <v>-0.16452482944041899</v>
      </c>
      <c r="O2">
        <v>0.314033466080824</v>
      </c>
      <c r="P2">
        <v>92.868899098527393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2"/>
  <sheetViews>
    <sheetView workbookViewId="0">
      <selection activeCell="F16" sqref="F16"/>
    </sheetView>
  </sheetViews>
  <sheetFormatPr baseColWidth="10" defaultRowHeight="16" x14ac:dyDescent="0.2"/>
  <cols>
    <col min="1" max="1" width="15.6640625" bestFit="1" customWidth="1"/>
    <col min="2" max="2" width="22.5" bestFit="1" customWidth="1"/>
    <col min="3" max="3" width="21.16406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">
      <c r="A2">
        <v>2021</v>
      </c>
      <c r="B2" t="s">
        <v>22</v>
      </c>
      <c r="C2">
        <v>83</v>
      </c>
      <c r="D2">
        <v>175</v>
      </c>
      <c r="E2">
        <v>164</v>
      </c>
      <c r="F2">
        <v>53</v>
      </c>
      <c r="G2">
        <v>29</v>
      </c>
      <c r="H2">
        <v>14</v>
      </c>
      <c r="I2">
        <v>1</v>
      </c>
      <c r="J2">
        <f>I2*3+H2*2+G2+K2*4</f>
        <v>96</v>
      </c>
      <c r="K2">
        <v>9</v>
      </c>
      <c r="L2">
        <v>9</v>
      </c>
      <c r="M2">
        <v>33</v>
      </c>
      <c r="N2">
        <v>8</v>
      </c>
      <c r="O2">
        <v>0</v>
      </c>
      <c r="P2">
        <v>24</v>
      </c>
      <c r="Q2">
        <v>1</v>
      </c>
      <c r="R2">
        <v>2</v>
      </c>
      <c r="S2">
        <v>0</v>
      </c>
      <c r="T2">
        <v>1</v>
      </c>
      <c r="U2">
        <v>0</v>
      </c>
      <c r="V2">
        <v>0</v>
      </c>
      <c r="W2">
        <v>0.32317073000000002</v>
      </c>
    </row>
    <row r="7" spans="1:23" x14ac:dyDescent="0.2">
      <c r="A7" t="s">
        <v>37</v>
      </c>
      <c r="C7">
        <f>SUM(C2:C5)</f>
        <v>83</v>
      </c>
      <c r="D7">
        <f t="shared" ref="D7:V7" si="0">SUM(D2:D5)</f>
        <v>175</v>
      </c>
      <c r="E7">
        <f t="shared" si="0"/>
        <v>164</v>
      </c>
      <c r="F7">
        <f t="shared" si="0"/>
        <v>53</v>
      </c>
      <c r="G7">
        <f t="shared" si="0"/>
        <v>29</v>
      </c>
      <c r="H7">
        <f>SUM(H2:H5)</f>
        <v>14</v>
      </c>
      <c r="I7">
        <f t="shared" si="0"/>
        <v>1</v>
      </c>
      <c r="J7">
        <f>SUM(J2:J5)</f>
        <v>96</v>
      </c>
      <c r="K7">
        <f t="shared" si="0"/>
        <v>9</v>
      </c>
      <c r="L7">
        <f t="shared" si="0"/>
        <v>9</v>
      </c>
      <c r="M7">
        <f t="shared" si="0"/>
        <v>33</v>
      </c>
      <c r="N7">
        <f t="shared" si="0"/>
        <v>8</v>
      </c>
      <c r="O7">
        <f t="shared" si="0"/>
        <v>0</v>
      </c>
      <c r="P7">
        <f t="shared" si="0"/>
        <v>24</v>
      </c>
      <c r="Q7">
        <f t="shared" si="0"/>
        <v>1</v>
      </c>
      <c r="R7">
        <f t="shared" si="0"/>
        <v>2</v>
      </c>
      <c r="S7">
        <f t="shared" si="0"/>
        <v>0</v>
      </c>
      <c r="T7">
        <f t="shared" si="0"/>
        <v>1</v>
      </c>
      <c r="U7">
        <f t="shared" si="0"/>
        <v>0</v>
      </c>
      <c r="V7">
        <f t="shared" si="0"/>
        <v>0</v>
      </c>
    </row>
    <row r="9" spans="1:23" x14ac:dyDescent="0.2">
      <c r="A9" t="s">
        <v>40</v>
      </c>
      <c r="B9">
        <f>E7*(F7+N7+Q7)+J7*(E7+N7+R7+Q7)</f>
        <v>26968</v>
      </c>
    </row>
    <row r="10" spans="1:23" x14ac:dyDescent="0.2">
      <c r="A10" t="s">
        <v>41</v>
      </c>
      <c r="B10">
        <f>E7*(E7+N7+R7+Q7)</f>
        <v>28700</v>
      </c>
    </row>
    <row r="11" spans="1:23" x14ac:dyDescent="0.2">
      <c r="B11" s="4" t="s">
        <v>46</v>
      </c>
      <c r="C11" s="4" t="s">
        <v>47</v>
      </c>
    </row>
    <row r="12" spans="1:23" x14ac:dyDescent="0.2">
      <c r="A12" t="s">
        <v>29</v>
      </c>
      <c r="B12">
        <f>B9/B10</f>
        <v>0.93965156794425087</v>
      </c>
      <c r="C12">
        <v>175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"/>
  <sheetViews>
    <sheetView workbookViewId="0"/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3</v>
      </c>
      <c r="D1" t="s">
        <v>34</v>
      </c>
      <c r="E1" t="s">
        <v>33</v>
      </c>
      <c r="F1" t="s">
        <v>32</v>
      </c>
      <c r="G1" t="s">
        <v>21</v>
      </c>
      <c r="H1" t="s">
        <v>31</v>
      </c>
      <c r="I1" t="s">
        <v>30</v>
      </c>
      <c r="J1" t="s">
        <v>29</v>
      </c>
      <c r="K1" t="s">
        <v>28</v>
      </c>
      <c r="L1" t="s">
        <v>27</v>
      </c>
      <c r="M1" t="s">
        <v>26</v>
      </c>
      <c r="N1" t="s">
        <v>25</v>
      </c>
      <c r="O1" t="s">
        <v>24</v>
      </c>
      <c r="P1" t="s">
        <v>23</v>
      </c>
    </row>
    <row r="2" spans="1:16" x14ac:dyDescent="0.2">
      <c r="A2">
        <v>2021</v>
      </c>
      <c r="B2" t="s">
        <v>22</v>
      </c>
      <c r="C2">
        <v>175</v>
      </c>
      <c r="D2">
        <v>4.5714289999999998E-2</v>
      </c>
      <c r="E2">
        <v>0.13714286000000001</v>
      </c>
      <c r="F2">
        <v>0.33333332999999998</v>
      </c>
      <c r="G2">
        <v>0.32317073000000002</v>
      </c>
      <c r="H2">
        <v>0.35428570999999998</v>
      </c>
      <c r="I2">
        <v>0.58536584999999997</v>
      </c>
      <c r="J2">
        <v>0.93965156000000005</v>
      </c>
      <c r="K2">
        <v>0.26219512</v>
      </c>
      <c r="L2">
        <v>0.33082707</v>
      </c>
      <c r="M2">
        <v>32.554534569995099</v>
      </c>
      <c r="N2">
        <v>11.3626628449723</v>
      </c>
      <c r="O2">
        <v>0.39290266581944</v>
      </c>
      <c r="P2">
        <v>144.11085135044999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Analysis</vt:lpstr>
      <vt:lpstr>2017-20 vs. rhp as lhh standard</vt:lpstr>
      <vt:lpstr>2017-20 vs. rhp as lhh advanced</vt:lpstr>
      <vt:lpstr>2017-20 vs. lhp as rhh standard</vt:lpstr>
      <vt:lpstr>2017-20 vs. lhp as rhh advanced</vt:lpstr>
      <vt:lpstr>2021 vs. rhp as lhh standard</vt:lpstr>
      <vt:lpstr>2021 vs. rhp as lhh, advanced</vt:lpstr>
      <vt:lpstr>2021 vs. lhp as rhh standard</vt:lpstr>
      <vt:lpstr>2021 vs. lhp as rhh advanced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 Levitas</dc:creator>
  <cp:lastModifiedBy>Michael  Levitas</cp:lastModifiedBy>
  <dcterms:created xsi:type="dcterms:W3CDTF">2021-11-29T06:23:19Z</dcterms:created>
  <dcterms:modified xsi:type="dcterms:W3CDTF">2021-12-28T18:04:47Z</dcterms:modified>
</cp:coreProperties>
</file>