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11\Downloads\"/>
    </mc:Choice>
  </mc:AlternateContent>
  <bookViews>
    <workbookView xWindow="0" yWindow="0" windowWidth="23040" windowHeight="10644" activeTab="3"/>
  </bookViews>
  <sheets>
    <sheet name="Sprint 1 _ Planification" sheetId="1" r:id="rId1"/>
    <sheet name="Sprint 1 _ Bilan" sheetId="2" r:id="rId2"/>
    <sheet name="Sprint 2 _ Bilan" sheetId="3" r:id="rId3"/>
    <sheet name="Sprint 3 _ Bilan" sheetId="4" r:id="rId4"/>
    <sheet name="Synthèse" sheetId="5" r:id="rId5"/>
    <sheet name="Indications" sheetId="6" r:id="rId6"/>
  </sheets>
  <definedNames>
    <definedName name="Avancement">'Sprint 1 _ Planification'!$AB$8:$AB$28</definedName>
    <definedName name="EssOpt">'Sprint 1 _ Planification'!$V$8:$V$9</definedName>
    <definedName name="ListeNosTache">OFFSET(NoTache,0,0,NoTacheMax+1,1)</definedName>
    <definedName name="NiveauDifficulte">'Sprint 1 _ Planification'!$W$8:$W$10</definedName>
    <definedName name="NoTache">'Sprint 1 _ Planification'!$T$7:$T$42</definedName>
    <definedName name="NoTacheMax">'Sprint 1 _ Planification'!$U$8</definedName>
    <definedName name="SprintVise">'Sprint 1 _ Planification'!$Z$8:$Z$10</definedName>
    <definedName name="TempsEstime">'Sprint 1 _ Planification'!$X$8:$X$90</definedName>
    <definedName name="ValeurSprint">'Sprint 1 _ Planification'!$AA$8:$AA$10</definedName>
  </definedNames>
  <calcPr calcId="152511"/>
</workbook>
</file>

<file path=xl/calcChain.xml><?xml version="1.0" encoding="utf-8"?>
<calcChain xmlns="http://schemas.openxmlformats.org/spreadsheetml/2006/main">
  <c r="Y11" i="5" l="1"/>
  <c r="Y10" i="5"/>
  <c r="V10" i="5"/>
  <c r="Y9" i="5"/>
  <c r="V9" i="5"/>
  <c r="O43" i="4"/>
  <c r="D43" i="4"/>
  <c r="C43" i="4"/>
  <c r="P43" i="4" s="1"/>
  <c r="P42" i="4"/>
  <c r="N42" i="4" s="1"/>
  <c r="O42" i="4"/>
  <c r="E42" i="4"/>
  <c r="D42" i="4"/>
  <c r="C42" i="4"/>
  <c r="O41" i="4"/>
  <c r="F41" i="4"/>
  <c r="D41" i="4"/>
  <c r="C41" i="4"/>
  <c r="P41" i="4" s="1"/>
  <c r="O40" i="4"/>
  <c r="M40" i="4"/>
  <c r="D40" i="4"/>
  <c r="C40" i="4"/>
  <c r="P40" i="4" s="1"/>
  <c r="N40" i="4" s="1"/>
  <c r="O39" i="4"/>
  <c r="D39" i="4"/>
  <c r="C39" i="4"/>
  <c r="O38" i="4"/>
  <c r="D38" i="4"/>
  <c r="C38" i="4"/>
  <c r="O37" i="4"/>
  <c r="D37" i="4"/>
  <c r="C37" i="4"/>
  <c r="O36" i="4"/>
  <c r="F36" i="4"/>
  <c r="D36" i="4"/>
  <c r="C36" i="4"/>
  <c r="P36" i="4" s="1"/>
  <c r="O35" i="4"/>
  <c r="F35" i="4"/>
  <c r="D35" i="4"/>
  <c r="C35" i="4"/>
  <c r="P35" i="4" s="1"/>
  <c r="P34" i="4"/>
  <c r="N34" i="4" s="1"/>
  <c r="O34" i="4"/>
  <c r="F34" i="4"/>
  <c r="E34" i="4"/>
  <c r="D34" i="4"/>
  <c r="C34" i="4"/>
  <c r="O33" i="4"/>
  <c r="F33" i="4"/>
  <c r="D33" i="4"/>
  <c r="C33" i="4"/>
  <c r="P33" i="4" s="1"/>
  <c r="O32" i="4"/>
  <c r="F32" i="4"/>
  <c r="D32" i="4"/>
  <c r="C32" i="4"/>
  <c r="P32" i="4" s="1"/>
  <c r="N32" i="4" s="1"/>
  <c r="O31" i="4"/>
  <c r="F31" i="4"/>
  <c r="D31" i="4"/>
  <c r="C31" i="4"/>
  <c r="P31" i="4" s="1"/>
  <c r="M31" i="4" s="1"/>
  <c r="O30" i="4"/>
  <c r="F30" i="4"/>
  <c r="P30" i="4" s="1"/>
  <c r="D30" i="4"/>
  <c r="C30" i="4"/>
  <c r="P29" i="4"/>
  <c r="O29" i="4"/>
  <c r="F29" i="4"/>
  <c r="D29" i="4"/>
  <c r="C29" i="4"/>
  <c r="O28" i="4"/>
  <c r="F28" i="4"/>
  <c r="D28" i="4"/>
  <c r="C28" i="4"/>
  <c r="P28" i="4" s="1"/>
  <c r="O27" i="4"/>
  <c r="F27" i="4"/>
  <c r="D27" i="4"/>
  <c r="C27" i="4"/>
  <c r="P27" i="4" s="1"/>
  <c r="P26" i="4"/>
  <c r="N26" i="4" s="1"/>
  <c r="O26" i="4"/>
  <c r="F26" i="4"/>
  <c r="E26" i="4"/>
  <c r="D26" i="4"/>
  <c r="C26" i="4"/>
  <c r="O25" i="4"/>
  <c r="F25" i="4"/>
  <c r="D25" i="4"/>
  <c r="C25" i="4"/>
  <c r="O24" i="4"/>
  <c r="M24" i="4"/>
  <c r="F24" i="4"/>
  <c r="D24" i="4"/>
  <c r="C24" i="4"/>
  <c r="P24" i="4" s="1"/>
  <c r="N24" i="4" s="1"/>
  <c r="O23" i="4"/>
  <c r="F23" i="4"/>
  <c r="D23" i="4"/>
  <c r="C23" i="4"/>
  <c r="P23" i="4" s="1"/>
  <c r="M23" i="4" s="1"/>
  <c r="O22" i="4"/>
  <c r="F22" i="4"/>
  <c r="P22" i="4" s="1"/>
  <c r="D22" i="4"/>
  <c r="C22" i="4"/>
  <c r="P21" i="4"/>
  <c r="O21" i="4"/>
  <c r="F21" i="4"/>
  <c r="D21" i="4"/>
  <c r="C21" i="4"/>
  <c r="O20" i="4"/>
  <c r="F20" i="4"/>
  <c r="D20" i="4"/>
  <c r="C20" i="4"/>
  <c r="P20" i="4" s="1"/>
  <c r="O19" i="4"/>
  <c r="F19" i="4"/>
  <c r="D19" i="4"/>
  <c r="C19" i="4"/>
  <c r="P19" i="4" s="1"/>
  <c r="P18" i="4"/>
  <c r="N18" i="4" s="1"/>
  <c r="O18" i="4"/>
  <c r="F18" i="4"/>
  <c r="E18" i="4"/>
  <c r="D18" i="4"/>
  <c r="C18" i="4"/>
  <c r="O17" i="4"/>
  <c r="F17" i="4"/>
  <c r="D17" i="4"/>
  <c r="C17" i="4"/>
  <c r="O16" i="4"/>
  <c r="F16" i="4"/>
  <c r="D16" i="4"/>
  <c r="C16" i="4"/>
  <c r="P16" i="4" s="1"/>
  <c r="O15" i="4"/>
  <c r="F15" i="4"/>
  <c r="D15" i="4"/>
  <c r="C15" i="4"/>
  <c r="P15" i="4" s="1"/>
  <c r="O14" i="4"/>
  <c r="M14" i="4"/>
  <c r="F14" i="4"/>
  <c r="D14" i="4"/>
  <c r="C14" i="4"/>
  <c r="P14" i="4" s="1"/>
  <c r="N14" i="4" s="1"/>
  <c r="P13" i="4"/>
  <c r="O13" i="4"/>
  <c r="F13" i="4"/>
  <c r="D13" i="4"/>
  <c r="C13" i="4"/>
  <c r="O12" i="4"/>
  <c r="D12" i="4"/>
  <c r="C12" i="4"/>
  <c r="O11" i="4"/>
  <c r="D11" i="4"/>
  <c r="S11" i="4" s="1"/>
  <c r="T11" i="4" s="1"/>
  <c r="C11" i="4"/>
  <c r="O10" i="4"/>
  <c r="D10" i="4"/>
  <c r="S10" i="4" s="1"/>
  <c r="T10" i="4" s="1"/>
  <c r="C10" i="4"/>
  <c r="V9" i="4"/>
  <c r="V12" i="4" s="1"/>
  <c r="V14" i="4" s="1"/>
  <c r="W14" i="4" s="1"/>
  <c r="O9" i="4"/>
  <c r="D9" i="4"/>
  <c r="S9" i="4" s="1"/>
  <c r="T9" i="4" s="1"/>
  <c r="C9" i="4"/>
  <c r="B9" i="4"/>
  <c r="B2" i="4"/>
  <c r="P43" i="3"/>
  <c r="N43" i="3" s="1"/>
  <c r="O43" i="3"/>
  <c r="F43" i="3"/>
  <c r="F43" i="4" s="1"/>
  <c r="E43" i="3"/>
  <c r="E43" i="4" s="1"/>
  <c r="D43" i="3"/>
  <c r="C43" i="3"/>
  <c r="P42" i="3"/>
  <c r="F42" i="3"/>
  <c r="F42" i="4" s="1"/>
  <c r="E42" i="3"/>
  <c r="D42" i="3"/>
  <c r="O42" i="3" s="1"/>
  <c r="C42" i="3"/>
  <c r="F41" i="3"/>
  <c r="E41" i="3"/>
  <c r="E41" i="4" s="1"/>
  <c r="D41" i="3"/>
  <c r="P41" i="3" s="1"/>
  <c r="C41" i="3"/>
  <c r="F40" i="3"/>
  <c r="F40" i="4" s="1"/>
  <c r="E40" i="3"/>
  <c r="E40" i="4" s="1"/>
  <c r="D40" i="3"/>
  <c r="C40" i="3"/>
  <c r="P39" i="3"/>
  <c r="N39" i="3" s="1"/>
  <c r="F39" i="3"/>
  <c r="F39" i="4" s="1"/>
  <c r="E39" i="3"/>
  <c r="E39" i="4" s="1"/>
  <c r="D39" i="3"/>
  <c r="O39" i="3" s="1"/>
  <c r="C39" i="3"/>
  <c r="O38" i="3"/>
  <c r="F38" i="3"/>
  <c r="F38" i="4" s="1"/>
  <c r="P38" i="4" s="1"/>
  <c r="E38" i="3"/>
  <c r="E38" i="4" s="1"/>
  <c r="D38" i="3"/>
  <c r="P38" i="3" s="1"/>
  <c r="C38" i="3"/>
  <c r="F37" i="3"/>
  <c r="F37" i="4" s="1"/>
  <c r="P37" i="4" s="1"/>
  <c r="E37" i="3"/>
  <c r="E37" i="4" s="1"/>
  <c r="D37" i="3"/>
  <c r="P37" i="3" s="1"/>
  <c r="N37" i="3" s="1"/>
  <c r="C37" i="3"/>
  <c r="P36" i="3"/>
  <c r="M36" i="3" s="1"/>
  <c r="O36" i="3"/>
  <c r="N36" i="3"/>
  <c r="F36" i="3"/>
  <c r="E36" i="3"/>
  <c r="E36" i="4" s="1"/>
  <c r="D36" i="3"/>
  <c r="C36" i="3"/>
  <c r="O35" i="3"/>
  <c r="F35" i="3"/>
  <c r="P35" i="3" s="1"/>
  <c r="E35" i="3"/>
  <c r="E35" i="4" s="1"/>
  <c r="D35" i="3"/>
  <c r="C35" i="3"/>
  <c r="P34" i="3"/>
  <c r="F34" i="3"/>
  <c r="E34" i="3"/>
  <c r="D34" i="3"/>
  <c r="O34" i="3" s="1"/>
  <c r="C34" i="3"/>
  <c r="F33" i="3"/>
  <c r="E33" i="3"/>
  <c r="E33" i="4" s="1"/>
  <c r="D33" i="3"/>
  <c r="P33" i="3" s="1"/>
  <c r="C33" i="3"/>
  <c r="F32" i="3"/>
  <c r="E32" i="3"/>
  <c r="E32" i="4" s="1"/>
  <c r="D32" i="3"/>
  <c r="C32" i="3"/>
  <c r="P31" i="3"/>
  <c r="N31" i="3" s="1"/>
  <c r="F31" i="3"/>
  <c r="E31" i="3"/>
  <c r="E31" i="4" s="1"/>
  <c r="D31" i="3"/>
  <c r="O31" i="3" s="1"/>
  <c r="C31" i="3"/>
  <c r="O30" i="3"/>
  <c r="F30" i="3"/>
  <c r="E30" i="3"/>
  <c r="E30" i="4" s="1"/>
  <c r="D30" i="3"/>
  <c r="P30" i="3" s="1"/>
  <c r="C30" i="3"/>
  <c r="M29" i="3"/>
  <c r="F29" i="3"/>
  <c r="E29" i="3"/>
  <c r="E29" i="4" s="1"/>
  <c r="D29" i="3"/>
  <c r="P29" i="3" s="1"/>
  <c r="N29" i="3" s="1"/>
  <c r="C29" i="3"/>
  <c r="P28" i="3"/>
  <c r="M28" i="3" s="1"/>
  <c r="O28" i="3"/>
  <c r="N28" i="3"/>
  <c r="F28" i="3"/>
  <c r="E28" i="3"/>
  <c r="E28" i="4" s="1"/>
  <c r="D28" i="3"/>
  <c r="C28" i="3"/>
  <c r="O27" i="3"/>
  <c r="F27" i="3"/>
  <c r="P27" i="3" s="1"/>
  <c r="E27" i="3"/>
  <c r="E27" i="4" s="1"/>
  <c r="D27" i="3"/>
  <c r="C27" i="3"/>
  <c r="P26" i="3"/>
  <c r="F26" i="3"/>
  <c r="E26" i="3"/>
  <c r="D26" i="3"/>
  <c r="O26" i="3" s="1"/>
  <c r="C26" i="3"/>
  <c r="F25" i="3"/>
  <c r="E25" i="3"/>
  <c r="E25" i="4" s="1"/>
  <c r="D25" i="3"/>
  <c r="P25" i="3" s="1"/>
  <c r="C25" i="3"/>
  <c r="F24" i="3"/>
  <c r="E24" i="3"/>
  <c r="E24" i="4" s="1"/>
  <c r="D24" i="3"/>
  <c r="C24" i="3"/>
  <c r="F23" i="3"/>
  <c r="P23" i="3" s="1"/>
  <c r="E23" i="3"/>
  <c r="E23" i="4" s="1"/>
  <c r="D23" i="3"/>
  <c r="O23" i="3" s="1"/>
  <c r="C23" i="3"/>
  <c r="O22" i="3"/>
  <c r="F22" i="3"/>
  <c r="E22" i="3"/>
  <c r="E22" i="4" s="1"/>
  <c r="D22" i="3"/>
  <c r="P22" i="3" s="1"/>
  <c r="C22" i="3"/>
  <c r="M21" i="3"/>
  <c r="F21" i="3"/>
  <c r="E21" i="3"/>
  <c r="E21" i="4" s="1"/>
  <c r="D21" i="3"/>
  <c r="P21" i="3" s="1"/>
  <c r="N21" i="3" s="1"/>
  <c r="C21" i="3"/>
  <c r="P20" i="3"/>
  <c r="M20" i="3" s="1"/>
  <c r="O20" i="3"/>
  <c r="N20" i="3"/>
  <c r="F20" i="3"/>
  <c r="E20" i="3"/>
  <c r="E20" i="4" s="1"/>
  <c r="D20" i="3"/>
  <c r="C20" i="3"/>
  <c r="O19" i="3"/>
  <c r="F19" i="3"/>
  <c r="P19" i="3" s="1"/>
  <c r="E19" i="3"/>
  <c r="E19" i="4" s="1"/>
  <c r="D19" i="3"/>
  <c r="C19" i="3"/>
  <c r="P18" i="3"/>
  <c r="F18" i="3"/>
  <c r="E18" i="3"/>
  <c r="D18" i="3"/>
  <c r="O18" i="3" s="1"/>
  <c r="C18" i="3"/>
  <c r="F17" i="3"/>
  <c r="E17" i="3"/>
  <c r="E17" i="4" s="1"/>
  <c r="D17" i="3"/>
  <c r="P17" i="3" s="1"/>
  <c r="C17" i="3"/>
  <c r="O16" i="3"/>
  <c r="F16" i="3"/>
  <c r="E16" i="3"/>
  <c r="E16" i="4" s="1"/>
  <c r="D16" i="3"/>
  <c r="P16" i="3" s="1"/>
  <c r="C16" i="3"/>
  <c r="P15" i="3"/>
  <c r="N15" i="3" s="1"/>
  <c r="O15" i="3"/>
  <c r="F15" i="3"/>
  <c r="E15" i="3"/>
  <c r="E15" i="4" s="1"/>
  <c r="D15" i="3"/>
  <c r="C15" i="3"/>
  <c r="F14" i="3"/>
  <c r="E14" i="3"/>
  <c r="E14" i="4" s="1"/>
  <c r="D14" i="3"/>
  <c r="C14" i="3"/>
  <c r="F13" i="3"/>
  <c r="E13" i="3"/>
  <c r="E13" i="4" s="1"/>
  <c r="D13" i="3"/>
  <c r="P13" i="3" s="1"/>
  <c r="N13" i="3" s="1"/>
  <c r="C13" i="3"/>
  <c r="P12" i="3"/>
  <c r="N12" i="3" s="1"/>
  <c r="O12" i="3"/>
  <c r="F12" i="3"/>
  <c r="F12" i="4" s="1"/>
  <c r="E12" i="3"/>
  <c r="E12" i="4" s="1"/>
  <c r="D12" i="3"/>
  <c r="C12" i="3"/>
  <c r="F11" i="3"/>
  <c r="F11" i="4" s="1"/>
  <c r="P11" i="4" s="1"/>
  <c r="M11" i="4" s="1"/>
  <c r="E11" i="3"/>
  <c r="E11" i="4" s="1"/>
  <c r="D11" i="3"/>
  <c r="S11" i="3" s="1"/>
  <c r="T11" i="3" s="1"/>
  <c r="C11" i="3"/>
  <c r="S10" i="3"/>
  <c r="T10" i="3" s="1"/>
  <c r="P10" i="3"/>
  <c r="N10" i="3" s="1"/>
  <c r="O10" i="3"/>
  <c r="F10" i="3"/>
  <c r="F10" i="4" s="1"/>
  <c r="E10" i="3"/>
  <c r="E10" i="4" s="1"/>
  <c r="D10" i="3"/>
  <c r="C10" i="3"/>
  <c r="V9" i="3"/>
  <c r="V11" i="3" s="1"/>
  <c r="V13" i="3" s="1"/>
  <c r="F9" i="3"/>
  <c r="F9" i="4" s="1"/>
  <c r="P9" i="4" s="1"/>
  <c r="N9" i="4" s="1"/>
  <c r="E9" i="3"/>
  <c r="E9" i="4" s="1"/>
  <c r="D9" i="3"/>
  <c r="S9" i="3" s="1"/>
  <c r="T9" i="3" s="1"/>
  <c r="C9" i="3"/>
  <c r="B9" i="3"/>
  <c r="B2" i="3"/>
  <c r="M42" i="2"/>
  <c r="D42" i="2"/>
  <c r="L42" i="2" s="1"/>
  <c r="C42" i="2"/>
  <c r="B42" i="2"/>
  <c r="L41" i="2"/>
  <c r="K41" i="2"/>
  <c r="D41" i="2"/>
  <c r="M41" i="2" s="1"/>
  <c r="C41" i="2"/>
  <c r="M40" i="2"/>
  <c r="L40" i="2"/>
  <c r="D40" i="2"/>
  <c r="K40" i="2" s="1"/>
  <c r="C40" i="2"/>
  <c r="D39" i="2"/>
  <c r="C39" i="2"/>
  <c r="M38" i="2"/>
  <c r="D38" i="2"/>
  <c r="L38" i="2" s="1"/>
  <c r="C38" i="2"/>
  <c r="L37" i="2"/>
  <c r="K37" i="2"/>
  <c r="D37" i="2"/>
  <c r="M37" i="2" s="1"/>
  <c r="C37" i="2"/>
  <c r="M36" i="2"/>
  <c r="L36" i="2"/>
  <c r="D36" i="2"/>
  <c r="K36" i="2" s="1"/>
  <c r="C36" i="2"/>
  <c r="D35" i="2"/>
  <c r="C35" i="2"/>
  <c r="M34" i="2"/>
  <c r="D34" i="2"/>
  <c r="L34" i="2" s="1"/>
  <c r="C34" i="2"/>
  <c r="M33" i="2"/>
  <c r="L33" i="2"/>
  <c r="K33" i="2"/>
  <c r="D33" i="2"/>
  <c r="C33" i="2"/>
  <c r="M32" i="2"/>
  <c r="L32" i="2"/>
  <c r="D32" i="2"/>
  <c r="K32" i="2" s="1"/>
  <c r="C32" i="2"/>
  <c r="D31" i="2"/>
  <c r="C31" i="2"/>
  <c r="M30" i="2"/>
  <c r="D30" i="2"/>
  <c r="L30" i="2" s="1"/>
  <c r="C30" i="2"/>
  <c r="M29" i="2"/>
  <c r="L29" i="2"/>
  <c r="K29" i="2"/>
  <c r="D29" i="2"/>
  <c r="C29" i="2"/>
  <c r="M28" i="2"/>
  <c r="L28" i="2"/>
  <c r="D28" i="2"/>
  <c r="K28" i="2" s="1"/>
  <c r="C28" i="2"/>
  <c r="D27" i="2"/>
  <c r="C27" i="2"/>
  <c r="M26" i="2"/>
  <c r="D26" i="2"/>
  <c r="L26" i="2" s="1"/>
  <c r="C26" i="2"/>
  <c r="M25" i="2"/>
  <c r="L25" i="2"/>
  <c r="K25" i="2"/>
  <c r="D25" i="2"/>
  <c r="C25" i="2"/>
  <c r="M24" i="2"/>
  <c r="L24" i="2"/>
  <c r="D24" i="2"/>
  <c r="K24" i="2" s="1"/>
  <c r="C24" i="2"/>
  <c r="D23" i="2"/>
  <c r="C23" i="2"/>
  <c r="M22" i="2"/>
  <c r="D22" i="2"/>
  <c r="L22" i="2" s="1"/>
  <c r="C22" i="2"/>
  <c r="M21" i="2"/>
  <c r="L21" i="2"/>
  <c r="K21" i="2"/>
  <c r="D21" i="2"/>
  <c r="C21" i="2"/>
  <c r="M20" i="2"/>
  <c r="L20" i="2"/>
  <c r="K20" i="2"/>
  <c r="D20" i="2"/>
  <c r="C20" i="2"/>
  <c r="D19" i="2"/>
  <c r="C19" i="2"/>
  <c r="M18" i="2"/>
  <c r="D18" i="2"/>
  <c r="L18" i="2" s="1"/>
  <c r="C18" i="2"/>
  <c r="M17" i="2"/>
  <c r="L17" i="2"/>
  <c r="K17" i="2"/>
  <c r="D17" i="2"/>
  <c r="C17" i="2"/>
  <c r="M16" i="2"/>
  <c r="L16" i="2"/>
  <c r="K16" i="2"/>
  <c r="D16" i="2"/>
  <c r="C16" i="2"/>
  <c r="T15" i="2"/>
  <c r="L11" i="5" s="1"/>
  <c r="C11" i="5" s="1"/>
  <c r="M15" i="2"/>
  <c r="L15" i="2"/>
  <c r="K15" i="2"/>
  <c r="D15" i="2"/>
  <c r="C15" i="2"/>
  <c r="M14" i="2"/>
  <c r="L14" i="2"/>
  <c r="K14" i="2"/>
  <c r="D14" i="2"/>
  <c r="C14" i="2"/>
  <c r="M13" i="2"/>
  <c r="L13" i="2"/>
  <c r="K13" i="2"/>
  <c r="D13" i="2"/>
  <c r="C13" i="2"/>
  <c r="M12" i="2"/>
  <c r="L12" i="2"/>
  <c r="K12" i="2"/>
  <c r="D12" i="2"/>
  <c r="C12" i="2"/>
  <c r="M11" i="2"/>
  <c r="L11" i="2"/>
  <c r="K11" i="2"/>
  <c r="D11" i="2"/>
  <c r="C11" i="2"/>
  <c r="Q10" i="2"/>
  <c r="R10" i="2" s="1"/>
  <c r="M10" i="2"/>
  <c r="L10" i="2"/>
  <c r="K10" i="2"/>
  <c r="D10" i="2"/>
  <c r="C10" i="2"/>
  <c r="M9" i="2"/>
  <c r="D9" i="2"/>
  <c r="C9" i="2"/>
  <c r="T8" i="2"/>
  <c r="L10" i="5" s="1"/>
  <c r="Q8" i="2"/>
  <c r="R8" i="2" s="1"/>
  <c r="M8" i="2"/>
  <c r="L8" i="2"/>
  <c r="K8" i="2"/>
  <c r="D8" i="2"/>
  <c r="C8" i="2"/>
  <c r="B8" i="2"/>
  <c r="B2" i="2"/>
  <c r="P42" i="1"/>
  <c r="O42" i="1"/>
  <c r="N42" i="1"/>
  <c r="M42" i="1"/>
  <c r="L42" i="1"/>
  <c r="B42" i="1"/>
  <c r="B43" i="4" s="1"/>
  <c r="P41" i="1"/>
  <c r="O41" i="1"/>
  <c r="N41" i="1"/>
  <c r="M41" i="1"/>
  <c r="L41" i="1"/>
  <c r="B41" i="1"/>
  <c r="B42" i="3" s="1"/>
  <c r="P40" i="1"/>
  <c r="O40" i="1"/>
  <c r="N40" i="1"/>
  <c r="M40" i="1"/>
  <c r="L40" i="1"/>
  <c r="B40" i="1"/>
  <c r="B41" i="3" s="1"/>
  <c r="P39" i="1"/>
  <c r="O39" i="1"/>
  <c r="N39" i="1"/>
  <c r="M39" i="1"/>
  <c r="L39" i="1"/>
  <c r="B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AJ19" i="1"/>
  <c r="N8" i="5" s="1"/>
  <c r="E8" i="5" s="1"/>
  <c r="AH19" i="1"/>
  <c r="AG19" i="1"/>
  <c r="AF19" i="1"/>
  <c r="AE19" i="1"/>
  <c r="AD19" i="1"/>
  <c r="N9" i="5" s="1"/>
  <c r="P19" i="1"/>
  <c r="O19" i="1"/>
  <c r="N19" i="1"/>
  <c r="M19" i="1"/>
  <c r="L19" i="1"/>
  <c r="AJ18" i="1"/>
  <c r="M8" i="5" s="1"/>
  <c r="D8" i="5" s="1"/>
  <c r="AD18" i="1"/>
  <c r="P18" i="1"/>
  <c r="O18" i="1"/>
  <c r="N18" i="1"/>
  <c r="M18" i="1"/>
  <c r="L18" i="1"/>
  <c r="AJ17" i="1"/>
  <c r="L8" i="5" s="1"/>
  <c r="AH17" i="1"/>
  <c r="AG17" i="1"/>
  <c r="AF17" i="1"/>
  <c r="AE17" i="1"/>
  <c r="AD17" i="1"/>
  <c r="L9" i="5" s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AE14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AD11" i="1"/>
  <c r="AD14" i="1" s="1"/>
  <c r="P11" i="1"/>
  <c r="O11" i="1"/>
  <c r="N11" i="1"/>
  <c r="M11" i="1"/>
  <c r="L11" i="1"/>
  <c r="AD10" i="1"/>
  <c r="AD13" i="1" s="1"/>
  <c r="AE13" i="1" s="1"/>
  <c r="P10" i="1"/>
  <c r="O10" i="1"/>
  <c r="N10" i="1"/>
  <c r="M10" i="1"/>
  <c r="L10" i="1"/>
  <c r="AD9" i="1"/>
  <c r="P9" i="1"/>
  <c r="O9" i="1"/>
  <c r="N9" i="1"/>
  <c r="M9" i="1"/>
  <c r="L9" i="1"/>
  <c r="B9" i="1"/>
  <c r="B10" i="4" s="1"/>
  <c r="AD8" i="1"/>
  <c r="AC8" i="1"/>
  <c r="AD12" i="1" s="1"/>
  <c r="AE12" i="1" s="1"/>
  <c r="Y8" i="1"/>
  <c r="P8" i="1"/>
  <c r="P43" i="1" s="1"/>
  <c r="O8" i="1"/>
  <c r="N8" i="1"/>
  <c r="M8" i="1"/>
  <c r="M43" i="1" s="1"/>
  <c r="L8" i="1"/>
  <c r="M32" i="4" l="1"/>
  <c r="N31" i="4"/>
  <c r="N10" i="5"/>
  <c r="S10" i="5" s="1"/>
  <c r="N37" i="4"/>
  <c r="M37" i="4"/>
  <c r="L43" i="1"/>
  <c r="M39" i="2"/>
  <c r="L39" i="2"/>
  <c r="K39" i="2"/>
  <c r="W13" i="3"/>
  <c r="N16" i="3"/>
  <c r="M16" i="3"/>
  <c r="N22" i="3"/>
  <c r="M22" i="3"/>
  <c r="N30" i="3"/>
  <c r="M30" i="3"/>
  <c r="N16" i="4"/>
  <c r="M16" i="4"/>
  <c r="N28" i="4"/>
  <c r="M28" i="4"/>
  <c r="N33" i="4"/>
  <c r="M33" i="4"/>
  <c r="B40" i="3"/>
  <c r="B39" i="2"/>
  <c r="B40" i="4"/>
  <c r="N19" i="3"/>
  <c r="M19" i="3"/>
  <c r="P24" i="3"/>
  <c r="O24" i="3"/>
  <c r="N27" i="3"/>
  <c r="M27" i="3"/>
  <c r="N38" i="3"/>
  <c r="M38" i="3"/>
  <c r="N29" i="4"/>
  <c r="M29" i="4"/>
  <c r="AD21" i="1"/>
  <c r="AG18" i="1"/>
  <c r="M9" i="5"/>
  <c r="AF18" i="1"/>
  <c r="AH18" i="1" s="1"/>
  <c r="AE18" i="1"/>
  <c r="Q10" i="5"/>
  <c r="C10" i="5"/>
  <c r="M35" i="2"/>
  <c r="L35" i="2"/>
  <c r="K35" i="2"/>
  <c r="P32" i="3"/>
  <c r="O32" i="3"/>
  <c r="N35" i="3"/>
  <c r="M35" i="3"/>
  <c r="N20" i="4"/>
  <c r="M20" i="4"/>
  <c r="P25" i="4"/>
  <c r="N35" i="4"/>
  <c r="M35" i="4"/>
  <c r="P39" i="4"/>
  <c r="N41" i="4"/>
  <c r="M41" i="4"/>
  <c r="AE15" i="1"/>
  <c r="M31" i="2"/>
  <c r="L31" i="2"/>
  <c r="K31" i="2"/>
  <c r="M9" i="4"/>
  <c r="M13" i="3"/>
  <c r="N38" i="4"/>
  <c r="M38" i="4"/>
  <c r="P40" i="3"/>
  <c r="O40" i="3"/>
  <c r="O44" i="4"/>
  <c r="N11" i="4"/>
  <c r="N15" i="4"/>
  <c r="M15" i="4"/>
  <c r="N21" i="4"/>
  <c r="M21" i="4"/>
  <c r="N23" i="4"/>
  <c r="N43" i="4"/>
  <c r="M43" i="4"/>
  <c r="C8" i="5"/>
  <c r="O8" i="5"/>
  <c r="F8" i="5" s="1"/>
  <c r="L9" i="2"/>
  <c r="K9" i="2"/>
  <c r="Q9" i="2"/>
  <c r="R9" i="2" s="1"/>
  <c r="M27" i="2"/>
  <c r="L27" i="2"/>
  <c r="K27" i="2"/>
  <c r="M10" i="5"/>
  <c r="V10" i="3"/>
  <c r="V12" i="3"/>
  <c r="V14" i="3" s="1"/>
  <c r="W14" i="3" s="1"/>
  <c r="P17" i="4"/>
  <c r="N27" i="4"/>
  <c r="M27" i="4"/>
  <c r="N30" i="4"/>
  <c r="M30" i="4"/>
  <c r="B42" i="4"/>
  <c r="B41" i="2"/>
  <c r="M19" i="2"/>
  <c r="M43" i="2" s="1"/>
  <c r="L19" i="2"/>
  <c r="L43" i="2" s="1"/>
  <c r="K19" i="2"/>
  <c r="M23" i="2"/>
  <c r="L23" i="2"/>
  <c r="K23" i="2"/>
  <c r="P14" i="3"/>
  <c r="O14" i="3"/>
  <c r="N17" i="3"/>
  <c r="M17" i="3"/>
  <c r="N18" i="3"/>
  <c r="M18" i="3"/>
  <c r="N25" i="3"/>
  <c r="M25" i="3"/>
  <c r="N26" i="3"/>
  <c r="M26" i="3"/>
  <c r="P10" i="4"/>
  <c r="P12" i="4"/>
  <c r="N13" i="4"/>
  <c r="M13" i="4"/>
  <c r="S9" i="5"/>
  <c r="E9" i="5"/>
  <c r="N43" i="1"/>
  <c r="Q9" i="5"/>
  <c r="C9" i="5"/>
  <c r="O9" i="5"/>
  <c r="F9" i="5" s="1"/>
  <c r="N33" i="3"/>
  <c r="M33" i="3"/>
  <c r="N34" i="3"/>
  <c r="M34" i="3"/>
  <c r="N19" i="4"/>
  <c r="M19" i="4"/>
  <c r="N22" i="4"/>
  <c r="M22" i="4"/>
  <c r="N36" i="4"/>
  <c r="M36" i="4"/>
  <c r="O43" i="1"/>
  <c r="N23" i="3"/>
  <c r="M23" i="3"/>
  <c r="M37" i="3"/>
  <c r="N41" i="3"/>
  <c r="M41" i="3"/>
  <c r="N42" i="3"/>
  <c r="M42" i="3"/>
  <c r="B10" i="3"/>
  <c r="B43" i="3"/>
  <c r="V10" i="4"/>
  <c r="O13" i="3"/>
  <c r="O21" i="3"/>
  <c r="O29" i="3"/>
  <c r="M31" i="3"/>
  <c r="O37" i="3"/>
  <c r="M39" i="3"/>
  <c r="M18" i="4"/>
  <c r="M26" i="4"/>
  <c r="M34" i="4"/>
  <c r="M42" i="4"/>
  <c r="B10" i="1"/>
  <c r="B9" i="2"/>
  <c r="T9" i="2"/>
  <c r="T11" i="2"/>
  <c r="T13" i="2" s="1"/>
  <c r="U13" i="2" s="1"/>
  <c r="U15" i="2"/>
  <c r="K18" i="2"/>
  <c r="K43" i="2" s="1"/>
  <c r="K22" i="2"/>
  <c r="K26" i="2"/>
  <c r="K30" i="2"/>
  <c r="K34" i="2"/>
  <c r="K38" i="2"/>
  <c r="K42" i="2"/>
  <c r="T10" i="2"/>
  <c r="T12" i="2" s="1"/>
  <c r="B40" i="2"/>
  <c r="O9" i="3"/>
  <c r="O11" i="3"/>
  <c r="B41" i="4"/>
  <c r="P9" i="3"/>
  <c r="P11" i="3"/>
  <c r="V11" i="4"/>
  <c r="V13" i="4" s="1"/>
  <c r="M10" i="3"/>
  <c r="M12" i="3"/>
  <c r="M15" i="3"/>
  <c r="O17" i="3"/>
  <c r="O25" i="3"/>
  <c r="O33" i="3"/>
  <c r="O41" i="3"/>
  <c r="M43" i="3"/>
  <c r="O10" i="5" l="1"/>
  <c r="F10" i="5" s="1"/>
  <c r="E10" i="5"/>
  <c r="O44" i="3"/>
  <c r="K44" i="2"/>
  <c r="N11" i="3"/>
  <c r="M11" i="3"/>
  <c r="P44" i="3"/>
  <c r="V16" i="3" s="1"/>
  <c r="N9" i="3"/>
  <c r="M9" i="3"/>
  <c r="N32" i="3"/>
  <c r="M32" i="3"/>
  <c r="B11" i="3"/>
  <c r="B10" i="2"/>
  <c r="B11" i="1"/>
  <c r="B11" i="4"/>
  <c r="R9" i="5"/>
  <c r="D9" i="5"/>
  <c r="N25" i="4"/>
  <c r="M25" i="4"/>
  <c r="N12" i="4"/>
  <c r="M12" i="4"/>
  <c r="N17" i="4"/>
  <c r="M17" i="4"/>
  <c r="N40" i="3"/>
  <c r="M40" i="3"/>
  <c r="AE21" i="1"/>
  <c r="AG21" i="1"/>
  <c r="AF21" i="1"/>
  <c r="AH21" i="1" s="1"/>
  <c r="N24" i="3"/>
  <c r="M24" i="3"/>
  <c r="L44" i="1"/>
  <c r="N10" i="4"/>
  <c r="M10" i="4"/>
  <c r="W14" i="2"/>
  <c r="U12" i="2"/>
  <c r="U14" i="2"/>
  <c r="W15" i="3"/>
  <c r="W13" i="4"/>
  <c r="W15" i="4" s="1"/>
  <c r="Y15" i="4"/>
  <c r="N14" i="3"/>
  <c r="M14" i="3"/>
  <c r="R10" i="5"/>
  <c r="D10" i="5"/>
  <c r="Y15" i="3"/>
  <c r="P44" i="4"/>
  <c r="V16" i="4" s="1"/>
  <c r="M39" i="4"/>
  <c r="N39" i="4"/>
  <c r="M44" i="4" l="1"/>
  <c r="N44" i="4"/>
  <c r="L45" i="1"/>
  <c r="H5" i="1"/>
  <c r="M44" i="3"/>
  <c r="N11" i="5"/>
  <c r="W16" i="4"/>
  <c r="N44" i="3"/>
  <c r="B12" i="4"/>
  <c r="B11" i="2"/>
  <c r="B12" i="3"/>
  <c r="B12" i="1"/>
  <c r="W16" i="3"/>
  <c r="M11" i="5"/>
  <c r="D11" i="5" s="1"/>
  <c r="K45" i="2"/>
  <c r="G5" i="2"/>
  <c r="M45" i="4" l="1"/>
  <c r="M46" i="4" s="1"/>
  <c r="O11" i="5"/>
  <c r="F11" i="5" s="1"/>
  <c r="E11" i="5"/>
  <c r="M45" i="3"/>
  <c r="B12" i="2"/>
  <c r="B13" i="3"/>
  <c r="B13" i="1"/>
  <c r="B13" i="4"/>
  <c r="I5" i="4" l="1"/>
  <c r="B14" i="3"/>
  <c r="B13" i="2"/>
  <c r="B14" i="4"/>
  <c r="B14" i="1"/>
  <c r="M46" i="3"/>
  <c r="I5" i="3"/>
  <c r="B15" i="4" l="1"/>
  <c r="B14" i="2"/>
  <c r="B15" i="3"/>
  <c r="B15" i="1"/>
  <c r="B16" i="3" l="1"/>
  <c r="B15" i="2"/>
  <c r="B16" i="4"/>
  <c r="B16" i="1"/>
  <c r="B17" i="3" l="1"/>
  <c r="B17" i="1"/>
  <c r="B17" i="4"/>
  <c r="B16" i="2"/>
  <c r="B18" i="4" l="1"/>
  <c r="B18" i="1"/>
  <c r="B17" i="2"/>
  <c r="B18" i="3"/>
  <c r="B19" i="4" l="1"/>
  <c r="B19" i="1"/>
  <c r="B19" i="3"/>
  <c r="B18" i="2"/>
  <c r="B20" i="4" l="1"/>
  <c r="B19" i="2"/>
  <c r="B20" i="1"/>
  <c r="B20" i="3"/>
  <c r="B20" i="2" l="1"/>
  <c r="B21" i="3"/>
  <c r="B21" i="4"/>
  <c r="B21" i="1"/>
  <c r="B22" i="3" l="1"/>
  <c r="B22" i="1"/>
  <c r="B21" i="2"/>
  <c r="B22" i="4"/>
  <c r="B23" i="3" l="1"/>
  <c r="B23" i="4"/>
  <c r="B23" i="1"/>
  <c r="B22" i="2"/>
  <c r="B24" i="1" l="1"/>
  <c r="B24" i="3"/>
  <c r="B23" i="2"/>
  <c r="B24" i="4"/>
  <c r="B25" i="3" l="1"/>
  <c r="B25" i="4"/>
  <c r="B24" i="2"/>
  <c r="B25" i="1"/>
  <c r="B26" i="4" l="1"/>
  <c r="B26" i="1"/>
  <c r="B25" i="2"/>
  <c r="B26" i="3"/>
  <c r="B27" i="4" l="1"/>
  <c r="B27" i="3"/>
  <c r="B26" i="2"/>
  <c r="B27" i="1"/>
  <c r="B28" i="4" l="1"/>
  <c r="B28" i="1"/>
  <c r="B27" i="2"/>
  <c r="B28" i="3"/>
  <c r="B28" i="2" l="1"/>
  <c r="B29" i="3"/>
  <c r="B29" i="4"/>
  <c r="B29" i="1"/>
  <c r="B30" i="3" l="1"/>
  <c r="B30" i="1"/>
  <c r="B29" i="2"/>
  <c r="B30" i="4"/>
  <c r="B31" i="3" l="1"/>
  <c r="B31" i="4"/>
  <c r="B30" i="2"/>
  <c r="B31" i="1"/>
  <c r="B32" i="1" l="1"/>
  <c r="B32" i="3"/>
  <c r="B31" i="2"/>
  <c r="B32" i="4"/>
  <c r="B33" i="3" l="1"/>
  <c r="B33" i="4"/>
  <c r="B32" i="2"/>
  <c r="B33" i="1"/>
  <c r="B34" i="4" l="1"/>
  <c r="B34" i="1"/>
  <c r="B33" i="2"/>
  <c r="B34" i="3"/>
  <c r="B35" i="4" l="1"/>
  <c r="B35" i="3"/>
  <c r="B34" i="2"/>
  <c r="B35" i="1"/>
  <c r="B36" i="4" l="1"/>
  <c r="B36" i="1"/>
  <c r="B35" i="2"/>
  <c r="B36" i="3"/>
  <c r="B36" i="2" l="1"/>
  <c r="B37" i="3"/>
  <c r="B37" i="1"/>
  <c r="B37" i="4"/>
  <c r="B38" i="3" l="1"/>
  <c r="B38" i="1"/>
  <c r="B37" i="2"/>
  <c r="B38" i="4"/>
  <c r="B39" i="3" l="1"/>
  <c r="B39" i="4"/>
  <c r="B38" i="2"/>
  <c r="U8" i="1"/>
</calcChain>
</file>

<file path=xl/comments1.xml><?xml version="1.0" encoding="utf-8"?>
<comments xmlns="http://schemas.openxmlformats.org/spreadsheetml/2006/main">
  <authors>
    <author/>
  </authors>
  <commentList>
    <comment ref="C9" authorId="0" shapeId="0">
      <text>
        <r>
          <rPr>
            <sz val="12"/>
            <rFont val="Times New Roman"/>
            <family val="1"/>
          </rPr>
          <t>jcdemers:
- Déterminer précisément l'objectif du projet
- Spécifier les éléments secondaires du projet
- Identifier les cas d'usage
- Faire le schéma UML
- Faire les schémas des interfaces usagers</t>
        </r>
      </text>
    </comment>
    <comment ref="C10" authorId="0" shapeId="0">
      <text>
        <r>
          <rPr>
            <sz val="12"/>
            <rFont val="Times New Roman"/>
            <family val="1"/>
          </rPr>
          <t>jcdemers:
- Rédiger le résumé
- Rédiger la présentation détaillée et préciser les intentions du projet
- Déterminer et présenter l'environnement de développement</t>
        </r>
      </text>
    </comment>
  </commentList>
</comments>
</file>

<file path=xl/sharedStrings.xml><?xml version="1.0" encoding="utf-8"?>
<sst xmlns="http://schemas.openxmlformats.org/spreadsheetml/2006/main" count="239" uniqueCount="122">
  <si>
    <t/>
  </si>
  <si>
    <t>MyAnimTv</t>
  </si>
  <si>
    <t>B65 - Projet Synthèse  |  Sprint 1  |  Planification</t>
  </si>
  <si>
    <t>Réalisé par</t>
  </si>
  <si>
    <t>Mao Che Mike</t>
  </si>
  <si>
    <t>Planification</t>
  </si>
  <si>
    <t>No</t>
  </si>
  <si>
    <t>Nom et description</t>
  </si>
  <si>
    <t>Prédéces.</t>
  </si>
  <si>
    <t>Ess / Opt</t>
  </si>
  <si>
    <t>Difficulté</t>
  </si>
  <si>
    <t>Temps</t>
  </si>
  <si>
    <t>Sprint</t>
  </si>
  <si>
    <t>-</t>
  </si>
  <si>
    <t>Valider le projet avec l'enseignant</t>
  </si>
  <si>
    <t>Essentielle</t>
  </si>
  <si>
    <t>Sprint 1</t>
  </si>
  <si>
    <t>r</t>
  </si>
  <si>
    <t>Réaliser les éléments de rédaction technique</t>
  </si>
  <si>
    <t>g</t>
  </si>
  <si>
    <t>Optionnelle</t>
  </si>
  <si>
    <t>Sprint 2</t>
  </si>
  <si>
    <t>Rédaction du document de conception</t>
  </si>
  <si>
    <t>b</t>
  </si>
  <si>
    <t>Sprint 3</t>
  </si>
  <si>
    <t>Rédaction du document de planification</t>
  </si>
  <si>
    <t>Créer la base de données</t>
  </si>
  <si>
    <t>tâche</t>
  </si>
  <si>
    <t>Établir la communication entre la base de données et le serveur</t>
  </si>
  <si>
    <t>heure</t>
  </si>
  <si>
    <t>Créer l'interface d'accueil</t>
  </si>
  <si>
    <t>minute</t>
  </si>
  <si>
    <t>Créer le cadre de login</t>
  </si>
  <si>
    <t>Gérer la vérification du nom de compte et du mot de passe</t>
  </si>
  <si>
    <t>Créer l'interface d'inscription</t>
  </si>
  <si>
    <t>Gérer les critères d'entrées de l'inscription (exp.régulière)</t>
  </si>
  <si>
    <t>Création du compte usager (sql)</t>
  </si>
  <si>
    <t>Vérification des doubles comptes</t>
  </si>
  <si>
    <t>Créer l'interface de demande d'ajout des vidéos</t>
  </si>
  <si>
    <t>Créer l'interface de recherche vidéos</t>
  </si>
  <si>
    <t>Gérer les entrées du formulaire des demandes d'ajout</t>
  </si>
  <si>
    <t>Créer l'interface de l'usager (profil)</t>
  </si>
  <si>
    <t>Créer l'interface pour regarder les vidéos</t>
  </si>
  <si>
    <t>Filtrer l'entrée de la barre de recherche vidéo</t>
  </si>
  <si>
    <t>Créer l'interface de l'administrateur (profil)</t>
  </si>
  <si>
    <t>Gérer les ajouts/suppressions des vidéos favorite</t>
  </si>
  <si>
    <t>Implémenter le menu barre</t>
  </si>
  <si>
    <t>Intégrer le bloquage des comptes usagers dans interface admin</t>
  </si>
  <si>
    <t>Intégrer la suppression d'un compte usager (pour admin)</t>
  </si>
  <si>
    <t>Intégrer la suppression de son propre compte usager (pour client)</t>
  </si>
  <si>
    <t>Gérer les commentaires signalés </t>
  </si>
  <si>
    <t>Gérer le bouton déconnexion</t>
  </si>
  <si>
    <t>Implémenter un bouton de filtrage avancé</t>
  </si>
  <si>
    <t>Ajouter des options supplémentaire au bouton filtrer</t>
  </si>
  <si>
    <t>Faire un manuel de l'usager</t>
  </si>
  <si>
    <t>Documenter un lisezMoi</t>
  </si>
  <si>
    <t>B65 - Projet Synthèse  |  Sprint 1  |  Bilan</t>
  </si>
  <si>
    <t>Bilan des activités du Sprint 1</t>
  </si>
  <si>
    <t>Sprint prévu</t>
  </si>
  <si>
    <t>Avancement</t>
  </si>
  <si>
    <t>Commentaires</t>
  </si>
  <si>
    <t>B65 - Projet Synthèse  |  Sprint 2 |  Bilan</t>
  </si>
  <si>
    <t>Bilan des activités du Sprint 2</t>
  </si>
  <si>
    <t>Sprint précédent</t>
  </si>
  <si>
    <t>Il manque à inclure le nom des membres</t>
  </si>
  <si>
    <t>les vidéos sont affichés sans bd , je dois inclure la bd</t>
  </si>
  <si>
    <t>manque éditer, changer, supprimer et voir ses favoris</t>
  </si>
  <si>
    <t>manque à créer pour que le client évalue, commente et ajoute la vidéo</t>
  </si>
  <si>
    <t>manque la fonctionnalité</t>
  </si>
  <si>
    <t>manque les fonctionnalités</t>
  </si>
  <si>
    <t>pas encore ajouté</t>
  </si>
  <si>
    <t>pas encore entamé</t>
  </si>
  <si>
    <t>B65 - Projet Synthèse  |  Sprint 3 |  Bilan</t>
  </si>
  <si>
    <t>Bilan des activités du Sprint 3</t>
  </si>
  <si>
    <t>Sprints précédents</t>
  </si>
  <si>
    <t>Information sur le projet</t>
  </si>
  <si>
    <t>B65 - Projet Synthèse  |  Outil de planification et de suivi  |  Synthèse</t>
  </si>
  <si>
    <t>Répartition des tâches</t>
  </si>
  <si>
    <t>Total</t>
  </si>
  <si>
    <t>Nombre de tâches définies</t>
  </si>
  <si>
    <t>Nombre d'heures de travail envisagées</t>
  </si>
  <si>
    <t>Heures envisagées</t>
  </si>
  <si>
    <t>Tâches essentielles</t>
  </si>
  <si>
    <t>Plus facile</t>
  </si>
  <si>
    <t>Nombre d'heures de travail travaillées</t>
  </si>
  <si>
    <t>Heure travaillées</t>
  </si>
  <si>
    <t>Tâches optionnelles</t>
  </si>
  <si>
    <t>Intermédiaire</t>
  </si>
  <si>
    <t>Nombre de tâches non terminées</t>
  </si>
  <si>
    <t>Plus difficile</t>
  </si>
  <si>
    <t>Instructions concernant ce document</t>
  </si>
  <si>
    <t>B65 - Projet Synthèse  |  Outil de planification et de suivi</t>
  </si>
  <si>
    <t>Saisir les informations générales du document :</t>
  </si>
  <si>
    <t>Nom du projet.</t>
  </si>
  <si>
    <t>Nom de l'étudiant.</t>
  </si>
  <si>
    <t>Remplir le tableau des tâches :</t>
  </si>
  <si>
    <t>Nom de la tâche.</t>
  </si>
  <si>
    <t>Si pertinent, insérer une courte descirption technique de la tâche sous forme de commentaire.</t>
  </si>
  <si>
    <t>Si applicable, identifier la tâche préalable principale.</t>
  </si>
  <si>
    <t>Identifier si la tâche est essentielle ou optionnelle.</t>
  </si>
  <si>
    <t>Identifier le niveau de difficulté de la tâche (1 à 3).</t>
  </si>
  <si>
    <t>Estimer la charge de travail requise (estimation réaliste).</t>
  </si>
  <si>
    <t>Identifier pour quel Sprint la tâche devrait être terminée.</t>
  </si>
  <si>
    <t>Suivi des Sprint 1 à 3</t>
  </si>
  <si>
    <t>Saisir ces champs :</t>
  </si>
  <si>
    <t>Temps investi (uniquement pour le Sprint courant).</t>
  </si>
  <si>
    <t>Avancement total de la tâche en pourcentage.</t>
  </si>
  <si>
    <t>Si la tâche est en retard selon la planification initiale, expliquer brièvement pourquoi et quelles sont les stratégies pour pallier à la situation.</t>
  </si>
  <si>
    <t>Synthèse</t>
  </si>
  <si>
    <t>La feuille Synthèse présente quelques informations intéressantes sur la structure du projet et son suivi.</t>
  </si>
  <si>
    <t>Gestion des commentaires</t>
  </si>
  <si>
    <t>Vous pouvez ajouter, modifier ou supprimer un commentaire dans une cellule à l'aide des commandes incluses dans le groupe Commentaires sous l'onglet Révision.</t>
  </si>
  <si>
    <t>problème SQL pour rechercher</t>
  </si>
  <si>
    <t>Il manque la recherche vidéo</t>
  </si>
  <si>
    <t>Il manque à évaluer la vidéo et signaler un commentaire</t>
  </si>
  <si>
    <t>Il manquera les favoris</t>
  </si>
  <si>
    <t>il manque la liste des usagers signalés</t>
  </si>
  <si>
    <t>pas eu le temps de le finir</t>
  </si>
  <si>
    <t>ceci est optionel</t>
  </si>
  <si>
    <t>je n'ai pas encore codé</t>
  </si>
  <si>
    <t>il faut que je fini l'interface</t>
  </si>
  <si>
    <t>problème de requête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</si>
</sst>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4" x14ac:knownFonts="1"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8"/>
      <color rgb="FF3A526A"/>
      <name val="Calibri"/>
      <family val="2"/>
    </font>
    <font>
      <sz val="11"/>
      <color rgb="FF3A526A"/>
      <name val="Calibri"/>
      <family val="2"/>
    </font>
    <font>
      <b/>
      <sz val="10"/>
      <color rgb="FF3A526A"/>
      <name val="Calibri"/>
      <family val="2"/>
    </font>
    <font>
      <b/>
      <sz val="10"/>
      <color rgb="FF000000"/>
      <name val="Calibri"/>
      <family val="2"/>
    </font>
    <font>
      <sz val="11"/>
      <color rgb="FF2F4559"/>
      <name val="Calibri"/>
      <family val="2"/>
    </font>
    <font>
      <b/>
      <sz val="16"/>
      <color rgb="FF3A526A"/>
      <name val="Calibri"/>
      <family val="2"/>
    </font>
    <font>
      <b/>
      <sz val="11"/>
      <color rgb="FF3A526A"/>
      <name val="Calibri"/>
      <family val="2"/>
    </font>
    <font>
      <sz val="10"/>
      <color rgb="FF3A526A"/>
      <name val="Calibri"/>
      <family val="2"/>
    </font>
    <font>
      <b/>
      <sz val="11"/>
      <color rgb="FFFFFFFF"/>
      <name val="Calibri"/>
      <family val="2"/>
    </font>
    <font>
      <i/>
      <sz val="11"/>
      <color rgb="FF3A526A"/>
      <name val="Calibri"/>
      <family val="2"/>
    </font>
    <font>
      <sz val="11"/>
      <color rgb="FF5F84A9"/>
      <name val="Calibri"/>
      <family val="2"/>
    </font>
    <font>
      <sz val="12"/>
      <name val="Times New Roman"/>
      <family val="1"/>
    </font>
    <font>
      <sz val="8"/>
      <color rgb="FF2F4559"/>
      <name val="Calibri"/>
      <family val="2"/>
    </font>
    <font>
      <sz val="10"/>
      <color rgb="FF344D64"/>
      <name val="Calibri"/>
      <family val="2"/>
    </font>
    <font>
      <sz val="10"/>
      <color rgb="FF000000"/>
      <name val="Calibri"/>
      <family val="2"/>
    </font>
    <font>
      <b/>
      <sz val="16"/>
      <color rgb="FF2F4559"/>
      <name val="Calibri"/>
      <family val="2"/>
    </font>
    <font>
      <b/>
      <sz val="11"/>
      <color rgb="FF2F4559"/>
      <name val="Calibri"/>
      <family val="2"/>
    </font>
    <font>
      <sz val="10"/>
      <color rgb="FF2F4559"/>
      <name val="Calibri"/>
      <family val="2"/>
    </font>
    <font>
      <i/>
      <sz val="11"/>
      <color rgb="FF404040"/>
      <name val="Calibri"/>
      <family val="2"/>
    </font>
    <font>
      <sz val="11"/>
      <color rgb="FF404040"/>
      <name val="Calibri"/>
      <family val="2"/>
    </font>
    <font>
      <sz val="10"/>
      <color rgb="FFFFFFFF"/>
      <name val="Calibri"/>
      <family val="2"/>
    </font>
    <font>
      <b/>
      <sz val="10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3A526A"/>
        <bgColor rgb="FF344D64"/>
      </patternFill>
    </fill>
    <fill>
      <patternFill patternType="solid">
        <fgColor rgb="FFECEEF0"/>
        <bgColor rgb="FFE9EEF3"/>
      </patternFill>
    </fill>
    <fill>
      <patternFill patternType="solid">
        <fgColor rgb="FFE9EEF3"/>
        <bgColor rgb="FFECEEF0"/>
      </patternFill>
    </fill>
    <fill>
      <patternFill patternType="solid">
        <fgColor rgb="FFDBDEE1"/>
        <bgColor rgb="FFD4DEE8"/>
      </patternFill>
    </fill>
    <fill>
      <patternFill patternType="solid">
        <fgColor rgb="FFD4DEE8"/>
        <bgColor rgb="FFDBDEE1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3A526A"/>
      </bottom>
      <diagonal/>
    </border>
    <border>
      <left/>
      <right/>
      <top style="thin">
        <color rgb="FF3A526A"/>
      </top>
      <bottom style="medium">
        <color rgb="FF3A526A"/>
      </bottom>
      <diagonal/>
    </border>
    <border>
      <left style="medium">
        <color rgb="FF3A526A"/>
      </left>
      <right/>
      <top style="medium">
        <color rgb="FF3A526A"/>
      </top>
      <bottom/>
      <diagonal/>
    </border>
    <border>
      <left/>
      <right/>
      <top style="medium">
        <color rgb="FF3A526A"/>
      </top>
      <bottom/>
      <diagonal/>
    </border>
    <border>
      <left/>
      <right style="medium">
        <color rgb="FF3A526A"/>
      </right>
      <top style="medium">
        <color rgb="FF3A526A"/>
      </top>
      <bottom/>
      <diagonal/>
    </border>
    <border>
      <left style="medium">
        <color rgb="FF3A526A"/>
      </left>
      <right/>
      <top/>
      <bottom style="thin">
        <color rgb="FFBACBDA"/>
      </bottom>
      <diagonal/>
    </border>
    <border>
      <left/>
      <right/>
      <top/>
      <bottom style="thin">
        <color rgb="FFBACBDA"/>
      </bottom>
      <diagonal/>
    </border>
    <border>
      <left/>
      <right style="medium">
        <color rgb="FF3A526A"/>
      </right>
      <top/>
      <bottom style="thin">
        <color rgb="FFBACBDA"/>
      </bottom>
      <diagonal/>
    </border>
    <border>
      <left style="medium">
        <color rgb="FF3A526A"/>
      </left>
      <right/>
      <top style="thin">
        <color rgb="FFBACBDA"/>
      </top>
      <bottom style="thin">
        <color rgb="FFBACBDA"/>
      </bottom>
      <diagonal/>
    </border>
    <border>
      <left/>
      <right/>
      <top style="thin">
        <color rgb="FFBACBDA"/>
      </top>
      <bottom style="thin">
        <color rgb="FFBACBDA"/>
      </bottom>
      <diagonal/>
    </border>
    <border>
      <left/>
      <right style="medium">
        <color rgb="FF3A526A"/>
      </right>
      <top style="thin">
        <color rgb="FFBACBDA"/>
      </top>
      <bottom style="thin">
        <color rgb="FFBACBDA"/>
      </bottom>
      <diagonal/>
    </border>
    <border>
      <left style="medium">
        <color rgb="FF3A526A"/>
      </left>
      <right/>
      <top style="thin">
        <color rgb="FFBACBDA"/>
      </top>
      <bottom style="medium">
        <color rgb="FF3A526A"/>
      </bottom>
      <diagonal/>
    </border>
    <border>
      <left/>
      <right/>
      <top style="thin">
        <color rgb="FFBACBDA"/>
      </top>
      <bottom style="medium">
        <color rgb="FF3A526A"/>
      </bottom>
      <diagonal/>
    </border>
    <border>
      <left/>
      <right style="medium">
        <color rgb="FF3A526A"/>
      </right>
      <top style="thin">
        <color rgb="FFBACBDA"/>
      </top>
      <bottom style="medium">
        <color rgb="FF3A526A"/>
      </bottom>
      <diagonal/>
    </border>
    <border>
      <left/>
      <right style="medium">
        <color rgb="FF3A526A"/>
      </right>
      <top style="medium">
        <color rgb="FF3A526A"/>
      </top>
      <bottom style="thin">
        <color rgb="FF4F7091"/>
      </bottom>
      <diagonal/>
    </border>
    <border>
      <left style="thin">
        <color rgb="FF3A526A"/>
      </left>
      <right/>
      <top/>
      <bottom/>
      <diagonal/>
    </border>
    <border>
      <left/>
      <right style="thin">
        <color rgb="FF3A526A"/>
      </right>
      <top/>
      <bottom/>
      <diagonal/>
    </border>
    <border>
      <left style="thin">
        <color rgb="FF3A526A"/>
      </left>
      <right/>
      <top/>
      <bottom style="medium">
        <color rgb="FF3A526A"/>
      </bottom>
      <diagonal/>
    </border>
    <border>
      <left/>
      <right style="thin">
        <color rgb="FF3A526A"/>
      </right>
      <top/>
      <bottom style="medium">
        <color rgb="FF3A526A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5" fillId="0" borderId="0" xfId="0" applyFont="1" applyBorder="1" applyAlignment="1" applyProtection="1">
      <alignment horizontal="left" vertical="center" wrapText="1"/>
      <protection hidden="1"/>
    </xf>
    <xf numFmtId="0" fontId="7" fillId="0" borderId="1" xfId="0" applyFont="1" applyBorder="1" applyAlignment="1" applyProtection="1">
      <alignment horizontal="left"/>
      <protection hidden="1"/>
    </xf>
    <xf numFmtId="0" fontId="10" fillId="2" borderId="5" xfId="0" applyFont="1" applyFill="1" applyBorder="1" applyAlignment="1" applyProtection="1">
      <alignment horizontal="center" vertical="center"/>
      <protection hidden="1"/>
    </xf>
    <xf numFmtId="0" fontId="10" fillId="2" borderId="4" xfId="0" applyFont="1" applyFill="1" applyBorder="1" applyAlignment="1" applyProtection="1">
      <alignment horizontal="center" vertical="center"/>
      <protection hidden="1"/>
    </xf>
    <xf numFmtId="0" fontId="10" fillId="2" borderId="15" xfId="0" applyFont="1" applyFill="1" applyBorder="1" applyAlignment="1" applyProtection="1">
      <alignment horizontal="center" vertical="center"/>
      <protection hidden="1"/>
    </xf>
    <xf numFmtId="0" fontId="10" fillId="2" borderId="4" xfId="0" applyFont="1" applyFill="1" applyBorder="1" applyAlignment="1" applyProtection="1">
      <alignment horizontal="center" vertical="center" wrapText="1"/>
      <protection hidden="1"/>
    </xf>
    <xf numFmtId="0" fontId="10" fillId="2" borderId="4" xfId="0" applyFont="1" applyFill="1" applyBorder="1" applyAlignment="1" applyProtection="1">
      <alignment horizontal="left" vertical="center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0" fillId="0" borderId="0" xfId="0" applyFont="1" applyAlignment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 vertical="top"/>
      <protection hidden="1"/>
    </xf>
    <xf numFmtId="0" fontId="3" fillId="0" borderId="0" xfId="0" applyFont="1" applyBorder="1" applyAlignment="1" applyProtection="1">
      <alignment vertical="center"/>
      <protection hidden="1"/>
    </xf>
    <xf numFmtId="0" fontId="4" fillId="0" borderId="1" xfId="0" applyFont="1" applyBorder="1" applyAlignment="1" applyProtection="1">
      <alignment horizontal="right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8" fillId="0" borderId="2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horizontal="right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10" fillId="2" borderId="4" xfId="0" applyFont="1" applyFill="1" applyBorder="1" applyAlignment="1" applyProtection="1">
      <alignment horizontal="left" vertical="center"/>
      <protection hidden="1"/>
    </xf>
    <xf numFmtId="0" fontId="10" fillId="2" borderId="4" xfId="0" applyFont="1" applyFill="1" applyBorder="1" applyAlignment="1" applyProtection="1">
      <alignment horizontal="center" vertical="center"/>
      <protection hidden="1"/>
    </xf>
    <xf numFmtId="0" fontId="10" fillId="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0" fontId="11" fillId="3" borderId="6" xfId="0" applyFont="1" applyFill="1" applyBorder="1" applyAlignment="1" applyProtection="1">
      <alignment horizontal="center" vertical="center"/>
      <protection hidden="1"/>
    </xf>
    <xf numFmtId="0" fontId="0" fillId="4" borderId="7" xfId="0" applyFont="1" applyFill="1" applyBorder="1" applyAlignment="1" applyProtection="1">
      <alignment horizontal="left" vertical="center"/>
      <protection locked="0"/>
    </xf>
    <xf numFmtId="0" fontId="0" fillId="4" borderId="7" xfId="0" applyFont="1" applyFill="1" applyBorder="1" applyAlignment="1" applyProtection="1">
      <alignment horizontal="center" vertical="center"/>
      <protection locked="0"/>
    </xf>
    <xf numFmtId="164" fontId="12" fillId="4" borderId="7" xfId="0" applyNumberFormat="1" applyFont="1" applyFill="1" applyBorder="1" applyAlignment="1" applyProtection="1">
      <alignment horizontal="center" vertical="center"/>
      <protection locked="0"/>
    </xf>
    <xf numFmtId="0" fontId="0" fillId="4" borderId="8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right"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64" fontId="0" fillId="0" borderId="0" xfId="0" applyNumberFormat="1" applyFont="1" applyAlignment="1" applyProtection="1">
      <alignment horizontal="center" vertical="center"/>
      <protection hidden="1"/>
    </xf>
    <xf numFmtId="9" fontId="0" fillId="0" borderId="0" xfId="0" applyNumberFormat="1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164" fontId="0" fillId="0" borderId="0" xfId="0" applyNumberFormat="1" applyFont="1" applyAlignment="1" applyProtection="1">
      <alignment vertical="center"/>
      <protection hidden="1"/>
    </xf>
    <xf numFmtId="0" fontId="11" fillId="5" borderId="9" xfId="0" applyFont="1" applyFill="1" applyBorder="1" applyAlignment="1" applyProtection="1">
      <alignment horizontal="center" vertical="center"/>
      <protection hidden="1"/>
    </xf>
    <xf numFmtId="0" fontId="0" fillId="6" borderId="10" xfId="0" applyFont="1" applyFill="1" applyBorder="1" applyAlignment="1" applyProtection="1">
      <alignment horizontal="left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164" fontId="12" fillId="6" borderId="10" xfId="0" applyNumberFormat="1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2" fontId="0" fillId="0" borderId="0" xfId="0" applyNumberFormat="1" applyFont="1" applyAlignment="1" applyProtection="1">
      <alignment vertical="center"/>
      <protection hidden="1"/>
    </xf>
    <xf numFmtId="0" fontId="0" fillId="4" borderId="10" xfId="0" applyFont="1" applyFill="1" applyBorder="1" applyAlignment="1" applyProtection="1">
      <alignment horizontal="left" vertical="center"/>
      <protection locked="0"/>
    </xf>
    <xf numFmtId="0" fontId="0" fillId="4" borderId="10" xfId="0" applyFont="1" applyFill="1" applyBorder="1" applyAlignment="1" applyProtection="1">
      <alignment horizontal="center" vertical="center"/>
      <protection locked="0"/>
    </xf>
    <xf numFmtId="164" fontId="12" fillId="4" borderId="10" xfId="0" applyNumberFormat="1" applyFont="1" applyFill="1" applyBorder="1" applyAlignment="1" applyProtection="1">
      <alignment horizontal="center" vertical="center"/>
      <protection locked="0"/>
    </xf>
    <xf numFmtId="0" fontId="0" fillId="4" borderId="11" xfId="0" applyFont="1" applyFill="1" applyBorder="1" applyAlignment="1" applyProtection="1">
      <alignment horizontal="center" vertical="center"/>
      <protection locked="0"/>
    </xf>
    <xf numFmtId="1" fontId="0" fillId="0" borderId="0" xfId="0" applyNumberFormat="1" applyFont="1" applyAlignment="1" applyProtection="1">
      <alignment vertical="center"/>
      <protection hidden="1"/>
    </xf>
    <xf numFmtId="0" fontId="0" fillId="2" borderId="0" xfId="0" applyFont="1" applyFill="1" applyAlignment="1" applyProtection="1">
      <alignment vertical="center"/>
      <protection hidden="1"/>
    </xf>
    <xf numFmtId="0" fontId="11" fillId="3" borderId="12" xfId="0" applyFont="1" applyFill="1" applyBorder="1" applyAlignment="1" applyProtection="1">
      <alignment horizontal="center" vertical="center"/>
      <protection hidden="1"/>
    </xf>
    <xf numFmtId="0" fontId="0" fillId="4" borderId="13" xfId="0" applyFont="1" applyFill="1" applyBorder="1" applyAlignment="1" applyProtection="1">
      <alignment horizontal="left" vertical="center"/>
      <protection locked="0"/>
    </xf>
    <xf numFmtId="0" fontId="0" fillId="4" borderId="13" xfId="0" applyFont="1" applyFill="1" applyBorder="1" applyAlignment="1" applyProtection="1">
      <alignment horizontal="center" vertical="center"/>
      <protection locked="0"/>
    </xf>
    <xf numFmtId="164" fontId="12" fillId="4" borderId="13" xfId="0" applyNumberFormat="1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left" vertical="top"/>
      <protection hidden="1"/>
    </xf>
    <xf numFmtId="0" fontId="6" fillId="0" borderId="0" xfId="0" applyFont="1" applyBorder="1" applyAlignment="1" applyProtection="1">
      <alignment vertical="center"/>
      <protection hidden="1"/>
    </xf>
    <xf numFmtId="0" fontId="15" fillId="0" borderId="0" xfId="0" applyFont="1" applyBorder="1" applyAlignment="1" applyProtection="1">
      <alignment horizontal="right" vertical="center"/>
      <protection hidden="1"/>
    </xf>
    <xf numFmtId="0" fontId="17" fillId="0" borderId="2" xfId="0" applyFont="1" applyBorder="1" applyAlignment="1" applyProtection="1">
      <alignment vertical="center"/>
      <protection hidden="1"/>
    </xf>
    <xf numFmtId="0" fontId="18" fillId="0" borderId="2" xfId="0" applyFont="1" applyBorder="1" applyAlignment="1" applyProtection="1">
      <alignment vertical="center"/>
      <protection hidden="1"/>
    </xf>
    <xf numFmtId="0" fontId="19" fillId="0" borderId="2" xfId="0" applyFont="1" applyBorder="1" applyAlignment="1" applyProtection="1">
      <alignment horizontal="right"/>
      <protection hidden="1"/>
    </xf>
    <xf numFmtId="0" fontId="20" fillId="3" borderId="6" xfId="0" applyFont="1" applyFill="1" applyBorder="1" applyAlignment="1" applyProtection="1">
      <alignment horizontal="center" vertical="center"/>
      <protection hidden="1"/>
    </xf>
    <xf numFmtId="0" fontId="21" fillId="3" borderId="7" xfId="0" applyFont="1" applyFill="1" applyBorder="1" applyAlignment="1" applyProtection="1">
      <alignment horizontal="left" vertical="center"/>
      <protection hidden="1"/>
    </xf>
    <xf numFmtId="0" fontId="21" fillId="3" borderId="7" xfId="0" applyFont="1" applyFill="1" applyBorder="1" applyAlignment="1" applyProtection="1">
      <alignment horizontal="center" vertical="center"/>
      <protection hidden="1"/>
    </xf>
    <xf numFmtId="164" fontId="0" fillId="4" borderId="6" xfId="0" applyNumberFormat="1" applyFont="1" applyFill="1" applyBorder="1" applyAlignment="1" applyProtection="1">
      <alignment horizontal="center" vertical="center"/>
      <protection locked="0"/>
    </xf>
    <xf numFmtId="9" fontId="0" fillId="4" borderId="7" xfId="0" applyNumberFormat="1" applyFont="1" applyFill="1" applyBorder="1" applyAlignment="1" applyProtection="1">
      <alignment horizontal="center" vertical="center"/>
      <protection locked="0"/>
    </xf>
    <xf numFmtId="0" fontId="0" fillId="4" borderId="8" xfId="0" applyFont="1" applyFill="1" applyBorder="1" applyAlignment="1" applyProtection="1">
      <alignment horizontal="left" vertical="center"/>
      <protection locked="0"/>
    </xf>
    <xf numFmtId="2" fontId="0" fillId="0" borderId="0" xfId="0" applyNumberFormat="1" applyFont="1" applyAlignment="1" applyProtection="1">
      <alignment horizontal="center" vertical="center"/>
      <protection hidden="1"/>
    </xf>
    <xf numFmtId="1" fontId="0" fillId="0" borderId="0" xfId="0" applyNumberFormat="1" applyFont="1" applyAlignment="1" applyProtection="1">
      <alignment horizontal="center" vertical="center"/>
      <protection hidden="1"/>
    </xf>
    <xf numFmtId="0" fontId="20" fillId="5" borderId="9" xfId="0" applyFont="1" applyFill="1" applyBorder="1" applyAlignment="1" applyProtection="1">
      <alignment horizontal="center" vertical="center"/>
      <protection hidden="1"/>
    </xf>
    <xf numFmtId="0" fontId="21" fillId="5" borderId="10" xfId="0" applyFont="1" applyFill="1" applyBorder="1" applyAlignment="1" applyProtection="1">
      <alignment horizontal="left" vertical="center"/>
      <protection hidden="1"/>
    </xf>
    <xf numFmtId="0" fontId="21" fillId="5" borderId="10" xfId="0" applyFont="1" applyFill="1" applyBorder="1" applyAlignment="1" applyProtection="1">
      <alignment horizontal="center" vertical="center"/>
      <protection hidden="1"/>
    </xf>
    <xf numFmtId="164" fontId="0" fillId="6" borderId="9" xfId="0" applyNumberFormat="1" applyFont="1" applyFill="1" applyBorder="1" applyAlignment="1" applyProtection="1">
      <alignment horizontal="center" vertical="center"/>
      <protection locked="0"/>
    </xf>
    <xf numFmtId="9" fontId="0" fillId="6" borderId="10" xfId="0" applyNumberFormat="1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left" vertical="center"/>
      <protection locked="0"/>
    </xf>
    <xf numFmtId="0" fontId="20" fillId="3" borderId="9" xfId="0" applyFont="1" applyFill="1" applyBorder="1" applyAlignment="1" applyProtection="1">
      <alignment horizontal="center" vertical="center"/>
      <protection hidden="1"/>
    </xf>
    <xf numFmtId="0" fontId="21" fillId="3" borderId="10" xfId="0" applyFont="1" applyFill="1" applyBorder="1" applyAlignment="1" applyProtection="1">
      <alignment horizontal="left" vertical="center"/>
      <protection hidden="1"/>
    </xf>
    <xf numFmtId="0" fontId="21" fillId="3" borderId="10" xfId="0" applyFont="1" applyFill="1" applyBorder="1" applyAlignment="1" applyProtection="1">
      <alignment horizontal="center" vertical="center"/>
      <protection hidden="1"/>
    </xf>
    <xf numFmtId="164" fontId="0" fillId="4" borderId="9" xfId="0" applyNumberFormat="1" applyFont="1" applyFill="1" applyBorder="1" applyAlignment="1" applyProtection="1">
      <alignment horizontal="center" vertical="center"/>
      <protection locked="0"/>
    </xf>
    <xf numFmtId="9" fontId="0" fillId="4" borderId="10" xfId="0" applyNumberFormat="1" applyFont="1" applyFill="1" applyBorder="1" applyAlignment="1" applyProtection="1">
      <alignment horizontal="center" vertical="center"/>
      <protection locked="0"/>
    </xf>
    <xf numFmtId="0" fontId="0" fillId="4" borderId="11" xfId="0" applyFont="1" applyFill="1" applyBorder="1" applyAlignment="1" applyProtection="1">
      <alignment horizontal="left" vertical="center"/>
      <protection locked="0"/>
    </xf>
    <xf numFmtId="0" fontId="20" fillId="3" borderId="12" xfId="0" applyFont="1" applyFill="1" applyBorder="1" applyAlignment="1" applyProtection="1">
      <alignment horizontal="center" vertical="center"/>
      <protection hidden="1"/>
    </xf>
    <xf numFmtId="0" fontId="21" fillId="3" borderId="13" xfId="0" applyFont="1" applyFill="1" applyBorder="1" applyAlignment="1" applyProtection="1">
      <alignment horizontal="left" vertical="center"/>
      <protection hidden="1"/>
    </xf>
    <xf numFmtId="0" fontId="21" fillId="3" borderId="13" xfId="0" applyFont="1" applyFill="1" applyBorder="1" applyAlignment="1" applyProtection="1">
      <alignment horizontal="center" vertical="center"/>
      <protection hidden="1"/>
    </xf>
    <xf numFmtId="164" fontId="0" fillId="4" borderId="12" xfId="0" applyNumberFormat="1" applyFont="1" applyFill="1" applyBorder="1" applyAlignment="1" applyProtection="1">
      <alignment horizontal="center" vertical="center"/>
      <protection locked="0"/>
    </xf>
    <xf numFmtId="9" fontId="0" fillId="4" borderId="13" xfId="0" applyNumberFormat="1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alignment horizontal="left"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hidden="1"/>
    </xf>
    <xf numFmtId="164" fontId="21" fillId="3" borderId="7" xfId="0" applyNumberFormat="1" applyFont="1" applyFill="1" applyBorder="1" applyAlignment="1" applyProtection="1">
      <alignment horizontal="center" vertical="center"/>
      <protection hidden="1"/>
    </xf>
    <xf numFmtId="9" fontId="21" fillId="3" borderId="7" xfId="0" applyNumberFormat="1" applyFont="1" applyFill="1" applyBorder="1" applyAlignment="1" applyProtection="1">
      <alignment horizontal="center" vertical="center"/>
      <protection hidden="1"/>
    </xf>
    <xf numFmtId="164" fontId="21" fillId="5" borderId="10" xfId="0" applyNumberFormat="1" applyFont="1" applyFill="1" applyBorder="1" applyAlignment="1" applyProtection="1">
      <alignment horizontal="center" vertical="center"/>
      <protection hidden="1"/>
    </xf>
    <xf numFmtId="9" fontId="21" fillId="5" borderId="10" xfId="0" applyNumberFormat="1" applyFont="1" applyFill="1" applyBorder="1" applyAlignment="1" applyProtection="1">
      <alignment horizontal="center" vertical="center"/>
      <protection hidden="1"/>
    </xf>
    <xf numFmtId="164" fontId="21" fillId="3" borderId="10" xfId="0" applyNumberFormat="1" applyFont="1" applyFill="1" applyBorder="1" applyAlignment="1" applyProtection="1">
      <alignment horizontal="center" vertical="center"/>
      <protection hidden="1"/>
    </xf>
    <xf numFmtId="9" fontId="21" fillId="3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164" fontId="21" fillId="3" borderId="13" xfId="0" applyNumberFormat="1" applyFont="1" applyFill="1" applyBorder="1" applyAlignment="1" applyProtection="1">
      <alignment horizontal="center" vertical="center"/>
      <protection hidden="1"/>
    </xf>
    <xf numFmtId="9" fontId="21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left"/>
      <protection hidden="1"/>
    </xf>
    <xf numFmtId="0" fontId="7" fillId="0" borderId="1" xfId="0" applyFont="1" applyBorder="1" applyAlignment="1" applyProtection="1"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22" fillId="2" borderId="0" xfId="0" applyFont="1" applyFill="1" applyAlignment="1" applyProtection="1">
      <alignment horizontal="left" vertical="center"/>
      <protection hidden="1"/>
    </xf>
    <xf numFmtId="0" fontId="23" fillId="2" borderId="0" xfId="0" applyFont="1" applyFill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16" fillId="4" borderId="16" xfId="0" applyFont="1" applyFill="1" applyBorder="1" applyAlignment="1" applyProtection="1">
      <alignment horizontal="center" vertical="center"/>
      <protection hidden="1"/>
    </xf>
    <xf numFmtId="0" fontId="16" fillId="4" borderId="0" xfId="0" applyFont="1" applyFill="1" applyBorder="1" applyAlignment="1" applyProtection="1">
      <alignment horizontal="center" vertical="center"/>
      <protection hidden="1"/>
    </xf>
    <xf numFmtId="0" fontId="16" fillId="4" borderId="17" xfId="0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Alignment="1" applyProtection="1">
      <alignment horizontal="center" vertical="center"/>
      <protection hidden="1"/>
    </xf>
    <xf numFmtId="0" fontId="5" fillId="6" borderId="0" xfId="0" applyFont="1" applyFill="1" applyAlignment="1" applyProtection="1">
      <alignment horizontal="left" vertical="center"/>
      <protection hidden="1"/>
    </xf>
    <xf numFmtId="0" fontId="16" fillId="6" borderId="16" xfId="0" applyFont="1" applyFill="1" applyBorder="1" applyAlignment="1" applyProtection="1">
      <alignment horizontal="center" vertical="center"/>
      <protection hidden="1"/>
    </xf>
    <xf numFmtId="0" fontId="16" fillId="6" borderId="0" xfId="0" applyFont="1" applyFill="1" applyBorder="1" applyAlignment="1" applyProtection="1">
      <alignment horizontal="center" vertical="center"/>
      <protection hidden="1"/>
    </xf>
    <xf numFmtId="0" fontId="16" fillId="6" borderId="17" xfId="0" applyFont="1" applyFill="1" applyBorder="1" applyAlignment="1" applyProtection="1">
      <alignment horizontal="center" vertical="center"/>
      <protection hidden="1"/>
    </xf>
    <xf numFmtId="0" fontId="5" fillId="6" borderId="0" xfId="0" applyFont="1" applyFill="1" applyAlignment="1" applyProtection="1">
      <alignment horizontal="center" vertical="center"/>
      <protection hidden="1"/>
    </xf>
    <xf numFmtId="0" fontId="5" fillId="6" borderId="1" xfId="0" applyFont="1" applyFill="1" applyBorder="1" applyAlignment="1" applyProtection="1">
      <alignment horizontal="left" vertical="center"/>
      <protection hidden="1"/>
    </xf>
    <xf numFmtId="0" fontId="16" fillId="6" borderId="18" xfId="0" applyFont="1" applyFill="1" applyBorder="1" applyAlignment="1" applyProtection="1">
      <alignment horizontal="center" vertical="center"/>
      <protection hidden="1"/>
    </xf>
    <xf numFmtId="0" fontId="16" fillId="6" borderId="1" xfId="0" applyFont="1" applyFill="1" applyBorder="1" applyAlignment="1" applyProtection="1">
      <alignment horizontal="center" vertical="center"/>
      <protection hidden="1"/>
    </xf>
    <xf numFmtId="0" fontId="16" fillId="6" borderId="19" xfId="0" applyFont="1" applyFill="1" applyBorder="1" applyAlignment="1" applyProtection="1">
      <alignment horizontal="center" vertical="center"/>
      <protection hidden="1"/>
    </xf>
    <xf numFmtId="0" fontId="5" fillId="6" borderId="1" xfId="0" applyFont="1" applyFill="1" applyBorder="1" applyAlignment="1" applyProtection="1">
      <alignment horizontal="center" vertical="center"/>
      <protection hidden="1"/>
    </xf>
    <xf numFmtId="0" fontId="4" fillId="0" borderId="4" xfId="0" applyFont="1" applyBorder="1" applyAlignment="1" applyProtection="1">
      <alignment horizontal="left" vertical="center"/>
      <protection hidden="1"/>
    </xf>
    <xf numFmtId="0" fontId="5" fillId="0" borderId="4" xfId="0" applyFont="1" applyBorder="1" applyAlignment="1" applyProtection="1">
      <alignment vertical="center"/>
      <protection hidden="1"/>
    </xf>
    <xf numFmtId="0" fontId="8" fillId="0" borderId="2" xfId="0" applyFont="1" applyBorder="1" applyAlignment="1" applyProtection="1">
      <alignment horizontal="left"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16" fillId="0" borderId="0" xfId="0" applyFont="1" applyAlignment="1" applyProtection="1">
      <alignment horizontal="left" vertical="center"/>
      <protection hidden="1"/>
    </xf>
  </cellXfs>
  <cellStyles count="1">
    <cellStyle name="Normal" xfId="0" builtinId="0"/>
  </cellStyles>
  <dxfs count="37">
    <dxf>
      <font>
        <sz val="11"/>
        <color rgb="FF000000"/>
        <name val="Calibri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75C400"/>
        <name val="Calibri"/>
      </font>
      <fill>
        <patternFill>
          <bgColor rgb="FFE0EEDC"/>
        </patternFill>
      </fill>
    </dxf>
    <dxf>
      <font>
        <sz val="11"/>
        <color rgb="FFC0B700"/>
        <name val="Calibri"/>
      </font>
      <fill>
        <patternFill>
          <bgColor rgb="FFE9EDD8"/>
        </patternFill>
      </fill>
    </dxf>
    <dxf>
      <font>
        <sz val="11"/>
        <color rgb="FFF47400"/>
        <name val="Calibri"/>
      </font>
      <fill>
        <patternFill>
          <bgColor rgb="FFE9E2DC"/>
        </patternFill>
      </fill>
    </dxf>
    <dxf>
      <font>
        <sz val="11"/>
        <color rgb="FFF47400"/>
        <name val="Calibri"/>
      </font>
      <fill>
        <patternFill>
          <bgColor rgb="FFE9E2DC"/>
        </patternFill>
      </fill>
    </dxf>
    <dxf>
      <font>
        <b/>
        <sz val="11"/>
        <color rgb="FF000000"/>
        <name val="Calibri"/>
      </font>
    </dxf>
    <dxf>
      <font>
        <i/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75C400"/>
        <name val="Calibri"/>
      </font>
      <fill>
        <patternFill>
          <bgColor rgb="FFE0EEDC"/>
        </patternFill>
      </fill>
    </dxf>
    <dxf>
      <font>
        <sz val="11"/>
        <color rgb="FFC0B700"/>
        <name val="Calibri"/>
      </font>
      <fill>
        <patternFill>
          <bgColor rgb="FFE9EDD8"/>
        </patternFill>
      </fill>
    </dxf>
    <dxf>
      <font>
        <sz val="11"/>
        <color rgb="FFF47400"/>
        <name val="Calibri"/>
      </font>
      <fill>
        <patternFill>
          <bgColor rgb="FFE9E2DC"/>
        </patternFill>
      </fill>
    </dxf>
    <dxf>
      <font>
        <strike/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FF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sz val="11"/>
        <color rgb="FFC00000"/>
        <name val="Calibri"/>
      </font>
    </dxf>
    <dxf>
      <font>
        <b/>
        <sz val="11"/>
        <color rgb="FF000000"/>
        <name val="Calibri"/>
      </font>
    </dxf>
    <dxf>
      <font>
        <i/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75C400"/>
        <name val="Calibri"/>
      </font>
      <fill>
        <patternFill>
          <bgColor rgb="FFE0EEDC"/>
        </patternFill>
      </fill>
    </dxf>
    <dxf>
      <font>
        <sz val="11"/>
        <color rgb="FFC0B700"/>
        <name val="Calibri"/>
      </font>
      <fill>
        <patternFill>
          <bgColor rgb="FFE9EDD8"/>
        </patternFill>
      </fill>
    </dxf>
    <dxf>
      <font>
        <sz val="11"/>
        <color rgb="FFF47400"/>
        <name val="Calibri"/>
      </font>
      <fill>
        <patternFill>
          <bgColor rgb="FFE9E2DC"/>
        </patternFill>
      </fill>
    </dxf>
    <dxf>
      <font>
        <strike/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FF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sz val="11"/>
        <color rgb="FFC00000"/>
        <name val="Calibri"/>
      </font>
    </dxf>
    <dxf>
      <font>
        <b/>
        <sz val="11"/>
        <color rgb="FF000000"/>
        <name val="Calibri"/>
      </font>
    </dxf>
    <dxf>
      <font>
        <i/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75C400"/>
        <name val="Calibri"/>
      </font>
      <fill>
        <patternFill>
          <bgColor rgb="FFE0EEDC"/>
        </patternFill>
      </fill>
    </dxf>
    <dxf>
      <font>
        <sz val="11"/>
        <color rgb="FFC0B700"/>
        <name val="Calibri"/>
      </font>
      <fill>
        <patternFill>
          <bgColor rgb="FFE9EDD8"/>
        </patternFill>
      </fill>
    </dxf>
    <dxf>
      <font>
        <sz val="11"/>
        <color rgb="FFF47400"/>
        <name val="Calibri"/>
      </font>
      <fill>
        <patternFill>
          <bgColor rgb="FFE9E2DC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sz val="11"/>
        <color rgb="FFC00000"/>
        <name val="Calibri"/>
      </font>
    </dxf>
    <dxf>
      <font>
        <b/>
        <sz val="11"/>
        <color rgb="FF000000"/>
        <name val="Calibri"/>
      </font>
    </dxf>
    <dxf>
      <font>
        <i/>
        <sz val="11"/>
        <color rgb="FF000000"/>
        <name val="Calibri"/>
      </font>
    </dxf>
    <dxf>
      <font>
        <sz val="11"/>
        <color rgb="FF000000"/>
        <name val="Calibri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75C400"/>
        <name val="Calibri"/>
      </font>
      <fill>
        <patternFill>
          <bgColor rgb="FFE0EEDC"/>
        </patternFill>
      </fill>
    </dxf>
    <dxf>
      <font>
        <sz val="11"/>
        <color rgb="FFC0B700"/>
        <name val="Calibri"/>
      </font>
      <fill>
        <patternFill>
          <bgColor rgb="FFE9EDD8"/>
        </patternFill>
      </fill>
    </dxf>
    <dxf>
      <font>
        <sz val="11"/>
        <color rgb="FFF47400"/>
        <name val="Calibri"/>
      </font>
      <fill>
        <patternFill>
          <bgColor rgb="FFE9E2D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ACBDA"/>
      <rgbColor rgb="FF5F84A9"/>
      <rgbColor rgb="FF9999FF"/>
      <rgbColor rgb="FF993366"/>
      <rgbColor rgb="FFE9EDD8"/>
      <rgbColor rgb="FFE9EEF3"/>
      <rgbColor rgb="FF660066"/>
      <rgbColor rgb="FFFF8080"/>
      <rgbColor rgb="FF3A526A"/>
      <rgbColor rgb="FFD4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EEF0"/>
      <rgbColor rgb="FFE0EEDC"/>
      <rgbColor rgb="FFDBDEE1"/>
      <rgbColor rgb="FFB3B3B3"/>
      <rgbColor rgb="FFFF99CC"/>
      <rgbColor rgb="FFD9D9D9"/>
      <rgbColor rgb="FFE9E2DC"/>
      <rgbColor rgb="FF3366FF"/>
      <rgbColor rgb="FF33CCCC"/>
      <rgbColor rgb="FF75C400"/>
      <rgbColor rgb="FFFFD320"/>
      <rgbColor rgb="FFC0B700"/>
      <rgbColor rgb="FFF47400"/>
      <rgbColor rgb="FF4F7091"/>
      <rgbColor rgb="FFA6A6A6"/>
      <rgbColor rgb="FF004586"/>
      <rgbColor rgb="FF339966"/>
      <rgbColor rgb="FF003300"/>
      <rgbColor rgb="FF344D64"/>
      <rgbColor rgb="FFFF420E"/>
      <rgbColor rgb="FF993366"/>
      <rgbColor rgb="FF2F455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CA" sz="1300">
                <a:latin typeface="Arial"/>
              </a:rPr>
              <a:t>Représentation des tâches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Synthèse!$B$8</c:f>
              <c:strCache>
                <c:ptCount val="1"/>
                <c:pt idx="0">
                  <c:v>Nombre de tâches définies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Synthèse!$C$7:$E$7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Synthèse!$C$8:$E$8</c:f>
              <c:numCache>
                <c:formatCode>General</c:formatCode>
                <c:ptCount val="3"/>
                <c:pt idx="0">
                  <c:v>4</c:v>
                </c:pt>
                <c:pt idx="1">
                  <c:v>24</c:v>
                </c:pt>
                <c:pt idx="2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Synthèse!$B$11</c:f>
              <c:strCache>
                <c:ptCount val="1"/>
                <c:pt idx="0">
                  <c:v>Nombre de tâches non terminées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Synthèse!$C$7:$E$7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Synthèse!$C$11:$E$11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3622280"/>
        <c:axId val="283621496"/>
      </c:barChart>
      <c:catAx>
        <c:axId val="28362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3621496"/>
        <c:crosses val="autoZero"/>
        <c:auto val="1"/>
        <c:lblAlgn val="ctr"/>
        <c:lblOffset val="100"/>
        <c:noMultiLvlLbl val="1"/>
      </c:catAx>
      <c:valAx>
        <c:axId val="283621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3622280"/>
        <c:crosses val="autoZero"/>
        <c:crossBetween val="between"/>
      </c:valAx>
      <c:spPr>
        <a:solidFill>
          <a:srgbClr val="D9D9D9"/>
        </a:solidFill>
        <a:ln>
          <a:noFill/>
        </a:ln>
      </c:spPr>
    </c:plotArea>
    <c:legend>
      <c:legendPos val="t"/>
      <c:layout/>
      <c:overlay val="0"/>
      <c:spPr>
        <a:solidFill>
          <a:srgbClr val="D9D9D9"/>
        </a:solidFill>
        <a:ln>
          <a:solidFill>
            <a:srgbClr val="000000"/>
          </a:solidFill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CA" sz="1300">
                <a:latin typeface="Arial"/>
              </a:rPr>
              <a:t>Répartition des heures de travail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Synthèse!$P$9</c:f>
              <c:strCache>
                <c:ptCount val="1"/>
                <c:pt idx="0">
                  <c:v>Heures envisagées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Synthèse!$D$7:$E$7</c:f>
              <c:strCache>
                <c:ptCount val="2"/>
                <c:pt idx="0">
                  <c:v>Sprint 2</c:v>
                </c:pt>
                <c:pt idx="1">
                  <c:v>Sprint 3</c:v>
                </c:pt>
              </c:strCache>
            </c:strRef>
          </c:cat>
          <c:val>
            <c:numRef>
              <c:f>Synthèse!$Q$9:$S$9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Synthèse!$P$10</c:f>
              <c:strCache>
                <c:ptCount val="1"/>
                <c:pt idx="0">
                  <c:v>Heure travaillées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Synthèse!$D$7:$E$7</c:f>
              <c:strCache>
                <c:ptCount val="2"/>
                <c:pt idx="0">
                  <c:v>Sprint 2</c:v>
                </c:pt>
                <c:pt idx="1">
                  <c:v>Sprint 3</c:v>
                </c:pt>
              </c:strCache>
            </c:strRef>
          </c:cat>
          <c:val>
            <c:numRef>
              <c:f>Synthèse!$Q$10:$S$10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3622672"/>
        <c:axId val="283624240"/>
      </c:barChart>
      <c:catAx>
        <c:axId val="28362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3624240"/>
        <c:crosses val="autoZero"/>
        <c:auto val="1"/>
        <c:lblAlgn val="ctr"/>
        <c:lblOffset val="100"/>
        <c:noMultiLvlLbl val="1"/>
      </c:catAx>
      <c:valAx>
        <c:axId val="2836242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3622672"/>
        <c:crosses val="autoZero"/>
        <c:crossBetween val="between"/>
      </c:valAx>
      <c:spPr>
        <a:solidFill>
          <a:srgbClr val="D9D9D9"/>
        </a:solidFill>
        <a:ln>
          <a:noFill/>
        </a:ln>
      </c:spPr>
    </c:plotArea>
    <c:legend>
      <c:legendPos val="t"/>
      <c:layout/>
      <c:overlay val="0"/>
      <c:spPr>
        <a:solidFill>
          <a:srgbClr val="D9D9D9"/>
        </a:solidFill>
        <a:ln>
          <a:solidFill>
            <a:srgbClr val="000000"/>
          </a:solidFill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CA" sz="1300">
                <a:latin typeface="Arial"/>
              </a:rPr>
              <a:t>Répartition des types de tâche</a:t>
            </a:r>
          </a:p>
        </c:rich>
      </c:tx>
      <c:layout/>
      <c:overlay val="1"/>
    </c:title>
    <c:autoTitleDeleted val="0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/>
      <c:pie3D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Synthèse!$V$9:$V$10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Synthèse!$U$9:$U$10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D9D9D9"/>
        </a:solidFill>
        <a:ln>
          <a:noFill/>
        </a:ln>
      </c:spPr>
    </c:plotArea>
    <c:legend>
      <c:legendPos val="b"/>
      <c:layout/>
      <c:overlay val="0"/>
      <c:spPr>
        <a:solidFill>
          <a:srgbClr val="D9D9D9"/>
        </a:solidFill>
        <a:ln>
          <a:solidFill>
            <a:srgbClr val="000000"/>
          </a:solidFill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CA" sz="1300">
                <a:latin typeface="Arial"/>
              </a:rPr>
              <a:t>Répartition des niveaux de difficulté</a:t>
            </a:r>
          </a:p>
        </c:rich>
      </c:tx>
      <c:layout/>
      <c:overlay val="1"/>
    </c:title>
    <c:autoTitleDeleted val="0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/>
      <c:pie3D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(Synthèse!$X$9:$X$11,Synthèse!$V$9:$V$10)</c:f>
            </c:strRef>
          </c:cat>
          <c:val>
            <c:numRef>
              <c:f>Synthèse!$Y$9:$Y$11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D9D9D9"/>
        </a:solidFill>
        <a:ln>
          <a:noFill/>
        </a:ln>
      </c:spPr>
    </c:plotArea>
    <c:legend>
      <c:legendPos val="b"/>
      <c:layout/>
      <c:overlay val="0"/>
      <c:spPr>
        <a:solidFill>
          <a:srgbClr val="D9D9D9"/>
        </a:solidFill>
        <a:ln>
          <a:solidFill>
            <a:srgbClr val="000000"/>
          </a:solidFill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693420</xdr:colOff>
      <xdr:row>40</xdr:row>
      <xdr:rowOff>175260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693420</xdr:colOff>
      <xdr:row>40</xdr:row>
      <xdr:rowOff>175260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19440</xdr:colOff>
      <xdr:row>12</xdr:row>
      <xdr:rowOff>183960</xdr:rowOff>
    </xdr:from>
    <xdr:to>
      <xdr:col>4</xdr:col>
      <xdr:colOff>344160</xdr:colOff>
      <xdr:row>28</xdr:row>
      <xdr:rowOff>159480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443880</xdr:colOff>
      <xdr:row>12</xdr:row>
      <xdr:rowOff>174960</xdr:rowOff>
    </xdr:from>
    <xdr:to>
      <xdr:col>9</xdr:col>
      <xdr:colOff>729360</xdr:colOff>
      <xdr:row>28</xdr:row>
      <xdr:rowOff>150480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29520</xdr:colOff>
      <xdr:row>31</xdr:row>
      <xdr:rowOff>83520</xdr:rowOff>
    </xdr:from>
    <xdr:to>
      <xdr:col>4</xdr:col>
      <xdr:colOff>318240</xdr:colOff>
      <xdr:row>47</xdr:row>
      <xdr:rowOff>59040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464040</xdr:colOff>
      <xdr:row>31</xdr:row>
      <xdr:rowOff>83520</xdr:rowOff>
    </xdr:from>
    <xdr:to>
      <xdr:col>9</xdr:col>
      <xdr:colOff>713520</xdr:colOff>
      <xdr:row>47</xdr:row>
      <xdr:rowOff>59040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8280</xdr:colOff>
      <xdr:row>32</xdr:row>
      <xdr:rowOff>97200</xdr:rowOff>
    </xdr:from>
    <xdr:to>
      <xdr:col>8</xdr:col>
      <xdr:colOff>34560</xdr:colOff>
      <xdr:row>37</xdr:row>
      <xdr:rowOff>74880</xdr:rowOff>
    </xdr:to>
    <xdr:pic>
      <xdr:nvPicPr>
        <xdr:cNvPr id="4" name="14756880004774280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800" y="5545440"/>
          <a:ext cx="8912880" cy="9680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90"/>
  <sheetViews>
    <sheetView topLeftCell="A19" zoomScaleNormal="100" zoomScalePageLayoutView="60" workbookViewId="0">
      <selection activeCell="D38" sqref="D38"/>
    </sheetView>
  </sheetViews>
  <sheetFormatPr baseColWidth="10" defaultColWidth="8.88671875" defaultRowHeight="14.4" x14ac:dyDescent="0.3"/>
  <cols>
    <col min="1" max="1" width="1.44140625" style="13"/>
    <col min="2" max="2" width="4.33203125" style="14"/>
    <col min="3" max="3" width="72.109375" style="13"/>
    <col min="4" max="8" width="11.5546875" style="14"/>
    <col min="9" max="11" width="11.5546875" style="13"/>
    <col min="12" max="16" width="0" style="14" hidden="1"/>
    <col min="17" max="19" width="0" style="13" hidden="1"/>
    <col min="20" max="27" width="0" style="14" hidden="1"/>
    <col min="28" max="36" width="0" style="13" hidden="1"/>
    <col min="37" max="1025" width="11.5546875" style="13"/>
  </cols>
  <sheetData>
    <row r="1" spans="1:36" ht="7.5" customHeight="1" x14ac:dyDescent="0.3">
      <c r="A1" s="13" t="s">
        <v>0</v>
      </c>
      <c r="B1"/>
      <c r="C1"/>
      <c r="D1"/>
      <c r="E1"/>
      <c r="F1"/>
      <c r="G1"/>
      <c r="H1"/>
      <c r="L1"/>
      <c r="M1"/>
      <c r="N1"/>
      <c r="O1"/>
      <c r="P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J1"/>
    </row>
    <row r="2" spans="1:36" ht="22.5" customHeight="1" x14ac:dyDescent="0.4">
      <c r="B2" s="12" t="s">
        <v>1</v>
      </c>
      <c r="C2" s="12"/>
      <c r="D2" s="12"/>
      <c r="E2" s="12"/>
      <c r="F2" s="12"/>
      <c r="G2" s="12"/>
      <c r="H2" s="1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J2"/>
    </row>
    <row r="3" spans="1:36" ht="15" customHeight="1" x14ac:dyDescent="0.3">
      <c r="B3" s="15" t="s">
        <v>2</v>
      </c>
      <c r="C3" s="16"/>
      <c r="D3" s="17" t="s">
        <v>3</v>
      </c>
      <c r="E3" s="11" t="s">
        <v>4</v>
      </c>
      <c r="F3" s="11"/>
      <c r="G3" s="11"/>
      <c r="H3" s="11"/>
      <c r="L3"/>
      <c r="M3"/>
      <c r="N3"/>
      <c r="O3"/>
      <c r="P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J3"/>
    </row>
    <row r="4" spans="1:36" ht="22.5" customHeight="1" x14ac:dyDescent="0.3">
      <c r="B4" s="18"/>
      <c r="C4" s="19"/>
      <c r="D4" s="18"/>
      <c r="E4" s="18"/>
      <c r="F4" s="18"/>
      <c r="G4" s="18"/>
      <c r="H4" s="18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J4"/>
    </row>
    <row r="5" spans="1:36" ht="22.5" customHeight="1" x14ac:dyDescent="0.3">
      <c r="B5" s="20" t="s">
        <v>5</v>
      </c>
      <c r="C5" s="21"/>
      <c r="D5" s="21"/>
      <c r="E5" s="21"/>
      <c r="F5" s="21"/>
      <c r="G5" s="21"/>
      <c r="H5" s="22" t="str">
        <f>IF(L44=0,CONCATENATE(AE12, " totalisant ", AE15, " de travail estimé."),CONCATENATE("Attention, il reste " &amp; L45 &amp; " à remplir."))</f>
        <v>31 tâches ont été définies totalisant 53 heures et 45 minutes de travail estimé.</v>
      </c>
      <c r="L5"/>
      <c r="M5"/>
      <c r="N5"/>
      <c r="O5"/>
      <c r="P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J5"/>
    </row>
    <row r="6" spans="1:36" ht="7.5" customHeight="1" x14ac:dyDescent="0.3">
      <c r="B6"/>
      <c r="C6"/>
      <c r="D6"/>
      <c r="E6"/>
      <c r="F6"/>
      <c r="G6"/>
      <c r="H6"/>
      <c r="L6"/>
      <c r="M6"/>
      <c r="N6"/>
      <c r="O6"/>
      <c r="P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J6"/>
    </row>
    <row r="7" spans="1:36" ht="15" customHeight="1" x14ac:dyDescent="0.3">
      <c r="B7" s="23" t="s">
        <v>6</v>
      </c>
      <c r="C7" s="24" t="s">
        <v>7</v>
      </c>
      <c r="D7" s="25" t="s">
        <v>8</v>
      </c>
      <c r="E7" s="25" t="s">
        <v>9</v>
      </c>
      <c r="F7" s="25" t="s">
        <v>10</v>
      </c>
      <c r="G7" s="25" t="s">
        <v>11</v>
      </c>
      <c r="H7" s="26" t="s">
        <v>12</v>
      </c>
      <c r="L7"/>
      <c r="M7"/>
      <c r="N7"/>
      <c r="O7"/>
      <c r="P7"/>
      <c r="R7"/>
      <c r="S7"/>
      <c r="T7" s="27" t="s">
        <v>13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J7"/>
    </row>
    <row r="8" spans="1:36" x14ac:dyDescent="0.3">
      <c r="B8" s="28">
        <v>1</v>
      </c>
      <c r="C8" s="29" t="s">
        <v>14</v>
      </c>
      <c r="D8" s="30" t="s">
        <v>13</v>
      </c>
      <c r="E8" s="30" t="s">
        <v>15</v>
      </c>
      <c r="F8" s="30">
        <v>1</v>
      </c>
      <c r="G8" s="31">
        <v>1.041666666667E-2</v>
      </c>
      <c r="H8" s="32" t="s">
        <v>16</v>
      </c>
      <c r="L8" s="27" t="b">
        <f t="shared" ref="L8:L42" si="0">AND(NOT(ISBLANK($C8)),LEN(D8)=0)</f>
        <v>0</v>
      </c>
      <c r="M8" s="27" t="b">
        <f t="shared" ref="M8:M42" si="1">AND(NOT(ISBLANK($C8)),LEN(E8)=0)</f>
        <v>0</v>
      </c>
      <c r="N8" s="27" t="b">
        <f t="shared" ref="N8:N42" si="2">AND(NOT(ISBLANK($C8)),LEN(F8)=0)</f>
        <v>0</v>
      </c>
      <c r="O8" s="27" t="b">
        <f t="shared" ref="O8:O42" si="3">AND(NOT(ISBLANK($C8)),LEN(G8)=0)</f>
        <v>0</v>
      </c>
      <c r="P8" s="27" t="b">
        <f t="shared" ref="P8:P42" si="4">AND(NOT(ISBLANK($C8)),LEN(H8)=0)</f>
        <v>0</v>
      </c>
      <c r="R8" s="33" t="s">
        <v>17</v>
      </c>
      <c r="S8" s="34">
        <v>233</v>
      </c>
      <c r="T8" s="27">
        <v>1</v>
      </c>
      <c r="U8" s="27">
        <f>MAX(B8:B42)</f>
        <v>31</v>
      </c>
      <c r="V8" s="27" t="s">
        <v>15</v>
      </c>
      <c r="W8" s="27">
        <v>1</v>
      </c>
      <c r="X8" s="35">
        <v>0</v>
      </c>
      <c r="Y8" s="35">
        <f>MAX(G8:G42)</f>
        <v>0.51041666666666996</v>
      </c>
      <c r="Z8" s="27" t="s">
        <v>16</v>
      </c>
      <c r="AA8" s="27">
        <v>1</v>
      </c>
      <c r="AB8" s="36">
        <v>0</v>
      </c>
      <c r="AC8" s="37">
        <f>COUNTA(C8:C43)</f>
        <v>31</v>
      </c>
      <c r="AD8" s="38">
        <f>SUM(G8:G43)</f>
        <v>2.2395833333333299</v>
      </c>
      <c r="AE8"/>
      <c r="AF8"/>
      <c r="AG8"/>
      <c r="AH8"/>
      <c r="AJ8"/>
    </row>
    <row r="9" spans="1:36" x14ac:dyDescent="0.3">
      <c r="B9" s="39">
        <f t="shared" ref="B9:B42" si="5">IF(LEN(C9)&lt;&gt;0,IF(OR(LEN(B8)=0,B8="^"),"^",B8+1),"")</f>
        <v>2</v>
      </c>
      <c r="C9" s="40" t="s">
        <v>18</v>
      </c>
      <c r="D9" s="41">
        <v>1</v>
      </c>
      <c r="E9" s="41" t="s">
        <v>15</v>
      </c>
      <c r="F9" s="41">
        <v>1</v>
      </c>
      <c r="G9" s="42">
        <v>0.25</v>
      </c>
      <c r="H9" s="43" t="s">
        <v>16</v>
      </c>
      <c r="L9" s="27" t="b">
        <f t="shared" si="0"/>
        <v>0</v>
      </c>
      <c r="M9" s="27" t="b">
        <f t="shared" si="1"/>
        <v>0</v>
      </c>
      <c r="N9" s="27" t="b">
        <f t="shared" si="2"/>
        <v>0</v>
      </c>
      <c r="O9" s="27" t="b">
        <f t="shared" si="3"/>
        <v>0</v>
      </c>
      <c r="P9" s="27" t="b">
        <f t="shared" si="4"/>
        <v>0</v>
      </c>
      <c r="R9" s="33" t="s">
        <v>19</v>
      </c>
      <c r="S9" s="34">
        <v>238</v>
      </c>
      <c r="T9" s="27">
        <v>2</v>
      </c>
      <c r="V9" s="27" t="s">
        <v>20</v>
      </c>
      <c r="W9" s="27">
        <v>2</v>
      </c>
      <c r="X9" s="35">
        <v>1.041666666667E-2</v>
      </c>
      <c r="Z9" s="27" t="s">
        <v>21</v>
      </c>
      <c r="AA9" s="27">
        <v>2</v>
      </c>
      <c r="AB9" s="36">
        <v>0.05</v>
      </c>
      <c r="AC9"/>
      <c r="AD9" s="44">
        <f>AD8</f>
        <v>2.2395833333333299</v>
      </c>
      <c r="AE9"/>
      <c r="AF9"/>
      <c r="AG9"/>
      <c r="AH9"/>
      <c r="AJ9"/>
    </row>
    <row r="10" spans="1:36" x14ac:dyDescent="0.3">
      <c r="B10" s="28">
        <f t="shared" si="5"/>
        <v>3</v>
      </c>
      <c r="C10" s="45" t="s">
        <v>22</v>
      </c>
      <c r="D10" s="46">
        <v>2</v>
      </c>
      <c r="E10" s="46" t="s">
        <v>15</v>
      </c>
      <c r="F10" s="46">
        <v>2</v>
      </c>
      <c r="G10" s="47">
        <v>0.22916666666666999</v>
      </c>
      <c r="H10" s="48" t="s">
        <v>16</v>
      </c>
      <c r="L10" s="27" t="b">
        <f t="shared" si="0"/>
        <v>0</v>
      </c>
      <c r="M10" s="27" t="b">
        <f t="shared" si="1"/>
        <v>0</v>
      </c>
      <c r="N10" s="27" t="b">
        <f t="shared" si="2"/>
        <v>0</v>
      </c>
      <c r="O10" s="27" t="b">
        <f t="shared" si="3"/>
        <v>0</v>
      </c>
      <c r="P10" s="27" t="b">
        <f t="shared" si="4"/>
        <v>0</v>
      </c>
      <c r="R10" s="33" t="s">
        <v>23</v>
      </c>
      <c r="S10" s="34">
        <v>243</v>
      </c>
      <c r="T10" s="27">
        <v>3</v>
      </c>
      <c r="W10" s="27">
        <v>3</v>
      </c>
      <c r="X10" s="35">
        <v>2.0833333333330002E-2</v>
      </c>
      <c r="Z10" s="27" t="s">
        <v>24</v>
      </c>
      <c r="AA10" s="27">
        <v>3</v>
      </c>
      <c r="AB10" s="36">
        <v>0.1</v>
      </c>
      <c r="AC10"/>
      <c r="AD10" s="49">
        <f>DAY(AD8)*24+HOUR(AD8)</f>
        <v>53</v>
      </c>
      <c r="AE10"/>
      <c r="AF10"/>
      <c r="AG10"/>
      <c r="AH10"/>
      <c r="AJ10"/>
    </row>
    <row r="11" spans="1:36" x14ac:dyDescent="0.3">
      <c r="B11" s="39">
        <f t="shared" si="5"/>
        <v>4</v>
      </c>
      <c r="C11" s="40" t="s">
        <v>25</v>
      </c>
      <c r="D11" s="41" t="s">
        <v>13</v>
      </c>
      <c r="E11" s="41" t="s">
        <v>15</v>
      </c>
      <c r="F11" s="41">
        <v>2</v>
      </c>
      <c r="G11" s="42">
        <v>3.125E-2</v>
      </c>
      <c r="H11" s="43" t="s">
        <v>16</v>
      </c>
      <c r="L11" s="27" t="b">
        <f t="shared" si="0"/>
        <v>0</v>
      </c>
      <c r="M11" s="27" t="b">
        <f t="shared" si="1"/>
        <v>0</v>
      </c>
      <c r="N11" s="27" t="b">
        <f t="shared" si="2"/>
        <v>0</v>
      </c>
      <c r="O11" s="27" t="b">
        <f t="shared" si="3"/>
        <v>0</v>
      </c>
      <c r="P11" s="27" t="b">
        <f t="shared" si="4"/>
        <v>0</v>
      </c>
      <c r="R11" s="33"/>
      <c r="S11" s="34"/>
      <c r="T11" s="27">
        <v>4</v>
      </c>
      <c r="X11" s="35">
        <v>3.125E-2</v>
      </c>
      <c r="AB11" s="36">
        <v>0.15</v>
      </c>
      <c r="AC11"/>
      <c r="AD11" s="37">
        <f>MINUTE(AD8)</f>
        <v>45</v>
      </c>
      <c r="AE11"/>
      <c r="AF11"/>
      <c r="AG11"/>
      <c r="AH11"/>
      <c r="AJ11"/>
    </row>
    <row r="12" spans="1:36" x14ac:dyDescent="0.3">
      <c r="B12" s="28">
        <f t="shared" si="5"/>
        <v>5</v>
      </c>
      <c r="C12" s="45" t="s">
        <v>26</v>
      </c>
      <c r="D12" s="46">
        <v>1</v>
      </c>
      <c r="E12" s="46" t="s">
        <v>15</v>
      </c>
      <c r="F12" s="46">
        <v>1</v>
      </c>
      <c r="G12" s="47">
        <v>2.0833333333330002E-2</v>
      </c>
      <c r="H12" s="48" t="s">
        <v>21</v>
      </c>
      <c r="L12" s="27" t="b">
        <f t="shared" si="0"/>
        <v>0</v>
      </c>
      <c r="M12" s="27" t="b">
        <f t="shared" si="1"/>
        <v>0</v>
      </c>
      <c r="N12" s="27" t="b">
        <f t="shared" si="2"/>
        <v>0</v>
      </c>
      <c r="O12" s="27" t="b">
        <f t="shared" si="3"/>
        <v>0</v>
      </c>
      <c r="P12" s="27" t="b">
        <f t="shared" si="4"/>
        <v>0</v>
      </c>
      <c r="R12" s="33" t="s">
        <v>17</v>
      </c>
      <c r="S12" s="34">
        <v>212</v>
      </c>
      <c r="T12" s="27">
        <v>5</v>
      </c>
      <c r="X12" s="35">
        <v>4.1666666666670002E-2</v>
      </c>
      <c r="AB12" s="36">
        <v>0.2</v>
      </c>
      <c r="AC12" s="37" t="s">
        <v>27</v>
      </c>
      <c r="AD12" s="37">
        <f>AC8</f>
        <v>31</v>
      </c>
      <c r="AE12" s="37" t="str">
        <f>AD12 &amp; " " &amp; AC12 &amp; IF(AD12 &gt; 1, "s ont été définies", " a été définie")</f>
        <v>31 tâches ont été définies</v>
      </c>
      <c r="AF12"/>
      <c r="AG12"/>
      <c r="AH12"/>
      <c r="AJ12"/>
    </row>
    <row r="13" spans="1:36" x14ac:dyDescent="0.3">
      <c r="B13" s="39">
        <f t="shared" si="5"/>
        <v>6</v>
      </c>
      <c r="C13" s="40" t="s">
        <v>28</v>
      </c>
      <c r="D13" s="41">
        <v>2</v>
      </c>
      <c r="E13" s="41" t="s">
        <v>15</v>
      </c>
      <c r="F13" s="41">
        <v>2</v>
      </c>
      <c r="G13" s="42">
        <v>2.0833333333330002E-2</v>
      </c>
      <c r="H13" s="43" t="s">
        <v>21</v>
      </c>
      <c r="L13" s="27" t="b">
        <f t="shared" si="0"/>
        <v>0</v>
      </c>
      <c r="M13" s="27" t="b">
        <f t="shared" si="1"/>
        <v>0</v>
      </c>
      <c r="N13" s="27" t="b">
        <f t="shared" si="2"/>
        <v>0</v>
      </c>
      <c r="O13" s="27" t="b">
        <f t="shared" si="3"/>
        <v>0</v>
      </c>
      <c r="P13" s="27" t="b">
        <f t="shared" si="4"/>
        <v>0</v>
      </c>
      <c r="R13" s="33" t="s">
        <v>19</v>
      </c>
      <c r="S13" s="34">
        <v>222</v>
      </c>
      <c r="T13" s="27">
        <v>6</v>
      </c>
      <c r="X13" s="35">
        <v>5.2083333333329998E-2</v>
      </c>
      <c r="AB13" s="36">
        <v>0.25</v>
      </c>
      <c r="AC13" s="37" t="s">
        <v>29</v>
      </c>
      <c r="AD13" s="37">
        <f>AD10</f>
        <v>53</v>
      </c>
      <c r="AE13" s="37" t="str">
        <f>AD13 &amp; " " &amp; AC13 &amp; IF(AD13 &gt; 1, "s", "")</f>
        <v>53 heures</v>
      </c>
      <c r="AF13"/>
      <c r="AG13"/>
      <c r="AH13"/>
      <c r="AJ13"/>
    </row>
    <row r="14" spans="1:36" x14ac:dyDescent="0.3">
      <c r="B14" s="28">
        <f t="shared" si="5"/>
        <v>7</v>
      </c>
      <c r="C14" s="45" t="s">
        <v>30</v>
      </c>
      <c r="D14" s="46">
        <v>1</v>
      </c>
      <c r="E14" s="46" t="s">
        <v>15</v>
      </c>
      <c r="F14" s="46">
        <v>1</v>
      </c>
      <c r="G14" s="47">
        <v>3.125E-2</v>
      </c>
      <c r="H14" s="48" t="s">
        <v>21</v>
      </c>
      <c r="L14" s="27" t="b">
        <f t="shared" si="0"/>
        <v>0</v>
      </c>
      <c r="M14" s="27" t="b">
        <f t="shared" si="1"/>
        <v>0</v>
      </c>
      <c r="N14" s="27" t="b">
        <f t="shared" si="2"/>
        <v>0</v>
      </c>
      <c r="O14" s="27" t="b">
        <f t="shared" si="3"/>
        <v>0</v>
      </c>
      <c r="P14" s="27" t="b">
        <f t="shared" si="4"/>
        <v>0</v>
      </c>
      <c r="R14" s="33" t="s">
        <v>23</v>
      </c>
      <c r="S14" s="34">
        <v>232</v>
      </c>
      <c r="T14" s="27">
        <v>7</v>
      </c>
      <c r="X14" s="35">
        <v>6.25E-2</v>
      </c>
      <c r="AB14" s="36">
        <v>0.3</v>
      </c>
      <c r="AC14" s="37" t="s">
        <v>31</v>
      </c>
      <c r="AD14" s="37">
        <f>AD11</f>
        <v>45</v>
      </c>
      <c r="AE14" s="37" t="str">
        <f>AD14 &amp; " " &amp; AC14 &amp; IF(AD14 &gt; 1, "s", "")</f>
        <v>45 minutes</v>
      </c>
      <c r="AF14"/>
      <c r="AG14"/>
      <c r="AH14"/>
      <c r="AJ14"/>
    </row>
    <row r="15" spans="1:36" x14ac:dyDescent="0.3">
      <c r="B15" s="39">
        <f t="shared" si="5"/>
        <v>8</v>
      </c>
      <c r="C15" s="40" t="s">
        <v>32</v>
      </c>
      <c r="D15" s="41">
        <v>2</v>
      </c>
      <c r="E15" s="41" t="s">
        <v>15</v>
      </c>
      <c r="F15" s="41">
        <v>1</v>
      </c>
      <c r="G15" s="42">
        <v>2.0833333333330002E-2</v>
      </c>
      <c r="H15" s="43" t="s">
        <v>21</v>
      </c>
      <c r="L15" s="27" t="b">
        <f t="shared" si="0"/>
        <v>0</v>
      </c>
      <c r="M15" s="27" t="b">
        <f t="shared" si="1"/>
        <v>0</v>
      </c>
      <c r="N15" s="27" t="b">
        <f t="shared" si="2"/>
        <v>0</v>
      </c>
      <c r="O15" s="27" t="b">
        <f t="shared" si="3"/>
        <v>0</v>
      </c>
      <c r="P15" s="27" t="b">
        <f t="shared" si="4"/>
        <v>0</v>
      </c>
      <c r="R15"/>
      <c r="S15"/>
      <c r="T15" s="27">
        <v>8</v>
      </c>
      <c r="X15" s="35">
        <v>7.2916666666670002E-2</v>
      </c>
      <c r="AB15" s="36">
        <v>0.35</v>
      </c>
      <c r="AC15"/>
      <c r="AD15"/>
      <c r="AE15" s="37" t="str">
        <f>IF(AD13&gt;0,IF(AD14&gt;0,AE13&amp;" et "&amp;AE14,AE13),AE14)</f>
        <v>53 heures et 45 minutes</v>
      </c>
      <c r="AF15"/>
      <c r="AG15"/>
      <c r="AH15"/>
      <c r="AJ15"/>
    </row>
    <row r="16" spans="1:36" x14ac:dyDescent="0.3">
      <c r="B16" s="28">
        <f t="shared" si="5"/>
        <v>9</v>
      </c>
      <c r="C16" s="45" t="s">
        <v>33</v>
      </c>
      <c r="D16" s="46">
        <v>3</v>
      </c>
      <c r="E16" s="46" t="s">
        <v>15</v>
      </c>
      <c r="F16" s="46">
        <v>1</v>
      </c>
      <c r="G16" s="47">
        <v>2.0833333333330002E-2</v>
      </c>
      <c r="H16" s="48" t="s">
        <v>21</v>
      </c>
      <c r="L16" s="27" t="b">
        <f t="shared" si="0"/>
        <v>0</v>
      </c>
      <c r="M16" s="27" t="b">
        <f t="shared" si="1"/>
        <v>0</v>
      </c>
      <c r="N16" s="27" t="b">
        <f t="shared" si="2"/>
        <v>0</v>
      </c>
      <c r="O16" s="27" t="b">
        <f t="shared" si="3"/>
        <v>0</v>
      </c>
      <c r="P16" s="27" t="b">
        <f t="shared" si="4"/>
        <v>0</v>
      </c>
      <c r="R16" s="33" t="s">
        <v>17</v>
      </c>
      <c r="S16" s="34">
        <v>58</v>
      </c>
      <c r="T16" s="27">
        <v>9</v>
      </c>
      <c r="X16" s="35">
        <v>8.3333333333329998E-2</v>
      </c>
      <c r="AB16" s="36">
        <v>0.4</v>
      </c>
      <c r="AC16"/>
      <c r="AD16"/>
      <c r="AE16"/>
      <c r="AF16"/>
      <c r="AG16"/>
      <c r="AH16"/>
      <c r="AJ16"/>
    </row>
    <row r="17" spans="2:36" x14ac:dyDescent="0.3">
      <c r="B17" s="39">
        <f t="shared" si="5"/>
        <v>10</v>
      </c>
      <c r="C17" s="40" t="s">
        <v>34</v>
      </c>
      <c r="D17" s="41">
        <v>3</v>
      </c>
      <c r="E17" s="41" t="s">
        <v>15</v>
      </c>
      <c r="F17" s="41">
        <v>1</v>
      </c>
      <c r="G17" s="42">
        <v>2.0833333333330002E-2</v>
      </c>
      <c r="H17" s="43" t="s">
        <v>21</v>
      </c>
      <c r="L17" s="27" t="b">
        <f t="shared" si="0"/>
        <v>0</v>
      </c>
      <c r="M17" s="27" t="b">
        <f t="shared" si="1"/>
        <v>0</v>
      </c>
      <c r="N17" s="27" t="b">
        <f t="shared" si="2"/>
        <v>0</v>
      </c>
      <c r="O17" s="27" t="b">
        <f t="shared" si="3"/>
        <v>0</v>
      </c>
      <c r="P17" s="27" t="b">
        <f t="shared" si="4"/>
        <v>0</v>
      </c>
      <c r="R17" s="33" t="s">
        <v>19</v>
      </c>
      <c r="S17" s="34">
        <v>82</v>
      </c>
      <c r="T17" s="27">
        <v>10</v>
      </c>
      <c r="X17" s="35">
        <v>9.375E-2</v>
      </c>
      <c r="AB17" s="36">
        <v>0.45</v>
      </c>
      <c r="AC17" s="37" t="s">
        <v>16</v>
      </c>
      <c r="AD17" s="37">
        <f>SUM(($H$8:$H$42=$AC17)*$G$8:$G$42)</f>
        <v>0</v>
      </c>
      <c r="AE17" s="37">
        <f>AD17 * 24*60</f>
        <v>0</v>
      </c>
      <c r="AF17" s="37">
        <f>DAY(AD17)*24+HOUR(AD17)</f>
        <v>0</v>
      </c>
      <c r="AG17" s="37">
        <f>MINUTE(AD17)</f>
        <v>0</v>
      </c>
      <c r="AH17" s="37" t="str">
        <f>AF17&amp;"h"&amp;TEXT(AG17,"00")</f>
        <v>0h00</v>
      </c>
      <c r="AJ17" s="37">
        <f>COUNTIF($H$8:$H$42,AC17)</f>
        <v>4</v>
      </c>
    </row>
    <row r="18" spans="2:36" x14ac:dyDescent="0.3">
      <c r="B18" s="28">
        <f t="shared" si="5"/>
        <v>11</v>
      </c>
      <c r="C18" s="45" t="s">
        <v>35</v>
      </c>
      <c r="D18" s="46">
        <v>2</v>
      </c>
      <c r="E18" s="46" t="s">
        <v>15</v>
      </c>
      <c r="F18" s="46">
        <v>2</v>
      </c>
      <c r="G18" s="47">
        <v>3.125E-2</v>
      </c>
      <c r="H18" s="48" t="s">
        <v>21</v>
      </c>
      <c r="L18" s="27" t="b">
        <f t="shared" si="0"/>
        <v>0</v>
      </c>
      <c r="M18" s="27" t="b">
        <f t="shared" si="1"/>
        <v>0</v>
      </c>
      <c r="N18" s="27" t="b">
        <f t="shared" si="2"/>
        <v>0</v>
      </c>
      <c r="O18" s="27" t="b">
        <f t="shared" si="3"/>
        <v>0</v>
      </c>
      <c r="P18" s="27" t="b">
        <f t="shared" si="4"/>
        <v>0</v>
      </c>
      <c r="R18" s="33" t="s">
        <v>23</v>
      </c>
      <c r="S18" s="34">
        <v>106</v>
      </c>
      <c r="T18" s="27">
        <v>11</v>
      </c>
      <c r="X18" s="35">
        <v>0.10416666666667</v>
      </c>
      <c r="AB18" s="36">
        <v>0.5</v>
      </c>
      <c r="AC18" s="37" t="s">
        <v>21</v>
      </c>
      <c r="AD18" s="37">
        <f>SUM(($H$8:$H$42=$AC18)*$G$8:$G$42)</f>
        <v>3.125E-2</v>
      </c>
      <c r="AE18" s="37">
        <f>AD18 * 24*60</f>
        <v>45</v>
      </c>
      <c r="AF18" s="37">
        <f>DAY(AD18)*24+HOUR(AD18)</f>
        <v>0</v>
      </c>
      <c r="AG18" s="37">
        <f>MINUTE(AD18)</f>
        <v>45</v>
      </c>
      <c r="AH18" s="37" t="str">
        <f>AF18&amp;"h"&amp;TEXT(AG18,"00")</f>
        <v>0h45</v>
      </c>
      <c r="AJ18" s="37">
        <f>COUNTIF($H$8:$H$42,AC18)</f>
        <v>24</v>
      </c>
    </row>
    <row r="19" spans="2:36" x14ac:dyDescent="0.3">
      <c r="B19" s="39">
        <f t="shared" si="5"/>
        <v>12</v>
      </c>
      <c r="C19" s="40" t="s">
        <v>36</v>
      </c>
      <c r="D19" s="41">
        <v>4</v>
      </c>
      <c r="E19" s="41" t="s">
        <v>15</v>
      </c>
      <c r="F19" s="41">
        <v>1</v>
      </c>
      <c r="G19" s="42">
        <v>1.041666666667E-2</v>
      </c>
      <c r="H19" s="43" t="s">
        <v>21</v>
      </c>
      <c r="L19" s="27" t="b">
        <f t="shared" si="0"/>
        <v>0</v>
      </c>
      <c r="M19" s="27" t="b">
        <f t="shared" si="1"/>
        <v>0</v>
      </c>
      <c r="N19" s="27" t="b">
        <f t="shared" si="2"/>
        <v>0</v>
      </c>
      <c r="O19" s="27" t="b">
        <f t="shared" si="3"/>
        <v>0</v>
      </c>
      <c r="P19" s="27" t="b">
        <f t="shared" si="4"/>
        <v>0</v>
      </c>
      <c r="S19"/>
      <c r="T19" s="27">
        <v>12</v>
      </c>
      <c r="X19" s="35">
        <v>0.11458333333333</v>
      </c>
      <c r="AB19" s="36">
        <v>0.55000000000000004</v>
      </c>
      <c r="AC19" s="37" t="s">
        <v>24</v>
      </c>
      <c r="AD19" s="37">
        <f>SUM(($H$8:$H$42=$AC19)*$G$8:$G$42)</f>
        <v>0</v>
      </c>
      <c r="AE19" s="37">
        <f>AD19 * 24*60</f>
        <v>0</v>
      </c>
      <c r="AF19" s="37">
        <f>DAY(AD19)*24+HOUR(AD19)</f>
        <v>0</v>
      </c>
      <c r="AG19" s="37">
        <f>MINUTE(AD19)</f>
        <v>0</v>
      </c>
      <c r="AH19" s="37" t="str">
        <f>AF19&amp;"h"&amp;TEXT(AG19,"00")</f>
        <v>0h00</v>
      </c>
      <c r="AJ19" s="37">
        <f>COUNTIF($H$8:$H$42,AC19)</f>
        <v>3</v>
      </c>
    </row>
    <row r="20" spans="2:36" x14ac:dyDescent="0.3">
      <c r="B20" s="28">
        <f t="shared" si="5"/>
        <v>13</v>
      </c>
      <c r="C20" s="45" t="s">
        <v>37</v>
      </c>
      <c r="D20" s="46">
        <v>4</v>
      </c>
      <c r="E20" s="46" t="s">
        <v>15</v>
      </c>
      <c r="F20" s="46">
        <v>3</v>
      </c>
      <c r="G20" s="47">
        <v>5.2083333333329998E-2</v>
      </c>
      <c r="H20" s="48" t="s">
        <v>21</v>
      </c>
      <c r="L20" s="27" t="b">
        <f t="shared" si="0"/>
        <v>0</v>
      </c>
      <c r="M20" s="27" t="b">
        <f t="shared" si="1"/>
        <v>0</v>
      </c>
      <c r="N20" s="27" t="b">
        <f t="shared" si="2"/>
        <v>0</v>
      </c>
      <c r="O20" s="27" t="b">
        <f t="shared" si="3"/>
        <v>0</v>
      </c>
      <c r="P20" s="27" t="b">
        <f t="shared" si="4"/>
        <v>0</v>
      </c>
      <c r="S20" s="50"/>
      <c r="T20" s="27">
        <v>13</v>
      </c>
      <c r="X20" s="35">
        <v>0.125</v>
      </c>
      <c r="AB20" s="36">
        <v>0.6</v>
      </c>
      <c r="AD20"/>
      <c r="AE20"/>
      <c r="AF20"/>
      <c r="AG20"/>
      <c r="AH20"/>
    </row>
    <row r="21" spans="2:36" x14ac:dyDescent="0.3">
      <c r="B21" s="39">
        <f t="shared" si="5"/>
        <v>14</v>
      </c>
      <c r="C21" s="40" t="s">
        <v>38</v>
      </c>
      <c r="D21" s="41">
        <v>1</v>
      </c>
      <c r="E21" s="41" t="s">
        <v>15</v>
      </c>
      <c r="F21" s="41">
        <v>1</v>
      </c>
      <c r="G21" s="42">
        <v>3.125E-2</v>
      </c>
      <c r="H21" s="43" t="s">
        <v>21</v>
      </c>
      <c r="L21" s="27" t="b">
        <f t="shared" si="0"/>
        <v>0</v>
      </c>
      <c r="M21" s="27" t="b">
        <f t="shared" si="1"/>
        <v>0</v>
      </c>
      <c r="N21" s="27" t="b">
        <f t="shared" si="2"/>
        <v>0</v>
      </c>
      <c r="O21" s="27" t="b">
        <f t="shared" si="3"/>
        <v>0</v>
      </c>
      <c r="P21" s="27" t="b">
        <f t="shared" si="4"/>
        <v>0</v>
      </c>
      <c r="T21" s="27">
        <v>14</v>
      </c>
      <c r="X21" s="35">
        <v>0.13541666666666999</v>
      </c>
      <c r="AB21" s="36">
        <v>0.65</v>
      </c>
      <c r="AD21" s="37">
        <f>SUM(AD17:AD19)</f>
        <v>3.125E-2</v>
      </c>
      <c r="AE21" s="37">
        <f>AD21 * 24*60</f>
        <v>45</v>
      </c>
      <c r="AF21" s="37">
        <f>DAY(AD21)*24+HOUR(AD21)</f>
        <v>0</v>
      </c>
      <c r="AG21" s="37">
        <f>MINUTE(AD21)</f>
        <v>45</v>
      </c>
      <c r="AH21" s="37" t="str">
        <f>AF21&amp;"h"&amp;TEXT(AG21,"00")</f>
        <v>0h45</v>
      </c>
    </row>
    <row r="22" spans="2:36" x14ac:dyDescent="0.3">
      <c r="B22" s="28">
        <f t="shared" si="5"/>
        <v>15</v>
      </c>
      <c r="C22" s="45" t="s">
        <v>39</v>
      </c>
      <c r="D22" s="46">
        <v>1</v>
      </c>
      <c r="E22" s="46" t="s">
        <v>15</v>
      </c>
      <c r="F22" s="46">
        <v>2</v>
      </c>
      <c r="G22" s="47">
        <v>7.2916666666670002E-2</v>
      </c>
      <c r="H22" s="48" t="s">
        <v>21</v>
      </c>
      <c r="L22" s="27" t="b">
        <f t="shared" si="0"/>
        <v>0</v>
      </c>
      <c r="M22" s="27" t="b">
        <f t="shared" si="1"/>
        <v>0</v>
      </c>
      <c r="N22" s="27" t="b">
        <f t="shared" si="2"/>
        <v>0</v>
      </c>
      <c r="O22" s="27" t="b">
        <f t="shared" si="3"/>
        <v>0</v>
      </c>
      <c r="P22" s="27" t="b">
        <f t="shared" si="4"/>
        <v>0</v>
      </c>
      <c r="T22" s="27">
        <v>15</v>
      </c>
      <c r="X22" s="35">
        <v>0.14583333333333001</v>
      </c>
      <c r="AB22" s="36">
        <v>0.7</v>
      </c>
    </row>
    <row r="23" spans="2:36" x14ac:dyDescent="0.3">
      <c r="B23" s="39">
        <f t="shared" si="5"/>
        <v>16</v>
      </c>
      <c r="C23" s="40" t="s">
        <v>40</v>
      </c>
      <c r="D23" s="41">
        <v>2</v>
      </c>
      <c r="E23" s="41" t="s">
        <v>15</v>
      </c>
      <c r="F23" s="41">
        <v>1</v>
      </c>
      <c r="G23" s="42">
        <v>4.1666666666670002E-2</v>
      </c>
      <c r="H23" s="43" t="s">
        <v>21</v>
      </c>
      <c r="L23" s="27" t="b">
        <f t="shared" si="0"/>
        <v>0</v>
      </c>
      <c r="M23" s="27" t="b">
        <f t="shared" si="1"/>
        <v>0</v>
      </c>
      <c r="N23" s="27" t="b">
        <f t="shared" si="2"/>
        <v>0</v>
      </c>
      <c r="O23" s="27" t="b">
        <f t="shared" si="3"/>
        <v>0</v>
      </c>
      <c r="P23" s="27" t="b">
        <f t="shared" si="4"/>
        <v>0</v>
      </c>
      <c r="T23" s="27">
        <v>16</v>
      </c>
      <c r="X23" s="35">
        <v>0.15625</v>
      </c>
      <c r="AB23" s="36">
        <v>0.75</v>
      </c>
    </row>
    <row r="24" spans="2:36" x14ac:dyDescent="0.3">
      <c r="B24" s="28">
        <f t="shared" si="5"/>
        <v>17</v>
      </c>
      <c r="C24" s="45" t="s">
        <v>41</v>
      </c>
      <c r="D24" s="46">
        <v>5</v>
      </c>
      <c r="E24" s="46" t="s">
        <v>15</v>
      </c>
      <c r="F24" s="46">
        <v>2</v>
      </c>
      <c r="G24" s="47">
        <v>0.39583333333332998</v>
      </c>
      <c r="H24" s="48" t="s">
        <v>21</v>
      </c>
      <c r="L24" s="27" t="b">
        <f t="shared" si="0"/>
        <v>0</v>
      </c>
      <c r="M24" s="27" t="b">
        <f t="shared" si="1"/>
        <v>0</v>
      </c>
      <c r="N24" s="27" t="b">
        <f t="shared" si="2"/>
        <v>0</v>
      </c>
      <c r="O24" s="27" t="b">
        <f t="shared" si="3"/>
        <v>0</v>
      </c>
      <c r="P24" s="27" t="b">
        <f t="shared" si="4"/>
        <v>0</v>
      </c>
      <c r="T24" s="27">
        <v>17</v>
      </c>
      <c r="X24" s="35">
        <v>0.16666666666666999</v>
      </c>
      <c r="AB24" s="36">
        <v>0.8</v>
      </c>
    </row>
    <row r="25" spans="2:36" x14ac:dyDescent="0.3">
      <c r="B25" s="39">
        <f t="shared" si="5"/>
        <v>18</v>
      </c>
      <c r="C25" s="40" t="s">
        <v>42</v>
      </c>
      <c r="D25" s="41">
        <v>3</v>
      </c>
      <c r="E25" s="41" t="s">
        <v>15</v>
      </c>
      <c r="F25" s="41">
        <v>1</v>
      </c>
      <c r="G25" s="42">
        <v>3.125E-2</v>
      </c>
      <c r="H25" s="43" t="s">
        <v>21</v>
      </c>
      <c r="L25" s="27" t="b">
        <f t="shared" si="0"/>
        <v>0</v>
      </c>
      <c r="M25" s="27" t="b">
        <f t="shared" si="1"/>
        <v>0</v>
      </c>
      <c r="N25" s="27" t="b">
        <f t="shared" si="2"/>
        <v>0</v>
      </c>
      <c r="O25" s="27" t="b">
        <f t="shared" si="3"/>
        <v>0</v>
      </c>
      <c r="P25" s="27" t="b">
        <f t="shared" si="4"/>
        <v>0</v>
      </c>
      <c r="T25" s="27">
        <v>18</v>
      </c>
      <c r="X25" s="35">
        <v>0.17708333333333001</v>
      </c>
      <c r="AB25" s="36">
        <v>0.85</v>
      </c>
    </row>
    <row r="26" spans="2:36" x14ac:dyDescent="0.3">
      <c r="B26" s="28">
        <f t="shared" si="5"/>
        <v>19</v>
      </c>
      <c r="C26" s="45" t="s">
        <v>43</v>
      </c>
      <c r="D26" s="46" t="s">
        <v>13</v>
      </c>
      <c r="E26" s="46" t="s">
        <v>15</v>
      </c>
      <c r="F26" s="46">
        <v>1</v>
      </c>
      <c r="G26" s="47">
        <v>2.0833333333330002E-2</v>
      </c>
      <c r="H26" s="48" t="s">
        <v>21</v>
      </c>
      <c r="L26" s="27" t="b">
        <f t="shared" si="0"/>
        <v>0</v>
      </c>
      <c r="M26" s="27" t="b">
        <f t="shared" si="1"/>
        <v>0</v>
      </c>
      <c r="N26" s="27" t="b">
        <f t="shared" si="2"/>
        <v>0</v>
      </c>
      <c r="O26" s="27" t="b">
        <f t="shared" si="3"/>
        <v>0</v>
      </c>
      <c r="P26" s="27" t="b">
        <f t="shared" si="4"/>
        <v>0</v>
      </c>
      <c r="T26" s="27">
        <v>19</v>
      </c>
      <c r="X26" s="35">
        <v>0.1875</v>
      </c>
      <c r="AB26" s="36">
        <v>0.9</v>
      </c>
    </row>
    <row r="27" spans="2:36" x14ac:dyDescent="0.3">
      <c r="B27" s="39">
        <f t="shared" si="5"/>
        <v>20</v>
      </c>
      <c r="C27" s="40" t="s">
        <v>44</v>
      </c>
      <c r="D27" s="41">
        <v>6</v>
      </c>
      <c r="E27" s="41" t="s">
        <v>15</v>
      </c>
      <c r="F27" s="41">
        <v>3</v>
      </c>
      <c r="G27" s="42">
        <v>0.51041666666666996</v>
      </c>
      <c r="H27" s="43" t="s">
        <v>21</v>
      </c>
      <c r="L27" s="27" t="b">
        <f t="shared" si="0"/>
        <v>0</v>
      </c>
      <c r="M27" s="27" t="b">
        <f t="shared" si="1"/>
        <v>0</v>
      </c>
      <c r="N27" s="27" t="b">
        <f t="shared" si="2"/>
        <v>0</v>
      </c>
      <c r="O27" s="27" t="b">
        <f t="shared" si="3"/>
        <v>0</v>
      </c>
      <c r="P27" s="27" t="b">
        <f t="shared" si="4"/>
        <v>0</v>
      </c>
      <c r="T27" s="27">
        <v>20</v>
      </c>
      <c r="X27" s="35">
        <v>0.19791666666666999</v>
      </c>
      <c r="AB27" s="36">
        <v>0.95</v>
      </c>
    </row>
    <row r="28" spans="2:36" x14ac:dyDescent="0.3">
      <c r="B28" s="28">
        <f t="shared" si="5"/>
        <v>21</v>
      </c>
      <c r="C28" s="45" t="s">
        <v>45</v>
      </c>
      <c r="D28" s="46">
        <v>6</v>
      </c>
      <c r="E28" s="46" t="s">
        <v>15</v>
      </c>
      <c r="F28" s="46">
        <v>1</v>
      </c>
      <c r="G28" s="47">
        <v>3.125E-2</v>
      </c>
      <c r="H28" s="48" t="s">
        <v>21</v>
      </c>
      <c r="L28" s="27" t="b">
        <f t="shared" si="0"/>
        <v>0</v>
      </c>
      <c r="M28" s="27" t="b">
        <f t="shared" si="1"/>
        <v>0</v>
      </c>
      <c r="N28" s="27" t="b">
        <f t="shared" si="2"/>
        <v>0</v>
      </c>
      <c r="O28" s="27" t="b">
        <f t="shared" si="3"/>
        <v>0</v>
      </c>
      <c r="P28" s="27" t="b">
        <f t="shared" si="4"/>
        <v>0</v>
      </c>
      <c r="T28" s="27">
        <v>21</v>
      </c>
      <c r="X28" s="35">
        <v>0.20833333333333001</v>
      </c>
      <c r="AB28" s="36">
        <v>1</v>
      </c>
    </row>
    <row r="29" spans="2:36" x14ac:dyDescent="0.3">
      <c r="B29" s="39">
        <f t="shared" si="5"/>
        <v>22</v>
      </c>
      <c r="C29" s="40" t="s">
        <v>46</v>
      </c>
      <c r="D29" s="41">
        <v>2</v>
      </c>
      <c r="E29" s="41" t="s">
        <v>15</v>
      </c>
      <c r="F29" s="41">
        <v>1</v>
      </c>
      <c r="G29" s="42">
        <v>1.041666666667E-2</v>
      </c>
      <c r="H29" s="43" t="s">
        <v>21</v>
      </c>
      <c r="L29" s="27" t="b">
        <f t="shared" si="0"/>
        <v>0</v>
      </c>
      <c r="M29" s="27" t="b">
        <f t="shared" si="1"/>
        <v>0</v>
      </c>
      <c r="N29" s="27" t="b">
        <f t="shared" si="2"/>
        <v>0</v>
      </c>
      <c r="O29" s="27" t="b">
        <f t="shared" si="3"/>
        <v>0</v>
      </c>
      <c r="P29" s="27" t="b">
        <f t="shared" si="4"/>
        <v>0</v>
      </c>
      <c r="T29" s="27">
        <v>22</v>
      </c>
      <c r="X29" s="35">
        <v>0.21875</v>
      </c>
    </row>
    <row r="30" spans="2:36" x14ac:dyDescent="0.3">
      <c r="B30" s="28">
        <f t="shared" si="5"/>
        <v>23</v>
      </c>
      <c r="C30" s="45" t="s">
        <v>47</v>
      </c>
      <c r="D30" s="46">
        <v>6</v>
      </c>
      <c r="E30" s="46" t="s">
        <v>15</v>
      </c>
      <c r="F30" s="46">
        <v>1</v>
      </c>
      <c r="G30" s="47">
        <v>3.125E-2</v>
      </c>
      <c r="H30" s="48" t="s">
        <v>21</v>
      </c>
      <c r="L30" s="27" t="b">
        <f t="shared" si="0"/>
        <v>0</v>
      </c>
      <c r="M30" s="27" t="b">
        <f t="shared" si="1"/>
        <v>0</v>
      </c>
      <c r="N30" s="27" t="b">
        <f t="shared" si="2"/>
        <v>0</v>
      </c>
      <c r="O30" s="27" t="b">
        <f t="shared" si="3"/>
        <v>0</v>
      </c>
      <c r="P30" s="27" t="b">
        <f t="shared" si="4"/>
        <v>0</v>
      </c>
      <c r="T30" s="27">
        <v>23</v>
      </c>
      <c r="X30" s="35">
        <v>0.22916666666666999</v>
      </c>
    </row>
    <row r="31" spans="2:36" x14ac:dyDescent="0.3">
      <c r="B31" s="39">
        <f t="shared" si="5"/>
        <v>24</v>
      </c>
      <c r="C31" s="40" t="s">
        <v>48</v>
      </c>
      <c r="D31" s="41">
        <v>5</v>
      </c>
      <c r="E31" s="41" t="s">
        <v>15</v>
      </c>
      <c r="F31" s="41">
        <v>1</v>
      </c>
      <c r="G31" s="42">
        <v>3.125E-2</v>
      </c>
      <c r="H31" s="43" t="s">
        <v>21</v>
      </c>
      <c r="L31" s="27" t="b">
        <f t="shared" si="0"/>
        <v>0</v>
      </c>
      <c r="M31" s="27" t="b">
        <f t="shared" si="1"/>
        <v>0</v>
      </c>
      <c r="N31" s="27" t="b">
        <f t="shared" si="2"/>
        <v>0</v>
      </c>
      <c r="O31" s="27" t="b">
        <f t="shared" si="3"/>
        <v>0</v>
      </c>
      <c r="P31" s="27" t="b">
        <f t="shared" si="4"/>
        <v>0</v>
      </c>
      <c r="T31" s="27">
        <v>24</v>
      </c>
      <c r="X31" s="35">
        <v>0.23958333333333001</v>
      </c>
    </row>
    <row r="32" spans="2:36" x14ac:dyDescent="0.3">
      <c r="B32" s="28">
        <f t="shared" si="5"/>
        <v>25</v>
      </c>
      <c r="C32" s="45" t="s">
        <v>49</v>
      </c>
      <c r="D32" s="46">
        <v>6</v>
      </c>
      <c r="E32" s="46" t="s">
        <v>15</v>
      </c>
      <c r="F32" s="46">
        <v>1</v>
      </c>
      <c r="G32" s="47">
        <v>3.125E-2</v>
      </c>
      <c r="H32" s="48" t="s">
        <v>21</v>
      </c>
      <c r="L32" s="27" t="b">
        <f t="shared" si="0"/>
        <v>0</v>
      </c>
      <c r="M32" s="27" t="b">
        <f t="shared" si="1"/>
        <v>0</v>
      </c>
      <c r="N32" s="27" t="b">
        <f t="shared" si="2"/>
        <v>0</v>
      </c>
      <c r="O32" s="27" t="b">
        <f t="shared" si="3"/>
        <v>0</v>
      </c>
      <c r="P32" s="27" t="b">
        <f t="shared" si="4"/>
        <v>0</v>
      </c>
      <c r="T32" s="27">
        <v>25</v>
      </c>
      <c r="X32" s="35">
        <v>0.25</v>
      </c>
    </row>
    <row r="33" spans="2:24" x14ac:dyDescent="0.3">
      <c r="B33" s="39">
        <f t="shared" si="5"/>
        <v>26</v>
      </c>
      <c r="C33" s="40" t="s">
        <v>50</v>
      </c>
      <c r="D33" s="41">
        <v>6</v>
      </c>
      <c r="E33" s="41" t="s">
        <v>15</v>
      </c>
      <c r="F33" s="41">
        <v>2</v>
      </c>
      <c r="G33" s="42">
        <v>5.2083333333329998E-2</v>
      </c>
      <c r="H33" s="43" t="s">
        <v>21</v>
      </c>
      <c r="L33" s="27" t="b">
        <f t="shared" si="0"/>
        <v>0</v>
      </c>
      <c r="M33" s="27" t="b">
        <f t="shared" si="1"/>
        <v>0</v>
      </c>
      <c r="N33" s="27" t="b">
        <f t="shared" si="2"/>
        <v>0</v>
      </c>
      <c r="O33" s="27" t="b">
        <f t="shared" si="3"/>
        <v>0</v>
      </c>
      <c r="P33" s="27" t="b">
        <f t="shared" si="4"/>
        <v>0</v>
      </c>
      <c r="T33" s="27">
        <v>26</v>
      </c>
      <c r="X33" s="35">
        <v>0.26041666666667002</v>
      </c>
    </row>
    <row r="34" spans="2:24" x14ac:dyDescent="0.3">
      <c r="B34" s="28">
        <f t="shared" si="5"/>
        <v>27</v>
      </c>
      <c r="C34" s="45" t="s">
        <v>51</v>
      </c>
      <c r="D34" s="46">
        <v>6</v>
      </c>
      <c r="E34" s="46" t="s">
        <v>15</v>
      </c>
      <c r="F34" s="46">
        <v>2</v>
      </c>
      <c r="G34" s="47">
        <v>6.25E-2</v>
      </c>
      <c r="H34" s="48" t="s">
        <v>21</v>
      </c>
      <c r="L34" s="27" t="b">
        <f t="shared" si="0"/>
        <v>0</v>
      </c>
      <c r="M34" s="27" t="b">
        <f t="shared" si="1"/>
        <v>0</v>
      </c>
      <c r="N34" s="27" t="b">
        <f t="shared" si="2"/>
        <v>0</v>
      </c>
      <c r="O34" s="27" t="b">
        <f t="shared" si="3"/>
        <v>0</v>
      </c>
      <c r="P34" s="27" t="b">
        <f t="shared" si="4"/>
        <v>0</v>
      </c>
      <c r="T34" s="27">
        <v>27</v>
      </c>
      <c r="X34" s="35">
        <v>0.27083333333332998</v>
      </c>
    </row>
    <row r="35" spans="2:24" x14ac:dyDescent="0.3">
      <c r="B35" s="39">
        <f t="shared" si="5"/>
        <v>28</v>
      </c>
      <c r="C35" s="40" t="s">
        <v>52</v>
      </c>
      <c r="D35" s="41" t="s">
        <v>13</v>
      </c>
      <c r="E35" s="41" t="s">
        <v>15</v>
      </c>
      <c r="F35" s="41">
        <v>2</v>
      </c>
      <c r="G35" s="42">
        <v>4.1666666666670002E-2</v>
      </c>
      <c r="H35" s="43" t="s">
        <v>21</v>
      </c>
      <c r="L35" s="27" t="b">
        <f t="shared" si="0"/>
        <v>0</v>
      </c>
      <c r="M35" s="27" t="b">
        <f t="shared" si="1"/>
        <v>0</v>
      </c>
      <c r="N35" s="27" t="b">
        <f t="shared" si="2"/>
        <v>0</v>
      </c>
      <c r="O35" s="27" t="b">
        <f t="shared" si="3"/>
        <v>0</v>
      </c>
      <c r="P35" s="27" t="b">
        <f t="shared" si="4"/>
        <v>0</v>
      </c>
      <c r="T35" s="27">
        <v>28</v>
      </c>
      <c r="X35" s="35">
        <v>0.28125</v>
      </c>
    </row>
    <row r="36" spans="2:24" x14ac:dyDescent="0.3">
      <c r="B36" s="28">
        <f t="shared" si="5"/>
        <v>29</v>
      </c>
      <c r="C36" s="45" t="s">
        <v>53</v>
      </c>
      <c r="D36" s="46" t="s">
        <v>13</v>
      </c>
      <c r="E36" s="46" t="s">
        <v>20</v>
      </c>
      <c r="F36" s="46">
        <v>2</v>
      </c>
      <c r="G36" s="47">
        <v>0</v>
      </c>
      <c r="H36" s="48" t="s">
        <v>24</v>
      </c>
      <c r="L36" s="27" t="b">
        <f t="shared" si="0"/>
        <v>0</v>
      </c>
      <c r="M36" s="27" t="b">
        <f t="shared" si="1"/>
        <v>0</v>
      </c>
      <c r="N36" s="27" t="b">
        <f t="shared" si="2"/>
        <v>0</v>
      </c>
      <c r="O36" s="27" t="b">
        <f t="shared" si="3"/>
        <v>0</v>
      </c>
      <c r="P36" s="27" t="b">
        <f t="shared" si="4"/>
        <v>0</v>
      </c>
      <c r="T36" s="27">
        <v>29</v>
      </c>
      <c r="X36" s="35">
        <v>0.29166666666667002</v>
      </c>
    </row>
    <row r="37" spans="2:24" x14ac:dyDescent="0.3">
      <c r="B37" s="39">
        <f t="shared" si="5"/>
        <v>30</v>
      </c>
      <c r="C37" s="40" t="s">
        <v>54</v>
      </c>
      <c r="D37" s="41">
        <v>7</v>
      </c>
      <c r="E37" s="41" t="s">
        <v>15</v>
      </c>
      <c r="F37" s="41">
        <v>1</v>
      </c>
      <c r="G37" s="42">
        <v>3.125E-2</v>
      </c>
      <c r="H37" s="43" t="s">
        <v>24</v>
      </c>
      <c r="L37" s="27" t="b">
        <f t="shared" si="0"/>
        <v>0</v>
      </c>
      <c r="M37" s="27" t="b">
        <f t="shared" si="1"/>
        <v>0</v>
      </c>
      <c r="N37" s="27" t="b">
        <f t="shared" si="2"/>
        <v>0</v>
      </c>
      <c r="O37" s="27" t="b">
        <f t="shared" si="3"/>
        <v>0</v>
      </c>
      <c r="P37" s="27" t="b">
        <f t="shared" si="4"/>
        <v>0</v>
      </c>
      <c r="T37" s="27">
        <v>30</v>
      </c>
      <c r="X37" s="35">
        <v>0.30208333333332998</v>
      </c>
    </row>
    <row r="38" spans="2:24" x14ac:dyDescent="0.3">
      <c r="B38" s="28">
        <f t="shared" si="5"/>
        <v>31</v>
      </c>
      <c r="C38" s="45" t="s">
        <v>55</v>
      </c>
      <c r="D38" s="46">
        <v>7</v>
      </c>
      <c r="E38" s="46" t="s">
        <v>15</v>
      </c>
      <c r="F38" s="46">
        <v>2</v>
      </c>
      <c r="G38" s="47">
        <v>6.25E-2</v>
      </c>
      <c r="H38" s="48" t="s">
        <v>24</v>
      </c>
      <c r="L38" s="27" t="b">
        <f t="shared" si="0"/>
        <v>0</v>
      </c>
      <c r="M38" s="27" t="b">
        <f t="shared" si="1"/>
        <v>0</v>
      </c>
      <c r="N38" s="27" t="b">
        <f t="shared" si="2"/>
        <v>0</v>
      </c>
      <c r="O38" s="27" t="b">
        <f t="shared" si="3"/>
        <v>0</v>
      </c>
      <c r="P38" s="27" t="b">
        <f t="shared" si="4"/>
        <v>0</v>
      </c>
      <c r="T38" s="27">
        <v>31</v>
      </c>
      <c r="X38" s="35">
        <v>0.3125</v>
      </c>
    </row>
    <row r="39" spans="2:24" x14ac:dyDescent="0.3">
      <c r="B39" s="39" t="str">
        <f t="shared" si="5"/>
        <v/>
      </c>
      <c r="C39" s="40"/>
      <c r="D39" s="41"/>
      <c r="E39" s="41"/>
      <c r="F39" s="41"/>
      <c r="G39" s="42"/>
      <c r="H39" s="43"/>
      <c r="L39" s="27" t="b">
        <f t="shared" si="0"/>
        <v>0</v>
      </c>
      <c r="M39" s="27" t="b">
        <f t="shared" si="1"/>
        <v>0</v>
      </c>
      <c r="N39" s="27" t="b">
        <f t="shared" si="2"/>
        <v>0</v>
      </c>
      <c r="O39" s="27" t="b">
        <f t="shared" si="3"/>
        <v>0</v>
      </c>
      <c r="P39" s="27" t="b">
        <f t="shared" si="4"/>
        <v>0</v>
      </c>
      <c r="T39" s="27">
        <v>32</v>
      </c>
      <c r="X39" s="35">
        <v>0.32291666666667002</v>
      </c>
    </row>
    <row r="40" spans="2:24" x14ac:dyDescent="0.3">
      <c r="B40" s="28" t="str">
        <f t="shared" si="5"/>
        <v/>
      </c>
      <c r="C40" s="45"/>
      <c r="D40" s="46"/>
      <c r="E40" s="46"/>
      <c r="F40" s="46"/>
      <c r="G40" s="47"/>
      <c r="H40" s="48"/>
      <c r="L40" s="27" t="b">
        <f t="shared" si="0"/>
        <v>0</v>
      </c>
      <c r="M40" s="27" t="b">
        <f t="shared" si="1"/>
        <v>0</v>
      </c>
      <c r="N40" s="27" t="b">
        <f t="shared" si="2"/>
        <v>0</v>
      </c>
      <c r="O40" s="27" t="b">
        <f t="shared" si="3"/>
        <v>0</v>
      </c>
      <c r="P40" s="27" t="b">
        <f t="shared" si="4"/>
        <v>0</v>
      </c>
      <c r="T40" s="27">
        <v>33</v>
      </c>
      <c r="X40" s="35">
        <v>0.33333333333332998</v>
      </c>
    </row>
    <row r="41" spans="2:24" x14ac:dyDescent="0.3">
      <c r="B41" s="39" t="str">
        <f t="shared" si="5"/>
        <v/>
      </c>
      <c r="C41" s="40"/>
      <c r="D41" s="41"/>
      <c r="E41" s="41"/>
      <c r="F41" s="41"/>
      <c r="G41" s="42"/>
      <c r="H41" s="43"/>
      <c r="L41" s="27" t="b">
        <f t="shared" si="0"/>
        <v>0</v>
      </c>
      <c r="M41" s="27" t="b">
        <f t="shared" si="1"/>
        <v>0</v>
      </c>
      <c r="N41" s="27" t="b">
        <f t="shared" si="2"/>
        <v>0</v>
      </c>
      <c r="O41" s="27" t="b">
        <f t="shared" si="3"/>
        <v>0</v>
      </c>
      <c r="P41" s="27" t="b">
        <f t="shared" si="4"/>
        <v>0</v>
      </c>
      <c r="T41" s="27">
        <v>34</v>
      </c>
      <c r="X41" s="35">
        <v>0.34375</v>
      </c>
    </row>
    <row r="42" spans="2:24" x14ac:dyDescent="0.3">
      <c r="B42" s="51" t="str">
        <f t="shared" si="5"/>
        <v/>
      </c>
      <c r="C42" s="52"/>
      <c r="D42" s="53"/>
      <c r="E42" s="53"/>
      <c r="F42" s="53"/>
      <c r="G42" s="54"/>
      <c r="H42" s="55"/>
      <c r="L42" s="27" t="b">
        <f t="shared" si="0"/>
        <v>0</v>
      </c>
      <c r="M42" s="27" t="b">
        <f t="shared" si="1"/>
        <v>0</v>
      </c>
      <c r="N42" s="27" t="b">
        <f t="shared" si="2"/>
        <v>0</v>
      </c>
      <c r="O42" s="27" t="b">
        <f t="shared" si="3"/>
        <v>0</v>
      </c>
      <c r="P42" s="27" t="b">
        <f t="shared" si="4"/>
        <v>0</v>
      </c>
      <c r="T42" s="27">
        <v>35</v>
      </c>
      <c r="X42" s="35">
        <v>0.35416666666667002</v>
      </c>
    </row>
    <row r="43" spans="2:24" ht="7.5" customHeight="1" x14ac:dyDescent="0.3">
      <c r="B43"/>
      <c r="L43" s="27">
        <f>COUNTIF(L8:L42,1)</f>
        <v>0</v>
      </c>
      <c r="M43" s="27">
        <f>COUNTIF(M8:M42,1)</f>
        <v>0</v>
      </c>
      <c r="N43" s="27">
        <f>COUNTIF(N8:N42,1)</f>
        <v>0</v>
      </c>
      <c r="O43" s="27">
        <f>COUNTIF(O8:O42,1)</f>
        <v>0</v>
      </c>
      <c r="P43" s="27">
        <f>COUNTIF(P8:P42,1)</f>
        <v>0</v>
      </c>
      <c r="X43" s="35">
        <v>0.36458333333332998</v>
      </c>
    </row>
    <row r="44" spans="2:24" x14ac:dyDescent="0.3">
      <c r="B44" s="34"/>
      <c r="L44" s="27">
        <f>SUM(L43:P43)</f>
        <v>0</v>
      </c>
      <c r="X44" s="35">
        <v>0.375</v>
      </c>
    </row>
    <row r="45" spans="2:24" x14ac:dyDescent="0.3">
      <c r="L45" s="27" t="str">
        <f>IF(L44=0, "aucun champ", IF(L44=1, "1 champ", L44 &amp; " champs"))</f>
        <v>aucun champ</v>
      </c>
      <c r="X45" s="35">
        <v>0.38541666666667002</v>
      </c>
    </row>
    <row r="46" spans="2:24" x14ac:dyDescent="0.3">
      <c r="X46" s="35">
        <v>0.39583333333332998</v>
      </c>
    </row>
    <row r="47" spans="2:24" x14ac:dyDescent="0.3">
      <c r="X47" s="35">
        <v>0.40625</v>
      </c>
    </row>
    <row r="48" spans="2:24" x14ac:dyDescent="0.3">
      <c r="X48" s="35">
        <v>0.41666666666667002</v>
      </c>
    </row>
    <row r="49" spans="24:24" x14ac:dyDescent="0.3">
      <c r="X49" s="35">
        <v>0.42708333333333998</v>
      </c>
    </row>
    <row r="50" spans="24:24" x14ac:dyDescent="0.3">
      <c r="X50" s="35">
        <v>0.4375</v>
      </c>
    </row>
    <row r="51" spans="24:24" x14ac:dyDescent="0.3">
      <c r="X51" s="35">
        <v>0.51041666666666996</v>
      </c>
    </row>
    <row r="52" spans="24:24" x14ac:dyDescent="0.3">
      <c r="X52" s="35">
        <v>0.52083333333334003</v>
      </c>
    </row>
    <row r="53" spans="24:24" x14ac:dyDescent="0.3">
      <c r="X53" s="35">
        <v>0.53125000000000999</v>
      </c>
    </row>
    <row r="54" spans="24:24" x14ac:dyDescent="0.3">
      <c r="X54" s="35">
        <v>0.54166666666666996</v>
      </c>
    </row>
    <row r="55" spans="24:24" x14ac:dyDescent="0.3">
      <c r="X55" s="35">
        <v>0.55208333333334003</v>
      </c>
    </row>
    <row r="56" spans="24:24" x14ac:dyDescent="0.3">
      <c r="X56" s="35">
        <v>0.56250000000000999</v>
      </c>
    </row>
    <row r="57" spans="24:24" x14ac:dyDescent="0.3">
      <c r="X57" s="35">
        <v>0.57291666666666996</v>
      </c>
    </row>
    <row r="58" spans="24:24" x14ac:dyDescent="0.3">
      <c r="X58" s="35">
        <v>0.58333333333334003</v>
      </c>
    </row>
    <row r="59" spans="24:24" x14ac:dyDescent="0.3">
      <c r="X59" s="35">
        <v>0.59375000000000999</v>
      </c>
    </row>
    <row r="60" spans="24:24" x14ac:dyDescent="0.3">
      <c r="X60" s="35">
        <v>0.60416666666666996</v>
      </c>
    </row>
    <row r="61" spans="24:24" x14ac:dyDescent="0.3">
      <c r="X61" s="35">
        <v>0.61458333333334003</v>
      </c>
    </row>
    <row r="62" spans="24:24" x14ac:dyDescent="0.3">
      <c r="X62" s="35">
        <v>0.62500000000000999</v>
      </c>
    </row>
    <row r="63" spans="24:24" x14ac:dyDescent="0.3">
      <c r="X63" s="35">
        <v>0.63541666666667995</v>
      </c>
    </row>
    <row r="64" spans="24:24" x14ac:dyDescent="0.3">
      <c r="X64" s="35">
        <v>0.64583333333334003</v>
      </c>
    </row>
    <row r="65" spans="24:24" x14ac:dyDescent="0.3">
      <c r="X65" s="35">
        <v>0.65625000000000999</v>
      </c>
    </row>
    <row r="66" spans="24:24" x14ac:dyDescent="0.3">
      <c r="X66" s="35">
        <v>0.66666666666667995</v>
      </c>
    </row>
    <row r="67" spans="24:24" x14ac:dyDescent="0.3">
      <c r="X67" s="35">
        <v>0.67708333333334003</v>
      </c>
    </row>
    <row r="68" spans="24:24" x14ac:dyDescent="0.3">
      <c r="X68" s="35">
        <v>0.68750000000000999</v>
      </c>
    </row>
    <row r="69" spans="24:24" x14ac:dyDescent="0.3">
      <c r="X69" s="35">
        <v>0.69791666666667995</v>
      </c>
    </row>
    <row r="70" spans="24:24" x14ac:dyDescent="0.3">
      <c r="X70" s="35">
        <v>0.70833333333334003</v>
      </c>
    </row>
    <row r="71" spans="24:24" x14ac:dyDescent="0.3">
      <c r="X71" s="35">
        <v>0.71875000000000999</v>
      </c>
    </row>
    <row r="72" spans="24:24" x14ac:dyDescent="0.3">
      <c r="X72" s="35">
        <v>0.72916666666667995</v>
      </c>
    </row>
    <row r="73" spans="24:24" x14ac:dyDescent="0.3">
      <c r="X73" s="35">
        <v>0.73958333333335002</v>
      </c>
    </row>
    <row r="74" spans="24:24" x14ac:dyDescent="0.3">
      <c r="X74" s="35">
        <v>0.75000000000000999</v>
      </c>
    </row>
    <row r="75" spans="24:24" x14ac:dyDescent="0.3">
      <c r="X75" s="35">
        <v>0.76041666666667995</v>
      </c>
    </row>
    <row r="76" spans="24:24" x14ac:dyDescent="0.3">
      <c r="X76" s="35">
        <v>0.77083333333335002</v>
      </c>
    </row>
    <row r="77" spans="24:24" x14ac:dyDescent="0.3">
      <c r="X77" s="35">
        <v>0.78125000000000999</v>
      </c>
    </row>
    <row r="78" spans="24:24" x14ac:dyDescent="0.3">
      <c r="X78" s="35">
        <v>0.79166666666667995</v>
      </c>
    </row>
    <row r="79" spans="24:24" x14ac:dyDescent="0.3">
      <c r="X79" s="35">
        <v>0.80208333333335002</v>
      </c>
    </row>
    <row r="80" spans="24:24" x14ac:dyDescent="0.3">
      <c r="X80" s="35">
        <v>0.81250000000001998</v>
      </c>
    </row>
    <row r="81" spans="24:24" x14ac:dyDescent="0.3">
      <c r="X81" s="35">
        <v>0.82291666666667995</v>
      </c>
    </row>
    <row r="82" spans="24:24" x14ac:dyDescent="0.3">
      <c r="X82" s="35">
        <v>0.83333333333335002</v>
      </c>
    </row>
    <row r="83" spans="24:24" x14ac:dyDescent="0.3">
      <c r="X83" s="35">
        <v>0.84375000000001998</v>
      </c>
    </row>
    <row r="84" spans="24:24" x14ac:dyDescent="0.3">
      <c r="X84" s="35">
        <v>0.85416666666667995</v>
      </c>
    </row>
    <row r="85" spans="24:24" x14ac:dyDescent="0.3">
      <c r="X85" s="35">
        <v>0.86458333333335002</v>
      </c>
    </row>
    <row r="86" spans="24:24" x14ac:dyDescent="0.3">
      <c r="X86" s="35">
        <v>0.87500000000001998</v>
      </c>
    </row>
    <row r="87" spans="24:24" x14ac:dyDescent="0.3">
      <c r="X87" s="35">
        <v>0.88541666666667995</v>
      </c>
    </row>
    <row r="88" spans="24:24" x14ac:dyDescent="0.3">
      <c r="X88" s="35">
        <v>0.89583333333335002</v>
      </c>
    </row>
    <row r="89" spans="24:24" x14ac:dyDescent="0.3">
      <c r="X89" s="35">
        <v>0.90625000000001998</v>
      </c>
    </row>
    <row r="90" spans="24:24" x14ac:dyDescent="0.3">
      <c r="X90" s="35">
        <v>0.91666666666669006</v>
      </c>
    </row>
  </sheetData>
  <sheetProtection sheet="1" objects="1" scenarios="1"/>
  <mergeCells count="2">
    <mergeCell ref="B2:H2"/>
    <mergeCell ref="E3:H3"/>
  </mergeCells>
  <conditionalFormatting sqref="F13:F18">
    <cfRule type="expression" dxfId="36" priority="2">
      <formula>$F13=3</formula>
    </cfRule>
    <cfRule type="expression" dxfId="35" priority="3">
      <formula>$F13=2</formula>
    </cfRule>
    <cfRule type="expression" dxfId="34" priority="4">
      <formula>$F13=1</formula>
    </cfRule>
  </conditionalFormatting>
  <conditionalFormatting sqref="D12:G18">
    <cfRule type="expression" dxfId="33" priority="5">
      <formula>L12</formula>
    </cfRule>
  </conditionalFormatting>
  <conditionalFormatting sqref="C12:H18">
    <cfRule type="expression" dxfId="32" priority="6">
      <formula>$E12="Optionnelle"</formula>
    </cfRule>
    <cfRule type="expression" dxfId="31" priority="7">
      <formula>$E12="Essentielle"</formula>
    </cfRule>
  </conditionalFormatting>
  <conditionalFormatting sqref="H5">
    <cfRule type="expression" dxfId="30" priority="8">
      <formula>$L$44&gt;0</formula>
    </cfRule>
  </conditionalFormatting>
  <conditionalFormatting sqref="H12:H18">
    <cfRule type="expression" dxfId="29" priority="9">
      <formula>$P12</formula>
    </cfRule>
  </conditionalFormatting>
  <dataValidations count="7">
    <dataValidation type="textLength" allowBlank="1" showInputMessage="1" showErrorMessage="1" errorTitle="Nom de tâche trop long" error="Le nom de votre tâche doit être court. _x000a_Un maximum de 72 caractères est mis à votre disposition._x000a_Pour plus de détail, veuillez faire l'ajout de commentaires." promptTitle="Nom de la tâche" prompt="Veuillez saisir le nom de la tâche._x000a__x000a_Lorsque pertinent, n'oubliez pas d'ajouter une description de votre tâche sous forme de commentaire." sqref="C8:C42">
      <formula1>0</formula1>
      <formula2>72</formula2>
    </dataValidation>
    <dataValidation type="list" operator="equal" allowBlank="1" showInputMessage="1" showErrorMessage="1" errorTitle="Erreur de saisie" error="Seules les numéros de tâches existantes sont valides._x000a__x000a_Attention, même s'il est possible d'assigner une tâche à elle-même, cette situation n'a aucun sens." promptTitle="Prédécesseur" prompt="Si qpplicable, veuillez saisir le numéro de la tâche préalable à la tâche courante._x000a__x000a_Si une tâche possède plusieurs prédécesseurs, veuillez identifier la tâche la plus significative. " sqref="D8:D42">
      <formula1>ListeNosTache</formula1>
      <formula2>0</formula2>
    </dataValidation>
    <dataValidation type="list" operator="equal" allowBlank="1" showInputMessage="1" showErrorMessage="1" errorTitle="Erreur de saisie" error="Seules les valeurs Essentielle ou Optionnelle sont acceptées." promptTitle="Essentielle / Optionnelle" prompt="Veuillez déterminer si la tâche est essentielle ou optionnelle." sqref="E8:E42">
      <formula1>EssOpt</formula1>
      <formula2>0</formula2>
    </dataValidation>
    <dataValidation type="list" operator="equal" allowBlank="1" showInputMessage="1" showErrorMessage="1" errorTitle="Erreur de saisie" error="Seules les valeurs 1, 2 et 3 sont permises." promptTitle="Niveau de difficulté" prompt="Veuillez saisir le niveau de difficulté prévu :_x000a_ - 1  |  plus facile_x000a_ - 2  |  moyen_x000a_ - 3  |  plus difficile_x000a__x000a_La notion de difficulté fait aussi référence à la notion d'incertitude." sqref="F8:F42">
      <formula1>NiveauDifficulte</formula1>
      <formula2>0</formula2>
    </dataValidation>
    <dataValidation type="list" operator="equal" allowBlank="1" showInputMessage="1" showErrorMessage="1" errorTitle="Erreur de saisie" error="Les valeurs permises sont de 0h00 à 22h00 par intervalle de 15 minutes." promptTitle="Temps estimé" prompt="Veuillez saisir le temps prévu à la réalisation de la tâche." sqref="G8">
      <formula1>TempsEstime</formula1>
      <formula2>0</formula2>
    </dataValidation>
    <dataValidation type="list" operator="equal" allowBlank="1" showInputMessage="1" showErrorMessage="1" errorTitle="Erreur de saisie" error="Seules les valeurs Sprint 1, Sprint 2 et Sprint 3 sont permises." promptTitle="Sprint visé" prompt="Veuillez saisir le Sprint pour lequel la tâche devrait être complétée." sqref="H8:H42">
      <formula1>SprintVise</formula1>
      <formula2>0</formula2>
    </dataValidation>
    <dataValidation type="list" operator="equal" allowBlank="1" showInputMessage="1" showErrorMessage="1" errorTitle="Erreur de saisie" error="Les valeurs permises sont de 0h00 à 9h00 par intervalle de 15 minutes." promptTitle="Temps estimé" prompt="Veuillez saisir le temps prévu à la réalisation de la tâche." sqref="G9:G42">
      <formula1>TempsEstime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5"/>
  <sheetViews>
    <sheetView topLeftCell="A13" zoomScaleNormal="100" zoomScalePageLayoutView="60" workbookViewId="0"/>
  </sheetViews>
  <sheetFormatPr baseColWidth="10" defaultColWidth="8.88671875" defaultRowHeight="14.4" x14ac:dyDescent="0.3"/>
  <cols>
    <col min="1" max="1" width="1.44140625" style="13"/>
    <col min="2" max="2" width="4.33203125" style="14"/>
    <col min="3" max="3" width="72.109375" style="13"/>
    <col min="4" max="6" width="11.5546875" style="14"/>
    <col min="7" max="7" width="72.109375" style="14"/>
    <col min="8" max="10" width="11.5546875" style="13"/>
    <col min="11" max="17" width="0" style="14" hidden="1"/>
    <col min="18" max="23" width="0" style="13" hidden="1"/>
    <col min="24" max="1025" width="11.5546875" style="13"/>
  </cols>
  <sheetData>
    <row r="1" spans="2:23" ht="7.5" customHeight="1" x14ac:dyDescent="0.3">
      <c r="B1"/>
      <c r="C1"/>
      <c r="D1"/>
      <c r="E1"/>
      <c r="F1"/>
      <c r="G1"/>
      <c r="K1"/>
      <c r="L1"/>
      <c r="M1"/>
      <c r="N1"/>
      <c r="O1"/>
      <c r="P1"/>
      <c r="Q1"/>
      <c r="R1"/>
      <c r="S1"/>
      <c r="T1"/>
      <c r="U1"/>
      <c r="W1"/>
    </row>
    <row r="2" spans="2:23" ht="22.5" customHeight="1" x14ac:dyDescent="0.4">
      <c r="B2" s="10" t="str">
        <f>'Sprint 1 _ Planification'!B2:H2</f>
        <v>MyAnimTv</v>
      </c>
      <c r="C2" s="10"/>
      <c r="D2" s="10"/>
      <c r="E2" s="10"/>
      <c r="F2" s="10"/>
      <c r="G2" s="10"/>
      <c r="K2"/>
      <c r="L2"/>
      <c r="M2"/>
      <c r="N2"/>
      <c r="O2"/>
      <c r="P2"/>
      <c r="Q2"/>
      <c r="R2"/>
      <c r="S2"/>
      <c r="T2"/>
      <c r="U2"/>
      <c r="W2"/>
    </row>
    <row r="3" spans="2:23" x14ac:dyDescent="0.3">
      <c r="B3" s="56" t="s">
        <v>56</v>
      </c>
      <c r="C3" s="57"/>
      <c r="D3" s="58"/>
      <c r="E3" s="58"/>
      <c r="F3" s="9"/>
      <c r="G3" s="9"/>
      <c r="K3"/>
      <c r="L3"/>
      <c r="M3"/>
      <c r="N3"/>
      <c r="O3"/>
      <c r="P3"/>
      <c r="Q3"/>
      <c r="R3"/>
      <c r="S3"/>
      <c r="T3"/>
      <c r="U3"/>
      <c r="W3"/>
    </row>
    <row r="4" spans="2:23" ht="22.5" customHeight="1" x14ac:dyDescent="0.3">
      <c r="B4" s="18"/>
      <c r="C4" s="19"/>
      <c r="D4" s="18"/>
      <c r="E4" s="18"/>
      <c r="F4" s="18"/>
      <c r="G4" s="18"/>
      <c r="K4"/>
      <c r="L4"/>
      <c r="M4"/>
      <c r="N4"/>
      <c r="O4"/>
      <c r="P4"/>
      <c r="Q4"/>
      <c r="R4"/>
      <c r="S4"/>
      <c r="T4"/>
      <c r="U4"/>
      <c r="W4"/>
    </row>
    <row r="5" spans="2:23" ht="22.5" customHeight="1" x14ac:dyDescent="0.3">
      <c r="B5" s="59" t="s">
        <v>57</v>
      </c>
      <c r="C5" s="60"/>
      <c r="D5" s="60"/>
      <c r="E5" s="60"/>
      <c r="F5" s="60"/>
      <c r="G5" s="61" t="str">
        <f>IF(K44=0,CONCATENATE("Ce sprint totalise ", U14, " de travail réalisé. ",U15),CONCATENATE("Attention, il reste ",K45," à remplir!"))</f>
        <v xml:space="preserve">Ce sprint totalise 18 heures de travail réalisé. </v>
      </c>
      <c r="K5"/>
      <c r="L5"/>
      <c r="M5"/>
      <c r="N5"/>
      <c r="O5"/>
      <c r="P5"/>
      <c r="Q5"/>
      <c r="R5"/>
      <c r="S5"/>
      <c r="T5"/>
      <c r="U5"/>
      <c r="W5"/>
    </row>
    <row r="6" spans="2:23" ht="7.5" customHeight="1" x14ac:dyDescent="0.3">
      <c r="B6"/>
      <c r="C6"/>
      <c r="D6"/>
      <c r="E6"/>
      <c r="F6"/>
      <c r="G6"/>
      <c r="K6"/>
      <c r="L6"/>
      <c r="M6"/>
      <c r="N6"/>
      <c r="O6"/>
      <c r="P6"/>
      <c r="Q6"/>
      <c r="R6"/>
      <c r="S6"/>
      <c r="T6"/>
      <c r="U6"/>
      <c r="W6"/>
    </row>
    <row r="7" spans="2:23" x14ac:dyDescent="0.3">
      <c r="B7" s="23" t="s">
        <v>6</v>
      </c>
      <c r="C7" s="24" t="s">
        <v>7</v>
      </c>
      <c r="D7" s="25" t="s">
        <v>58</v>
      </c>
      <c r="E7" s="23" t="s">
        <v>11</v>
      </c>
      <c r="F7" s="25" t="s">
        <v>59</v>
      </c>
      <c r="G7" s="26" t="s">
        <v>60</v>
      </c>
      <c r="K7" s="27"/>
      <c r="L7"/>
      <c r="M7"/>
      <c r="N7"/>
      <c r="O7"/>
      <c r="P7"/>
      <c r="Q7"/>
      <c r="R7"/>
      <c r="S7"/>
      <c r="T7"/>
      <c r="U7"/>
      <c r="W7"/>
    </row>
    <row r="8" spans="2:23" x14ac:dyDescent="0.3">
      <c r="B8" s="62">
        <f>IF(LEN('Sprint 1 _ Planification'!B8)&lt;&gt;0,'Sprint 1 _ Planification'!B8,"")</f>
        <v>1</v>
      </c>
      <c r="C8" s="63" t="str">
        <f>IF(LEN('Sprint 1 _ Planification'!C8)&lt;&gt;0,'Sprint 1 _ Planification'!C8,"")</f>
        <v>Valider le projet avec l'enseignant</v>
      </c>
      <c r="D8" s="64" t="str">
        <f>IF(LEN('Sprint 1 _ Planification'!H8)&lt;&gt;0,'Sprint 1 _ Planification'!H8,"")</f>
        <v>Sprint 1</v>
      </c>
      <c r="E8" s="65">
        <v>1.041666666667E-2</v>
      </c>
      <c r="F8" s="66">
        <v>1</v>
      </c>
      <c r="G8" s="67"/>
      <c r="K8" s="27" t="b">
        <f t="shared" ref="K8:K42" si="0">AND($D8="Sprint 1",ISBLANK(E8))</f>
        <v>0</v>
      </c>
      <c r="L8" s="27" t="b">
        <f t="shared" ref="L8:L42" si="1">AND($D8="Sprint 1",ISBLANK(F8))</f>
        <v>0</v>
      </c>
      <c r="M8" s="27" t="b">
        <f t="shared" ref="M8:M42" si="2">AND($D8="Sprint 1",NOT(ISBLANK($F8)),$F8&lt;1,ISBLANK($G8))</f>
        <v>0</v>
      </c>
      <c r="N8"/>
      <c r="O8"/>
      <c r="P8" s="37" t="s">
        <v>16</v>
      </c>
      <c r="Q8" s="68">
        <f>SUM(($D$8:$D$42=$P8)*$E$8:$E$42)</f>
        <v>1.041666666667E-2</v>
      </c>
      <c r="R8" s="69">
        <f>Q8*24*60</f>
        <v>15.0000000000048</v>
      </c>
      <c r="S8"/>
      <c r="T8" s="38">
        <f>SUM(E8:E42)</f>
        <v>0.75000000000000999</v>
      </c>
      <c r="U8"/>
      <c r="W8"/>
    </row>
    <row r="9" spans="2:23" x14ac:dyDescent="0.3">
      <c r="B9" s="70">
        <f>IF(LEN('Sprint 1 _ Planification'!B9)&lt;&gt;0,'Sprint 1 _ Planification'!B9,"")</f>
        <v>2</v>
      </c>
      <c r="C9" s="71" t="str">
        <f>IF(LEN('Sprint 1 _ Planification'!C9)&lt;&gt;0,'Sprint 1 _ Planification'!C9,"")</f>
        <v>Réaliser les éléments de rédaction technique</v>
      </c>
      <c r="D9" s="72" t="str">
        <f>IF(LEN('Sprint 1 _ Planification'!H9)&lt;&gt;0,'Sprint 1 _ Planification'!H9,"")</f>
        <v>Sprint 1</v>
      </c>
      <c r="E9" s="73">
        <v>0.25</v>
      </c>
      <c r="F9" s="74">
        <v>1</v>
      </c>
      <c r="G9" s="75"/>
      <c r="K9" s="27" t="b">
        <f t="shared" si="0"/>
        <v>0</v>
      </c>
      <c r="L9" s="27" t="b">
        <f t="shared" si="1"/>
        <v>0</v>
      </c>
      <c r="M9" s="27" t="b">
        <f t="shared" si="2"/>
        <v>0</v>
      </c>
      <c r="N9"/>
      <c r="O9"/>
      <c r="P9" s="37" t="s">
        <v>21</v>
      </c>
      <c r="Q9" s="68">
        <f>SUM(($D$8:$D$42=$P9)*$E$8:$E$42)</f>
        <v>0</v>
      </c>
      <c r="R9" s="69">
        <f>Q9*24*60</f>
        <v>0</v>
      </c>
      <c r="S9"/>
      <c r="T9" s="44">
        <f>T8</f>
        <v>0.75000000000000999</v>
      </c>
      <c r="U9"/>
      <c r="W9"/>
    </row>
    <row r="10" spans="2:23" x14ac:dyDescent="0.3">
      <c r="B10" s="76">
        <f>IF(LEN('Sprint 1 _ Planification'!B10)&lt;&gt;0,'Sprint 1 _ Planification'!B10,"")</f>
        <v>3</v>
      </c>
      <c r="C10" s="77" t="str">
        <f>IF(LEN('Sprint 1 _ Planification'!C10)&lt;&gt;0,'Sprint 1 _ Planification'!C10,"")</f>
        <v>Rédaction du document de conception</v>
      </c>
      <c r="D10" s="78" t="str">
        <f>IF(LEN('Sprint 1 _ Planification'!H10)&lt;&gt;0,'Sprint 1 _ Planification'!H10,"")</f>
        <v>Sprint 1</v>
      </c>
      <c r="E10" s="79">
        <v>0.41666666666667002</v>
      </c>
      <c r="F10" s="80">
        <v>1</v>
      </c>
      <c r="G10" s="81"/>
      <c r="K10" s="27" t="b">
        <f t="shared" si="0"/>
        <v>0</v>
      </c>
      <c r="L10" s="27" t="b">
        <f t="shared" si="1"/>
        <v>0</v>
      </c>
      <c r="M10" s="27" t="b">
        <f t="shared" si="2"/>
        <v>0</v>
      </c>
      <c r="N10"/>
      <c r="O10"/>
      <c r="P10" s="37" t="s">
        <v>24</v>
      </c>
      <c r="Q10" s="68">
        <f>SUM(($D$8:$D$42=$P10)*$E$8:$E$42)</f>
        <v>0</v>
      </c>
      <c r="R10" s="69">
        <f>Q10*24*60</f>
        <v>0</v>
      </c>
      <c r="S10"/>
      <c r="T10" s="49">
        <f>DAY(T8)*24+HOUR(T8)</f>
        <v>18</v>
      </c>
      <c r="U10"/>
      <c r="W10"/>
    </row>
    <row r="11" spans="2:23" x14ac:dyDescent="0.3">
      <c r="B11" s="70">
        <f>IF(LEN('Sprint 1 _ Planification'!B11)&lt;&gt;0,'Sprint 1 _ Planification'!B11,"")</f>
        <v>4</v>
      </c>
      <c r="C11" s="71" t="str">
        <f>IF(LEN('Sprint 1 _ Planification'!C11)&lt;&gt;0,'Sprint 1 _ Planification'!C11,"")</f>
        <v>Rédaction du document de planification</v>
      </c>
      <c r="D11" s="72" t="str">
        <f>IF(LEN('Sprint 1 _ Planification'!H11)&lt;&gt;0,'Sprint 1 _ Planification'!H11,"")</f>
        <v>Sprint 1</v>
      </c>
      <c r="E11" s="73">
        <v>7.2916666666670002E-2</v>
      </c>
      <c r="F11" s="74">
        <v>1</v>
      </c>
      <c r="G11" s="75"/>
      <c r="K11" s="27" t="b">
        <f t="shared" si="0"/>
        <v>0</v>
      </c>
      <c r="L11" s="27" t="b">
        <f t="shared" si="1"/>
        <v>0</v>
      </c>
      <c r="M11" s="27" t="b">
        <f t="shared" si="2"/>
        <v>0</v>
      </c>
      <c r="N11" s="37"/>
      <c r="O11" s="35"/>
      <c r="P11" s="35"/>
      <c r="S11"/>
      <c r="T11" s="37">
        <f>MINUTE(T8)</f>
        <v>0</v>
      </c>
      <c r="U11"/>
      <c r="W11"/>
    </row>
    <row r="12" spans="2:23" x14ac:dyDescent="0.3">
      <c r="B12" s="76">
        <f>IF(LEN('Sprint 1 _ Planification'!B12)&lt;&gt;0,'Sprint 1 _ Planification'!B12,"")</f>
        <v>5</v>
      </c>
      <c r="C12" s="77" t="str">
        <f>IF(LEN('Sprint 1 _ Planification'!C12)&lt;&gt;0,'Sprint 1 _ Planification'!C12,"")</f>
        <v>Créer la base de données</v>
      </c>
      <c r="D12" s="78" t="str">
        <f>IF(LEN('Sprint 1 _ Planification'!H12)&lt;&gt;0,'Sprint 1 _ Planification'!H12,"")</f>
        <v>Sprint 2</v>
      </c>
      <c r="E12" s="79"/>
      <c r="F12" s="80"/>
      <c r="G12" s="81"/>
      <c r="K12" s="27" t="b">
        <f t="shared" si="0"/>
        <v>0</v>
      </c>
      <c r="L12" s="27" t="b">
        <f t="shared" si="1"/>
        <v>0</v>
      </c>
      <c r="M12" s="27" t="b">
        <f t="shared" si="2"/>
        <v>0</v>
      </c>
      <c r="P12" s="35"/>
      <c r="S12" s="37" t="s">
        <v>29</v>
      </c>
      <c r="T12" s="49">
        <f>T10</f>
        <v>18</v>
      </c>
      <c r="U12" s="37" t="str">
        <f>T12 &amp; " " &amp; S12 &amp; IF(T12 &gt; 1, "s", "")</f>
        <v>18 heures</v>
      </c>
      <c r="W12"/>
    </row>
    <row r="13" spans="2:23" x14ac:dyDescent="0.3">
      <c r="B13" s="70">
        <f>IF(LEN('Sprint 1 _ Planification'!B13)&lt;&gt;0,'Sprint 1 _ Planification'!B13,"")</f>
        <v>6</v>
      </c>
      <c r="C13" s="71" t="str">
        <f>IF(LEN('Sprint 1 _ Planification'!C13)&lt;&gt;0,'Sprint 1 _ Planification'!C13,"")</f>
        <v>Établir la communication entre la base de données et le serveur</v>
      </c>
      <c r="D13" s="72" t="str">
        <f>IF(LEN('Sprint 1 _ Planification'!H13)&lt;&gt;0,'Sprint 1 _ Planification'!H13,"")</f>
        <v>Sprint 2</v>
      </c>
      <c r="E13" s="73"/>
      <c r="F13" s="74"/>
      <c r="G13" s="75"/>
      <c r="K13" s="27" t="b">
        <f t="shared" si="0"/>
        <v>0</v>
      </c>
      <c r="L13" s="27" t="b">
        <f t="shared" si="1"/>
        <v>0</v>
      </c>
      <c r="M13" s="27" t="b">
        <f t="shared" si="2"/>
        <v>0</v>
      </c>
      <c r="P13" s="35"/>
      <c r="S13" s="37" t="s">
        <v>31</v>
      </c>
      <c r="T13" s="37">
        <f>T11</f>
        <v>0</v>
      </c>
      <c r="U13" s="37" t="str">
        <f>T13 &amp; " " &amp; S13 &amp; IF(T13 &gt; 1, "s", "")</f>
        <v>0 minute</v>
      </c>
      <c r="W13"/>
    </row>
    <row r="14" spans="2:23" x14ac:dyDescent="0.3">
      <c r="B14" s="76">
        <f>IF(LEN('Sprint 1 _ Planification'!B14)&lt;&gt;0,'Sprint 1 _ Planification'!B14,"")</f>
        <v>7</v>
      </c>
      <c r="C14" s="77" t="str">
        <f>IF(LEN('Sprint 1 _ Planification'!C14)&lt;&gt;0,'Sprint 1 _ Planification'!C14,"")</f>
        <v>Créer l'interface d'accueil</v>
      </c>
      <c r="D14" s="78" t="str">
        <f>IF(LEN('Sprint 1 _ Planification'!H14)&lt;&gt;0,'Sprint 1 _ Planification'!H14,"")</f>
        <v>Sprint 2</v>
      </c>
      <c r="E14" s="79"/>
      <c r="F14" s="80"/>
      <c r="G14" s="81"/>
      <c r="K14" s="27" t="b">
        <f t="shared" si="0"/>
        <v>0</v>
      </c>
      <c r="L14" s="27" t="b">
        <f t="shared" si="1"/>
        <v>0</v>
      </c>
      <c r="M14" s="27" t="b">
        <f t="shared" si="2"/>
        <v>0</v>
      </c>
      <c r="P14" s="35"/>
      <c r="T14"/>
      <c r="U14" s="37" t="str">
        <f>IF(T12&gt;0,IF(T13&gt;0,U12&amp;" et "&amp;U13,U12),U13)</f>
        <v>18 heures</v>
      </c>
      <c r="W14" s="37" t="str">
        <f>T12&amp;"h"&amp;TEXT(T13,"00")</f>
        <v>18h00</v>
      </c>
    </row>
    <row r="15" spans="2:23" x14ac:dyDescent="0.3">
      <c r="B15" s="70">
        <f>IF(LEN('Sprint 1 _ Planification'!B15)&lt;&gt;0,'Sprint 1 _ Planification'!B15,"")</f>
        <v>8</v>
      </c>
      <c r="C15" s="71" t="str">
        <f>IF(LEN('Sprint 1 _ Planification'!C15)&lt;&gt;0,'Sprint 1 _ Planification'!C15,"")</f>
        <v>Créer le cadre de login</v>
      </c>
      <c r="D15" s="72" t="str">
        <f>IF(LEN('Sprint 1 _ Planification'!H15)&lt;&gt;0,'Sprint 1 _ Planification'!H15,"")</f>
        <v>Sprint 2</v>
      </c>
      <c r="E15" s="73"/>
      <c r="F15" s="74"/>
      <c r="G15" s="75"/>
      <c r="K15" s="27" t="b">
        <f t="shared" si="0"/>
        <v>0</v>
      </c>
      <c r="L15" s="27" t="b">
        <f t="shared" si="1"/>
        <v>0</v>
      </c>
      <c r="M15" s="27" t="b">
        <f t="shared" si="2"/>
        <v>0</v>
      </c>
      <c r="P15" s="35"/>
      <c r="T15" s="37">
        <f>SUM(($D$8:$D$42="Sprint 1")*($F$8:$F$42&lt;1))</f>
        <v>0</v>
      </c>
      <c r="U15" s="37" t="str">
        <f>IF(T15=0,"",IF(T15=1,"Une tâche est en retard!",CONCATENATE(T15," tâches sont en retard!")))</f>
        <v/>
      </c>
    </row>
    <row r="16" spans="2:23" x14ac:dyDescent="0.3">
      <c r="B16" s="76">
        <f>IF(LEN('Sprint 1 _ Planification'!B16)&lt;&gt;0,'Sprint 1 _ Planification'!B16,"")</f>
        <v>9</v>
      </c>
      <c r="C16" s="77" t="str">
        <f>IF(LEN('Sprint 1 _ Planification'!C16)&lt;&gt;0,'Sprint 1 _ Planification'!C16,"")</f>
        <v>Gérer la vérification du nom de compte et du mot de passe</v>
      </c>
      <c r="D16" s="78" t="str">
        <f>IF(LEN('Sprint 1 _ Planification'!H16)&lt;&gt;0,'Sprint 1 _ Planification'!H16,"")</f>
        <v>Sprint 2</v>
      </c>
      <c r="E16" s="79"/>
      <c r="F16" s="80"/>
      <c r="G16" s="81"/>
      <c r="K16" s="27" t="b">
        <f t="shared" si="0"/>
        <v>0</v>
      </c>
      <c r="L16" s="27" t="b">
        <f t="shared" si="1"/>
        <v>0</v>
      </c>
      <c r="M16" s="27" t="b">
        <f t="shared" si="2"/>
        <v>0</v>
      </c>
      <c r="P16" s="35"/>
    </row>
    <row r="17" spans="2:16" x14ac:dyDescent="0.3">
      <c r="B17" s="70">
        <f>IF(LEN('Sprint 1 _ Planification'!B17)&lt;&gt;0,'Sprint 1 _ Planification'!B17,"")</f>
        <v>10</v>
      </c>
      <c r="C17" s="71" t="str">
        <f>IF(LEN('Sprint 1 _ Planification'!C17)&lt;&gt;0,'Sprint 1 _ Planification'!C17,"")</f>
        <v>Créer l'interface d'inscription</v>
      </c>
      <c r="D17" s="72" t="str">
        <f>IF(LEN('Sprint 1 _ Planification'!H17)&lt;&gt;0,'Sprint 1 _ Planification'!H17,"")</f>
        <v>Sprint 2</v>
      </c>
      <c r="E17" s="73"/>
      <c r="F17" s="74"/>
      <c r="G17" s="75"/>
      <c r="K17" s="27" t="b">
        <f t="shared" si="0"/>
        <v>0</v>
      </c>
      <c r="L17" s="27" t="b">
        <f t="shared" si="1"/>
        <v>0</v>
      </c>
      <c r="M17" s="27" t="b">
        <f t="shared" si="2"/>
        <v>0</v>
      </c>
      <c r="P17" s="35"/>
    </row>
    <row r="18" spans="2:16" x14ac:dyDescent="0.3">
      <c r="B18" s="76">
        <f>IF(LEN('Sprint 1 _ Planification'!B18)&lt;&gt;0,'Sprint 1 _ Planification'!B18,"")</f>
        <v>11</v>
      </c>
      <c r="C18" s="77" t="str">
        <f>IF(LEN('Sprint 1 _ Planification'!C18)&lt;&gt;0,'Sprint 1 _ Planification'!C18,"")</f>
        <v>Gérer les critères d'entrées de l'inscription (exp.régulière)</v>
      </c>
      <c r="D18" s="78" t="str">
        <f>IF(LEN('Sprint 1 _ Planification'!H18)&lt;&gt;0,'Sprint 1 _ Planification'!H18,"")</f>
        <v>Sprint 2</v>
      </c>
      <c r="E18" s="79"/>
      <c r="F18" s="80"/>
      <c r="G18" s="81"/>
      <c r="K18" s="27" t="b">
        <f t="shared" si="0"/>
        <v>0</v>
      </c>
      <c r="L18" s="27" t="b">
        <f t="shared" si="1"/>
        <v>0</v>
      </c>
      <c r="M18" s="27" t="b">
        <f t="shared" si="2"/>
        <v>0</v>
      </c>
      <c r="P18" s="35"/>
    </row>
    <row r="19" spans="2:16" x14ac:dyDescent="0.3">
      <c r="B19" s="70">
        <f>IF(LEN('Sprint 1 _ Planification'!B19)&lt;&gt;0,'Sprint 1 _ Planification'!B19,"")</f>
        <v>12</v>
      </c>
      <c r="C19" s="71" t="str">
        <f>IF(LEN('Sprint 1 _ Planification'!C19)&lt;&gt;0,'Sprint 1 _ Planification'!C19,"")</f>
        <v>Création du compte usager (sql)</v>
      </c>
      <c r="D19" s="72" t="str">
        <f>IF(LEN('Sprint 1 _ Planification'!H19)&lt;&gt;0,'Sprint 1 _ Planification'!H19,"")</f>
        <v>Sprint 2</v>
      </c>
      <c r="E19" s="73"/>
      <c r="F19" s="74"/>
      <c r="G19" s="75"/>
      <c r="K19" s="27" t="b">
        <f t="shared" si="0"/>
        <v>0</v>
      </c>
      <c r="L19" s="27" t="b">
        <f t="shared" si="1"/>
        <v>0</v>
      </c>
      <c r="M19" s="27" t="b">
        <f t="shared" si="2"/>
        <v>0</v>
      </c>
      <c r="P19" s="35"/>
    </row>
    <row r="20" spans="2:16" x14ac:dyDescent="0.3">
      <c r="B20" s="76">
        <f>IF(LEN('Sprint 1 _ Planification'!B20)&lt;&gt;0,'Sprint 1 _ Planification'!B20,"")</f>
        <v>13</v>
      </c>
      <c r="C20" s="77" t="str">
        <f>IF(LEN('Sprint 1 _ Planification'!C20)&lt;&gt;0,'Sprint 1 _ Planification'!C20,"")</f>
        <v>Vérification des doubles comptes</v>
      </c>
      <c r="D20" s="78" t="str">
        <f>IF(LEN('Sprint 1 _ Planification'!H20)&lt;&gt;0,'Sprint 1 _ Planification'!H20,"")</f>
        <v>Sprint 2</v>
      </c>
      <c r="E20" s="79"/>
      <c r="F20" s="80"/>
      <c r="G20" s="81"/>
      <c r="K20" s="27" t="b">
        <f t="shared" si="0"/>
        <v>0</v>
      </c>
      <c r="L20" s="27" t="b">
        <f t="shared" si="1"/>
        <v>0</v>
      </c>
      <c r="M20" s="27" t="b">
        <f t="shared" si="2"/>
        <v>0</v>
      </c>
      <c r="P20" s="35"/>
    </row>
    <row r="21" spans="2:16" x14ac:dyDescent="0.3">
      <c r="B21" s="70">
        <f>IF(LEN('Sprint 1 _ Planification'!B21)&lt;&gt;0,'Sprint 1 _ Planification'!B21,"")</f>
        <v>14</v>
      </c>
      <c r="C21" s="71" t="str">
        <f>IF(LEN('Sprint 1 _ Planification'!C21)&lt;&gt;0,'Sprint 1 _ Planification'!C21,"")</f>
        <v>Créer l'interface de demande d'ajout des vidéos</v>
      </c>
      <c r="D21" s="72" t="str">
        <f>IF(LEN('Sprint 1 _ Planification'!H21)&lt;&gt;0,'Sprint 1 _ Planification'!H21,"")</f>
        <v>Sprint 2</v>
      </c>
      <c r="E21" s="73"/>
      <c r="F21" s="74"/>
      <c r="G21" s="75"/>
      <c r="K21" s="27" t="b">
        <f t="shared" si="0"/>
        <v>0</v>
      </c>
      <c r="L21" s="27" t="b">
        <f t="shared" si="1"/>
        <v>0</v>
      </c>
      <c r="M21" s="27" t="b">
        <f t="shared" si="2"/>
        <v>0</v>
      </c>
      <c r="P21" s="35"/>
    </row>
    <row r="22" spans="2:16" x14ac:dyDescent="0.3">
      <c r="B22" s="76">
        <f>IF(LEN('Sprint 1 _ Planification'!B22)&lt;&gt;0,'Sprint 1 _ Planification'!B22,"")</f>
        <v>15</v>
      </c>
      <c r="C22" s="77" t="str">
        <f>IF(LEN('Sprint 1 _ Planification'!C22)&lt;&gt;0,'Sprint 1 _ Planification'!C22,"")</f>
        <v>Créer l'interface de recherche vidéos</v>
      </c>
      <c r="D22" s="78" t="str">
        <f>IF(LEN('Sprint 1 _ Planification'!H22)&lt;&gt;0,'Sprint 1 _ Planification'!H22,"")</f>
        <v>Sprint 2</v>
      </c>
      <c r="E22" s="79"/>
      <c r="F22" s="80"/>
      <c r="G22" s="81"/>
      <c r="K22" s="27" t="b">
        <f t="shared" si="0"/>
        <v>0</v>
      </c>
      <c r="L22" s="27" t="b">
        <f t="shared" si="1"/>
        <v>0</v>
      </c>
      <c r="M22" s="27" t="b">
        <f t="shared" si="2"/>
        <v>0</v>
      </c>
      <c r="P22" s="35"/>
    </row>
    <row r="23" spans="2:16" x14ac:dyDescent="0.3">
      <c r="B23" s="70">
        <f>IF(LEN('Sprint 1 _ Planification'!B23)&lt;&gt;0,'Sprint 1 _ Planification'!B23,"")</f>
        <v>16</v>
      </c>
      <c r="C23" s="71" t="str">
        <f>IF(LEN('Sprint 1 _ Planification'!C23)&lt;&gt;0,'Sprint 1 _ Planification'!C23,"")</f>
        <v>Gérer les entrées du formulaire des demandes d'ajout</v>
      </c>
      <c r="D23" s="72" t="str">
        <f>IF(LEN('Sprint 1 _ Planification'!H23)&lt;&gt;0,'Sprint 1 _ Planification'!H23,"")</f>
        <v>Sprint 2</v>
      </c>
      <c r="E23" s="73"/>
      <c r="F23" s="74"/>
      <c r="G23" s="75"/>
      <c r="K23" s="27" t="b">
        <f t="shared" si="0"/>
        <v>0</v>
      </c>
      <c r="L23" s="27" t="b">
        <f t="shared" si="1"/>
        <v>0</v>
      </c>
      <c r="M23" s="27" t="b">
        <f t="shared" si="2"/>
        <v>0</v>
      </c>
      <c r="P23" s="35"/>
    </row>
    <row r="24" spans="2:16" x14ac:dyDescent="0.3">
      <c r="B24" s="76">
        <f>IF(LEN('Sprint 1 _ Planification'!B24)&lt;&gt;0,'Sprint 1 _ Planification'!B24,"")</f>
        <v>17</v>
      </c>
      <c r="C24" s="77" t="str">
        <f>IF(LEN('Sprint 1 _ Planification'!C24)&lt;&gt;0,'Sprint 1 _ Planification'!C24,"")</f>
        <v>Créer l'interface de l'usager (profil)</v>
      </c>
      <c r="D24" s="78" t="str">
        <f>IF(LEN('Sprint 1 _ Planification'!H24)&lt;&gt;0,'Sprint 1 _ Planification'!H24,"")</f>
        <v>Sprint 2</v>
      </c>
      <c r="E24" s="79"/>
      <c r="F24" s="80"/>
      <c r="G24" s="81"/>
      <c r="K24" s="27" t="b">
        <f t="shared" si="0"/>
        <v>0</v>
      </c>
      <c r="L24" s="27" t="b">
        <f t="shared" si="1"/>
        <v>0</v>
      </c>
      <c r="M24" s="27" t="b">
        <f t="shared" si="2"/>
        <v>0</v>
      </c>
      <c r="P24" s="35"/>
    </row>
    <row r="25" spans="2:16" x14ac:dyDescent="0.3">
      <c r="B25" s="70">
        <f>IF(LEN('Sprint 1 _ Planification'!B25)&lt;&gt;0,'Sprint 1 _ Planification'!B25,"")</f>
        <v>18</v>
      </c>
      <c r="C25" s="71" t="str">
        <f>IF(LEN('Sprint 1 _ Planification'!C25)&lt;&gt;0,'Sprint 1 _ Planification'!C25,"")</f>
        <v>Créer l'interface pour regarder les vidéos</v>
      </c>
      <c r="D25" s="72" t="str">
        <f>IF(LEN('Sprint 1 _ Planification'!H25)&lt;&gt;0,'Sprint 1 _ Planification'!H25,"")</f>
        <v>Sprint 2</v>
      </c>
      <c r="E25" s="73"/>
      <c r="F25" s="74"/>
      <c r="G25" s="75"/>
      <c r="K25" s="27" t="b">
        <f t="shared" si="0"/>
        <v>0</v>
      </c>
      <c r="L25" s="27" t="b">
        <f t="shared" si="1"/>
        <v>0</v>
      </c>
      <c r="M25" s="27" t="b">
        <f t="shared" si="2"/>
        <v>0</v>
      </c>
      <c r="P25" s="35"/>
    </row>
    <row r="26" spans="2:16" x14ac:dyDescent="0.3">
      <c r="B26" s="76">
        <f>IF(LEN('Sprint 1 _ Planification'!B26)&lt;&gt;0,'Sprint 1 _ Planification'!B26,"")</f>
        <v>19</v>
      </c>
      <c r="C26" s="77" t="str">
        <f>IF(LEN('Sprint 1 _ Planification'!C26)&lt;&gt;0,'Sprint 1 _ Planification'!C26,"")</f>
        <v>Filtrer l'entrée de la barre de recherche vidéo</v>
      </c>
      <c r="D26" s="78" t="str">
        <f>IF(LEN('Sprint 1 _ Planification'!H26)&lt;&gt;0,'Sprint 1 _ Planification'!H26,"")</f>
        <v>Sprint 2</v>
      </c>
      <c r="E26" s="79"/>
      <c r="F26" s="80"/>
      <c r="G26" s="81"/>
      <c r="K26" s="27" t="b">
        <f t="shared" si="0"/>
        <v>0</v>
      </c>
      <c r="L26" s="27" t="b">
        <f t="shared" si="1"/>
        <v>0</v>
      </c>
      <c r="M26" s="27" t="b">
        <f t="shared" si="2"/>
        <v>0</v>
      </c>
      <c r="P26" s="35"/>
    </row>
    <row r="27" spans="2:16" x14ac:dyDescent="0.3">
      <c r="B27" s="70">
        <f>IF(LEN('Sprint 1 _ Planification'!B27)&lt;&gt;0,'Sprint 1 _ Planification'!B27,"")</f>
        <v>20</v>
      </c>
      <c r="C27" s="71" t="str">
        <f>IF(LEN('Sprint 1 _ Planification'!C27)&lt;&gt;0,'Sprint 1 _ Planification'!C27,"")</f>
        <v>Créer l'interface de l'administrateur (profil)</v>
      </c>
      <c r="D27" s="72" t="str">
        <f>IF(LEN('Sprint 1 _ Planification'!H27)&lt;&gt;0,'Sprint 1 _ Planification'!H27,"")</f>
        <v>Sprint 2</v>
      </c>
      <c r="E27" s="73"/>
      <c r="F27" s="74"/>
      <c r="G27" s="75"/>
      <c r="K27" s="27" t="b">
        <f t="shared" si="0"/>
        <v>0</v>
      </c>
      <c r="L27" s="27" t="b">
        <f t="shared" si="1"/>
        <v>0</v>
      </c>
      <c r="M27" s="27" t="b">
        <f t="shared" si="2"/>
        <v>0</v>
      </c>
      <c r="P27" s="35"/>
    </row>
    <row r="28" spans="2:16" x14ac:dyDescent="0.3">
      <c r="B28" s="76">
        <f>IF(LEN('Sprint 1 _ Planification'!B28)&lt;&gt;0,'Sprint 1 _ Planification'!B28,"")</f>
        <v>21</v>
      </c>
      <c r="C28" s="77" t="str">
        <f>IF(LEN('Sprint 1 _ Planification'!C28)&lt;&gt;0,'Sprint 1 _ Planification'!C28,"")</f>
        <v>Gérer les ajouts/suppressions des vidéos favorite</v>
      </c>
      <c r="D28" s="78" t="str">
        <f>IF(LEN('Sprint 1 _ Planification'!H28)&lt;&gt;0,'Sprint 1 _ Planification'!H28,"")</f>
        <v>Sprint 2</v>
      </c>
      <c r="E28" s="79"/>
      <c r="F28" s="80"/>
      <c r="G28" s="81"/>
      <c r="K28" s="27" t="b">
        <f t="shared" si="0"/>
        <v>0</v>
      </c>
      <c r="L28" s="27" t="b">
        <f t="shared" si="1"/>
        <v>0</v>
      </c>
      <c r="M28" s="27" t="b">
        <f t="shared" si="2"/>
        <v>0</v>
      </c>
      <c r="P28" s="35"/>
    </row>
    <row r="29" spans="2:16" x14ac:dyDescent="0.3">
      <c r="B29" s="70">
        <f>IF(LEN('Sprint 1 _ Planification'!B29)&lt;&gt;0,'Sprint 1 _ Planification'!B29,"")</f>
        <v>22</v>
      </c>
      <c r="C29" s="71" t="str">
        <f>IF(LEN('Sprint 1 _ Planification'!C29)&lt;&gt;0,'Sprint 1 _ Planification'!C29,"")</f>
        <v>Implémenter le menu barre</v>
      </c>
      <c r="D29" s="72" t="str">
        <f>IF(LEN('Sprint 1 _ Planification'!H29)&lt;&gt;0,'Sprint 1 _ Planification'!H29,"")</f>
        <v>Sprint 2</v>
      </c>
      <c r="E29" s="73"/>
      <c r="F29" s="74"/>
      <c r="G29" s="75"/>
      <c r="K29" s="27" t="b">
        <f t="shared" si="0"/>
        <v>0</v>
      </c>
      <c r="L29" s="27" t="b">
        <f t="shared" si="1"/>
        <v>0</v>
      </c>
      <c r="M29" s="27" t="b">
        <f t="shared" si="2"/>
        <v>0</v>
      </c>
      <c r="P29" s="35"/>
    </row>
    <row r="30" spans="2:16" x14ac:dyDescent="0.3">
      <c r="B30" s="76">
        <f>IF(LEN('Sprint 1 _ Planification'!B30)&lt;&gt;0,'Sprint 1 _ Planification'!B30,"")</f>
        <v>23</v>
      </c>
      <c r="C30" s="77" t="str">
        <f>IF(LEN('Sprint 1 _ Planification'!C30)&lt;&gt;0,'Sprint 1 _ Planification'!C30,"")</f>
        <v>Intégrer le bloquage des comptes usagers dans interface admin</v>
      </c>
      <c r="D30" s="78" t="str">
        <f>IF(LEN('Sprint 1 _ Planification'!H30)&lt;&gt;0,'Sprint 1 _ Planification'!H30,"")</f>
        <v>Sprint 2</v>
      </c>
      <c r="E30" s="79"/>
      <c r="F30" s="80"/>
      <c r="G30" s="81"/>
      <c r="K30" s="27" t="b">
        <f t="shared" si="0"/>
        <v>0</v>
      </c>
      <c r="L30" s="27" t="b">
        <f t="shared" si="1"/>
        <v>0</v>
      </c>
      <c r="M30" s="27" t="b">
        <f t="shared" si="2"/>
        <v>0</v>
      </c>
      <c r="P30" s="35"/>
    </row>
    <row r="31" spans="2:16" x14ac:dyDescent="0.3">
      <c r="B31" s="70">
        <f>IF(LEN('Sprint 1 _ Planification'!B31)&lt;&gt;0,'Sprint 1 _ Planification'!B31,"")</f>
        <v>24</v>
      </c>
      <c r="C31" s="71" t="str">
        <f>IF(LEN('Sprint 1 _ Planification'!C31)&lt;&gt;0,'Sprint 1 _ Planification'!C31,"")</f>
        <v>Intégrer la suppression d'un compte usager (pour admin)</v>
      </c>
      <c r="D31" s="72" t="str">
        <f>IF(LEN('Sprint 1 _ Planification'!H31)&lt;&gt;0,'Sprint 1 _ Planification'!H31,"")</f>
        <v>Sprint 2</v>
      </c>
      <c r="E31" s="73"/>
      <c r="F31" s="74"/>
      <c r="G31" s="75"/>
      <c r="K31" s="27" t="b">
        <f t="shared" si="0"/>
        <v>0</v>
      </c>
      <c r="L31" s="27" t="b">
        <f t="shared" si="1"/>
        <v>0</v>
      </c>
      <c r="M31" s="27" t="b">
        <f t="shared" si="2"/>
        <v>0</v>
      </c>
      <c r="P31" s="35"/>
    </row>
    <row r="32" spans="2:16" x14ac:dyDescent="0.3">
      <c r="B32" s="76">
        <f>IF(LEN('Sprint 1 _ Planification'!B32)&lt;&gt;0,'Sprint 1 _ Planification'!B32,"")</f>
        <v>25</v>
      </c>
      <c r="C32" s="77" t="str">
        <f>IF(LEN('Sprint 1 _ Planification'!C32)&lt;&gt;0,'Sprint 1 _ Planification'!C32,"")</f>
        <v>Intégrer la suppression de son propre compte usager (pour client)</v>
      </c>
      <c r="D32" s="78" t="str">
        <f>IF(LEN('Sprint 1 _ Planification'!H32)&lt;&gt;0,'Sprint 1 _ Planification'!H32,"")</f>
        <v>Sprint 2</v>
      </c>
      <c r="E32" s="79"/>
      <c r="F32" s="80"/>
      <c r="G32" s="81"/>
      <c r="K32" s="27" t="b">
        <f t="shared" si="0"/>
        <v>0</v>
      </c>
      <c r="L32" s="27" t="b">
        <f t="shared" si="1"/>
        <v>0</v>
      </c>
      <c r="M32" s="27" t="b">
        <f t="shared" si="2"/>
        <v>0</v>
      </c>
      <c r="P32" s="35"/>
    </row>
    <row r="33" spans="2:16" x14ac:dyDescent="0.3">
      <c r="B33" s="70">
        <f>IF(LEN('Sprint 1 _ Planification'!B33)&lt;&gt;0,'Sprint 1 _ Planification'!B33,"")</f>
        <v>26</v>
      </c>
      <c r="C33" s="71" t="str">
        <f>IF(LEN('Sprint 1 _ Planification'!C33)&lt;&gt;0,'Sprint 1 _ Planification'!C33,"")</f>
        <v>Gérer les commentaires signalés </v>
      </c>
      <c r="D33" s="72" t="str">
        <f>IF(LEN('Sprint 1 _ Planification'!H33)&lt;&gt;0,'Sprint 1 _ Planification'!H33,"")</f>
        <v>Sprint 2</v>
      </c>
      <c r="E33" s="73"/>
      <c r="F33" s="74"/>
      <c r="G33" s="75"/>
      <c r="K33" s="27" t="b">
        <f t="shared" si="0"/>
        <v>0</v>
      </c>
      <c r="L33" s="27" t="b">
        <f t="shared" si="1"/>
        <v>0</v>
      </c>
      <c r="M33" s="27" t="b">
        <f t="shared" si="2"/>
        <v>0</v>
      </c>
      <c r="P33" s="35"/>
    </row>
    <row r="34" spans="2:16" x14ac:dyDescent="0.3">
      <c r="B34" s="76">
        <f>IF(LEN('Sprint 1 _ Planification'!B34)&lt;&gt;0,'Sprint 1 _ Planification'!B34,"")</f>
        <v>27</v>
      </c>
      <c r="C34" s="77" t="str">
        <f>IF(LEN('Sprint 1 _ Planification'!C34)&lt;&gt;0,'Sprint 1 _ Planification'!C34,"")</f>
        <v>Gérer le bouton déconnexion</v>
      </c>
      <c r="D34" s="78" t="str">
        <f>IF(LEN('Sprint 1 _ Planification'!H34)&lt;&gt;0,'Sprint 1 _ Planification'!H34,"")</f>
        <v>Sprint 2</v>
      </c>
      <c r="E34" s="79"/>
      <c r="F34" s="80"/>
      <c r="G34" s="81"/>
      <c r="K34" s="27" t="b">
        <f t="shared" si="0"/>
        <v>0</v>
      </c>
      <c r="L34" s="27" t="b">
        <f t="shared" si="1"/>
        <v>0</v>
      </c>
      <c r="M34" s="27" t="b">
        <f t="shared" si="2"/>
        <v>0</v>
      </c>
      <c r="P34" s="35"/>
    </row>
    <row r="35" spans="2:16" x14ac:dyDescent="0.3">
      <c r="B35" s="70">
        <f>IF(LEN('Sprint 1 _ Planification'!B35)&lt;&gt;0,'Sprint 1 _ Planification'!B35,"")</f>
        <v>28</v>
      </c>
      <c r="C35" s="71" t="str">
        <f>IF(LEN('Sprint 1 _ Planification'!C35)&lt;&gt;0,'Sprint 1 _ Planification'!C35,"")</f>
        <v>Implémenter un bouton de filtrage avancé</v>
      </c>
      <c r="D35" s="72" t="str">
        <f>IF(LEN('Sprint 1 _ Planification'!H35)&lt;&gt;0,'Sprint 1 _ Planification'!H35,"")</f>
        <v>Sprint 2</v>
      </c>
      <c r="E35" s="73"/>
      <c r="F35" s="74"/>
      <c r="G35" s="75"/>
      <c r="K35" s="27" t="b">
        <f t="shared" si="0"/>
        <v>0</v>
      </c>
      <c r="L35" s="27" t="b">
        <f t="shared" si="1"/>
        <v>0</v>
      </c>
      <c r="M35" s="27" t="b">
        <f t="shared" si="2"/>
        <v>0</v>
      </c>
      <c r="P35" s="35"/>
    </row>
    <row r="36" spans="2:16" x14ac:dyDescent="0.3">
      <c r="B36" s="76">
        <f>IF(LEN('Sprint 1 _ Planification'!B36)&lt;&gt;0,'Sprint 1 _ Planification'!B36,"")</f>
        <v>29</v>
      </c>
      <c r="C36" s="77" t="str">
        <f>IF(LEN('Sprint 1 _ Planification'!C36)&lt;&gt;0,'Sprint 1 _ Planification'!C36,"")</f>
        <v>Ajouter des options supplémentaire au bouton filtrer</v>
      </c>
      <c r="D36" s="78" t="str">
        <f>IF(LEN('Sprint 1 _ Planification'!H36)&lt;&gt;0,'Sprint 1 _ Planification'!H36,"")</f>
        <v>Sprint 3</v>
      </c>
      <c r="E36" s="79"/>
      <c r="F36" s="80"/>
      <c r="G36" s="81"/>
      <c r="K36" s="27" t="b">
        <f t="shared" si="0"/>
        <v>0</v>
      </c>
      <c r="L36" s="27" t="b">
        <f t="shared" si="1"/>
        <v>0</v>
      </c>
      <c r="M36" s="27" t="b">
        <f t="shared" si="2"/>
        <v>0</v>
      </c>
      <c r="P36" s="35"/>
    </row>
    <row r="37" spans="2:16" x14ac:dyDescent="0.3">
      <c r="B37" s="70">
        <f>IF(LEN('Sprint 1 _ Planification'!B37)&lt;&gt;0,'Sprint 1 _ Planification'!B37,"")</f>
        <v>30</v>
      </c>
      <c r="C37" s="71" t="str">
        <f>IF(LEN('Sprint 1 _ Planification'!C37)&lt;&gt;0,'Sprint 1 _ Planification'!C37,"")</f>
        <v>Faire un manuel de l'usager</v>
      </c>
      <c r="D37" s="72" t="str">
        <f>IF(LEN('Sprint 1 _ Planification'!H37)&lt;&gt;0,'Sprint 1 _ Planification'!H37,"")</f>
        <v>Sprint 3</v>
      </c>
      <c r="E37" s="73"/>
      <c r="F37" s="74"/>
      <c r="G37" s="75"/>
      <c r="K37" s="27" t="b">
        <f t="shared" si="0"/>
        <v>0</v>
      </c>
      <c r="L37" s="27" t="b">
        <f t="shared" si="1"/>
        <v>0</v>
      </c>
      <c r="M37" s="27" t="b">
        <f t="shared" si="2"/>
        <v>0</v>
      </c>
      <c r="P37" s="35"/>
    </row>
    <row r="38" spans="2:16" x14ac:dyDescent="0.3">
      <c r="B38" s="76">
        <f>IF(LEN('Sprint 1 _ Planification'!B38)&lt;&gt;0,'Sprint 1 _ Planification'!B38,"")</f>
        <v>31</v>
      </c>
      <c r="C38" s="77" t="str">
        <f>IF(LEN('Sprint 1 _ Planification'!C38)&lt;&gt;0,'Sprint 1 _ Planification'!C38,"")</f>
        <v>Documenter un lisezMoi</v>
      </c>
      <c r="D38" s="78" t="str">
        <f>IF(LEN('Sprint 1 _ Planification'!H38)&lt;&gt;0,'Sprint 1 _ Planification'!H38,"")</f>
        <v>Sprint 3</v>
      </c>
      <c r="E38" s="79"/>
      <c r="F38" s="80"/>
      <c r="G38" s="81"/>
      <c r="K38" s="27" t="b">
        <f t="shared" si="0"/>
        <v>0</v>
      </c>
      <c r="L38" s="27" t="b">
        <f t="shared" si="1"/>
        <v>0</v>
      </c>
      <c r="M38" s="27" t="b">
        <f t="shared" si="2"/>
        <v>0</v>
      </c>
      <c r="P38" s="35"/>
    </row>
    <row r="39" spans="2:16" x14ac:dyDescent="0.3">
      <c r="B39" s="70" t="str">
        <f>IF(LEN('Sprint 1 _ Planification'!B39)&lt;&gt;0,'Sprint 1 _ Planification'!B39,"")</f>
        <v/>
      </c>
      <c r="C39" s="71" t="str">
        <f>IF(LEN('Sprint 1 _ Planification'!C39)&lt;&gt;0,'Sprint 1 _ Planification'!C39,"")</f>
        <v/>
      </c>
      <c r="D39" s="72" t="str">
        <f>IF(LEN('Sprint 1 _ Planification'!H39)&lt;&gt;0,'Sprint 1 _ Planification'!H39,"")</f>
        <v/>
      </c>
      <c r="E39" s="73"/>
      <c r="F39" s="74"/>
      <c r="G39" s="75"/>
      <c r="K39" s="27" t="b">
        <f t="shared" si="0"/>
        <v>0</v>
      </c>
      <c r="L39" s="27" t="b">
        <f t="shared" si="1"/>
        <v>0</v>
      </c>
      <c r="M39" s="27" t="b">
        <f t="shared" si="2"/>
        <v>0</v>
      </c>
      <c r="P39" s="35"/>
    </row>
    <row r="40" spans="2:16" x14ac:dyDescent="0.3">
      <c r="B40" s="76" t="str">
        <f>IF(LEN('Sprint 1 _ Planification'!B40)&lt;&gt;0,'Sprint 1 _ Planification'!B40,"")</f>
        <v/>
      </c>
      <c r="C40" s="77" t="str">
        <f>IF(LEN('Sprint 1 _ Planification'!C40)&lt;&gt;0,'Sprint 1 _ Planification'!C40,"")</f>
        <v/>
      </c>
      <c r="D40" s="78" t="str">
        <f>IF(LEN('Sprint 1 _ Planification'!H40)&lt;&gt;0,'Sprint 1 _ Planification'!H40,"")</f>
        <v/>
      </c>
      <c r="E40" s="79"/>
      <c r="F40" s="80"/>
      <c r="G40" s="81"/>
      <c r="K40" s="27" t="b">
        <f t="shared" si="0"/>
        <v>0</v>
      </c>
      <c r="L40" s="27" t="b">
        <f t="shared" si="1"/>
        <v>0</v>
      </c>
      <c r="M40" s="27" t="b">
        <f t="shared" si="2"/>
        <v>0</v>
      </c>
      <c r="P40" s="35"/>
    </row>
    <row r="41" spans="2:16" x14ac:dyDescent="0.3">
      <c r="B41" s="70" t="str">
        <f>IF(LEN('Sprint 1 _ Planification'!B41)&lt;&gt;0,'Sprint 1 _ Planification'!B41,"")</f>
        <v/>
      </c>
      <c r="C41" s="71" t="str">
        <f>IF(LEN('Sprint 1 _ Planification'!C41)&lt;&gt;0,'Sprint 1 _ Planification'!C41,"")</f>
        <v/>
      </c>
      <c r="D41" s="72" t="str">
        <f>IF(LEN('Sprint 1 _ Planification'!H41)&lt;&gt;0,'Sprint 1 _ Planification'!H41,"")</f>
        <v/>
      </c>
      <c r="E41" s="73"/>
      <c r="F41" s="74"/>
      <c r="G41" s="75"/>
      <c r="K41" s="27" t="b">
        <f t="shared" si="0"/>
        <v>0</v>
      </c>
      <c r="L41" s="27" t="b">
        <f t="shared" si="1"/>
        <v>0</v>
      </c>
      <c r="M41" s="27" t="b">
        <f t="shared" si="2"/>
        <v>0</v>
      </c>
      <c r="P41" s="35"/>
    </row>
    <row r="42" spans="2:16" x14ac:dyDescent="0.3">
      <c r="B42" s="82" t="str">
        <f>IF(LEN('Sprint 1 _ Planification'!B42)&lt;&gt;0,'Sprint 1 _ Planification'!B42,"")</f>
        <v/>
      </c>
      <c r="C42" s="83" t="str">
        <f>IF(LEN('Sprint 1 _ Planification'!C42)&lt;&gt;0,'Sprint 1 _ Planification'!C42,"")</f>
        <v/>
      </c>
      <c r="D42" s="84" t="str">
        <f>IF(LEN('Sprint 1 _ Planification'!H42)&lt;&gt;0,'Sprint 1 _ Planification'!H42,"")</f>
        <v/>
      </c>
      <c r="E42" s="85"/>
      <c r="F42" s="86"/>
      <c r="G42" s="87"/>
      <c r="K42" s="27" t="b">
        <f t="shared" si="0"/>
        <v>0</v>
      </c>
      <c r="L42" s="27" t="b">
        <f t="shared" si="1"/>
        <v>0</v>
      </c>
      <c r="M42" s="27" t="b">
        <f t="shared" si="2"/>
        <v>0</v>
      </c>
      <c r="P42" s="35"/>
    </row>
    <row r="43" spans="2:16" x14ac:dyDescent="0.3">
      <c r="K43" s="27">
        <f>COUNTIF(K8:K42,1)</f>
        <v>0</v>
      </c>
      <c r="L43" s="27">
        <f>COUNTIF(L8:L42,1)</f>
        <v>0</v>
      </c>
      <c r="M43" s="27">
        <f>COUNTIF(M8:M42,1)</f>
        <v>0</v>
      </c>
      <c r="P43" s="35"/>
    </row>
    <row r="44" spans="2:16" x14ac:dyDescent="0.3">
      <c r="K44" s="27">
        <f>SUM(K43:M43)</f>
        <v>0</v>
      </c>
      <c r="P44" s="35"/>
    </row>
    <row r="45" spans="2:16" x14ac:dyDescent="0.3">
      <c r="K45" s="27" t="str">
        <f>IF(K44=0, "aucun champ", IF(K44=1, "1 champ", K44 &amp; " champs"))</f>
        <v>aucun champ</v>
      </c>
      <c r="P45" s="35"/>
    </row>
  </sheetData>
  <sheetProtection sheet="1" objects="1" scenarios="1"/>
  <mergeCells count="2">
    <mergeCell ref="B2:G2"/>
    <mergeCell ref="F3:G3"/>
  </mergeCells>
  <conditionalFormatting sqref="B8:D42">
    <cfRule type="expression" dxfId="28" priority="2">
      <formula>$F8=1</formula>
    </cfRule>
    <cfRule type="expression" dxfId="27" priority="3">
      <formula>$D8&lt;&gt;"Sprint 1"</formula>
    </cfRule>
  </conditionalFormatting>
  <conditionalFormatting sqref="G19:G42">
    <cfRule type="expression" dxfId="26" priority="4">
      <formula>$M19</formula>
    </cfRule>
  </conditionalFormatting>
  <conditionalFormatting sqref="G8:G18">
    <cfRule type="expression" dxfId="25" priority="5">
      <formula>$M8</formula>
    </cfRule>
  </conditionalFormatting>
  <conditionalFormatting sqref="E19:E42">
    <cfRule type="expression" dxfId="24" priority="6">
      <formula>$K19</formula>
    </cfRule>
  </conditionalFormatting>
  <conditionalFormatting sqref="F19:F42">
    <cfRule type="expression" dxfId="23" priority="7">
      <formula>$L19</formula>
    </cfRule>
  </conditionalFormatting>
  <conditionalFormatting sqref="G5">
    <cfRule type="expression" dxfId="22" priority="8">
      <formula>$K$44&gt;0</formula>
    </cfRule>
  </conditionalFormatting>
  <conditionalFormatting sqref="E8:E18">
    <cfRule type="expression" dxfId="21" priority="9">
      <formula>$K8</formula>
    </cfRule>
  </conditionalFormatting>
  <conditionalFormatting sqref="F8:F18">
    <cfRule type="expression" dxfId="20" priority="10">
      <formula>$L8</formula>
    </cfRule>
  </conditionalFormatting>
  <dataValidations count="4">
    <dataValidation type="textLength" allowBlank="1" showInputMessage="1" showErrorMessage="1" errorTitle="Nom de tâche trop long" error="Le nom de votre tâche doit être court. _x000a_Un maximum de 72 caractères est mis à votre disposition._x000a_Pour plus de détail, veuillez faire l'ajout de commentaires." promptTitle="Nom de la tâche" prompt="Veuillez saisir le nom de la tâche._x000a__x000a_Lorsque pertinent, n'oubliez pas d'ajouter une description de votre tâche sous forme de commentaire." sqref="C8:C42">
      <formula1>0</formula1>
      <formula2>72</formula2>
    </dataValidation>
    <dataValidation type="list" operator="equal" allowBlank="1" showInputMessage="1" showErrorMessage="1" errorTitle="Erreur de saisie" error="Les valeurs permises sont de 0h00 à 22h00 par intervalle de 15 minutes." promptTitle="Temps investi" prompt="Veuillez saisir le temps que vous avez investi pour cette tâche pendant la période du Sprint 1._x000a__x000a_L'estimation de votre temps doit être le plus réaliste possible." sqref="E8:E42">
      <formula1>TempsEstime</formula1>
      <formula2>0</formula2>
    </dataValidation>
    <dataValidation type="list" operator="equal" allowBlank="1" showInputMessage="1" showErrorMessage="1" errorTitle="Erreur de saisie" error="Les valeurs permises sont de 0% à 100% par intervalle de 5%." promptTitle="Avancement" prompt="Veuillez saisir l'avancement de la tâche en terme de proportion sur la quantité de travail à faire._x000a__x000a_L'avancement est une estimation de la charge de travail effectuée par rapport à la réalisation complète de la tâche." sqref="F8:F42">
      <formula1>Avancement</formula1>
      <formula2>0</formula2>
    </dataValidation>
    <dataValidation type="textLength" allowBlank="1" showInputMessage="1" showErrorMessage="1" errorTitle="Erreur de saisie" error="Le nom de votre tâche doit être court. _x000a_Un maximum de 72 caractères est mis à votre disposition._x000a_Pour plus de détail, veuillez faire l'ajout de commentaires." promptTitle="Commentaires" prompt="Si vous avez un retard, veuillez expliquer pourquoi et quelles sont les mesures envisagées pour rendre le projet à temps._x000a__x000a_Le texte doit être concis et précis. L'ajout d'un commentaire est toutefois pertinent si une description plus étendue est requise." sqref="G8:G42">
      <formula1>0</formula1>
      <formula2>72</formula2>
    </dataValidation>
  </dataValidations>
  <pageMargins left="0.78749999999999998" right="0.78749999999999998" top="1.0249999999999999" bottom="1.0249999999999999" header="0.78749999999999998" footer="0.78749999999999998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topLeftCell="A19" zoomScaleNormal="100" zoomScalePageLayoutView="60" workbookViewId="0">
      <selection activeCell="D37" sqref="D37"/>
    </sheetView>
  </sheetViews>
  <sheetFormatPr baseColWidth="10" defaultColWidth="8.88671875" defaultRowHeight="14.4" x14ac:dyDescent="0.3"/>
  <cols>
    <col min="1" max="1" width="1.44140625" style="13"/>
    <col min="2" max="2" width="4.33203125" style="14"/>
    <col min="3" max="3" width="72.109375" style="13"/>
    <col min="4" max="8" width="11.5546875" style="14"/>
    <col min="9" max="9" width="72.109375" style="14"/>
    <col min="10" max="12" width="11.5546875" style="13"/>
    <col min="13" max="19" width="0" style="14" hidden="1"/>
    <col min="20" max="26" width="0" style="13" hidden="1"/>
    <col min="27" max="1025" width="11.5546875" style="13"/>
  </cols>
  <sheetData>
    <row r="1" spans="2:25" ht="7.5" customHeight="1" x14ac:dyDescent="0.3">
      <c r="B1"/>
      <c r="C1"/>
      <c r="D1"/>
      <c r="E1"/>
      <c r="F1"/>
      <c r="G1"/>
      <c r="H1"/>
      <c r="I1"/>
      <c r="K1"/>
      <c r="M1"/>
      <c r="N1"/>
      <c r="O1"/>
      <c r="P1"/>
      <c r="Q1"/>
      <c r="R1"/>
      <c r="S1"/>
      <c r="T1"/>
      <c r="U1"/>
      <c r="V1"/>
      <c r="W1"/>
      <c r="Y1"/>
    </row>
    <row r="2" spans="2:25" ht="22.5" customHeight="1" x14ac:dyDescent="0.4">
      <c r="B2" s="10" t="str">
        <f>'Sprint 1 _ Planification'!B2:H2</f>
        <v>MyAnimTv</v>
      </c>
      <c r="C2" s="10"/>
      <c r="D2" s="10"/>
      <c r="E2" s="10"/>
      <c r="F2" s="10"/>
      <c r="G2" s="10"/>
      <c r="H2" s="10"/>
      <c r="I2" s="10"/>
      <c r="K2"/>
      <c r="M2"/>
      <c r="N2"/>
      <c r="O2"/>
      <c r="P2"/>
      <c r="Q2"/>
      <c r="R2"/>
      <c r="S2"/>
      <c r="T2"/>
      <c r="U2"/>
      <c r="V2"/>
      <c r="W2"/>
      <c r="Y2"/>
    </row>
    <row r="3" spans="2:25" x14ac:dyDescent="0.3">
      <c r="B3" s="56" t="s">
        <v>61</v>
      </c>
      <c r="C3" s="57"/>
      <c r="D3" s="58"/>
      <c r="E3" s="58"/>
      <c r="F3" s="58"/>
      <c r="G3" s="58"/>
      <c r="H3" s="9"/>
      <c r="I3" s="9"/>
      <c r="K3"/>
      <c r="M3"/>
      <c r="N3"/>
      <c r="O3"/>
      <c r="P3"/>
      <c r="Q3"/>
      <c r="R3"/>
      <c r="S3"/>
      <c r="T3"/>
      <c r="U3"/>
      <c r="V3"/>
      <c r="W3"/>
      <c r="Y3"/>
    </row>
    <row r="4" spans="2:25" ht="22.5" customHeight="1" x14ac:dyDescent="0.3">
      <c r="B4" s="18"/>
      <c r="C4" s="19"/>
      <c r="D4" s="18"/>
      <c r="E4" s="18"/>
      <c r="F4" s="18"/>
      <c r="G4" s="18"/>
      <c r="H4" s="18"/>
      <c r="I4" s="18"/>
      <c r="K4"/>
      <c r="M4"/>
      <c r="N4"/>
      <c r="O4"/>
      <c r="P4"/>
      <c r="Q4"/>
      <c r="R4"/>
      <c r="S4"/>
      <c r="T4"/>
      <c r="U4"/>
      <c r="V4"/>
      <c r="W4"/>
      <c r="Y4"/>
    </row>
    <row r="5" spans="2:25" ht="22.5" customHeight="1" x14ac:dyDescent="0.3">
      <c r="B5" s="59" t="s">
        <v>62</v>
      </c>
      <c r="C5" s="60"/>
      <c r="D5" s="60"/>
      <c r="E5" s="60"/>
      <c r="F5" s="60"/>
      <c r="G5" s="60"/>
      <c r="H5" s="60"/>
      <c r="I5" s="61" t="str">
        <f>IF(M45=0,CONCATENATE("Ce sprint totalise ", W15, " de travail réalisé. ",W16),CONCATENATE("Attention, il reste ",M46," à remplir!"))</f>
        <v xml:space="preserve">Ce sprint totalise 13 heures et 45 minutes de travail réalisé. </v>
      </c>
      <c r="K5"/>
      <c r="M5"/>
      <c r="N5"/>
      <c r="O5"/>
      <c r="P5"/>
      <c r="Q5"/>
      <c r="R5"/>
      <c r="S5"/>
      <c r="T5"/>
      <c r="U5"/>
      <c r="V5"/>
      <c r="W5"/>
      <c r="Y5"/>
    </row>
    <row r="6" spans="2:25" ht="7.5" customHeight="1" x14ac:dyDescent="0.3">
      <c r="B6"/>
      <c r="C6"/>
      <c r="D6"/>
      <c r="E6"/>
      <c r="F6"/>
      <c r="G6"/>
      <c r="H6"/>
      <c r="I6"/>
      <c r="K6"/>
      <c r="M6"/>
      <c r="N6"/>
      <c r="O6"/>
      <c r="P6"/>
      <c r="Q6"/>
      <c r="R6"/>
      <c r="S6"/>
      <c r="T6"/>
      <c r="U6"/>
      <c r="V6"/>
      <c r="W6"/>
      <c r="Y6"/>
    </row>
    <row r="7" spans="2:25" ht="15" customHeight="1" x14ac:dyDescent="0.3">
      <c r="B7" s="8" t="s">
        <v>6</v>
      </c>
      <c r="C7" s="7" t="s">
        <v>7</v>
      </c>
      <c r="D7" s="6" t="s">
        <v>58</v>
      </c>
      <c r="E7" s="5" t="s">
        <v>63</v>
      </c>
      <c r="F7" s="5"/>
      <c r="G7" s="8" t="s">
        <v>11</v>
      </c>
      <c r="H7" s="4" t="s">
        <v>59</v>
      </c>
      <c r="I7" s="3" t="s">
        <v>60</v>
      </c>
      <c r="K7"/>
      <c r="M7" s="27"/>
      <c r="N7"/>
      <c r="O7"/>
      <c r="P7"/>
      <c r="Q7"/>
      <c r="R7"/>
      <c r="S7"/>
      <c r="T7"/>
      <c r="U7"/>
      <c r="V7"/>
      <c r="W7"/>
      <c r="Y7"/>
    </row>
    <row r="8" spans="2:25" x14ac:dyDescent="0.3">
      <c r="B8" s="8"/>
      <c r="C8" s="7"/>
      <c r="D8" s="6"/>
      <c r="E8" s="88" t="s">
        <v>11</v>
      </c>
      <c r="F8" s="88" t="s">
        <v>59</v>
      </c>
      <c r="G8" s="8"/>
      <c r="H8" s="4"/>
      <c r="I8" s="3"/>
      <c r="K8"/>
      <c r="M8" s="27"/>
      <c r="N8"/>
      <c r="O8"/>
      <c r="P8"/>
      <c r="Q8"/>
      <c r="R8"/>
      <c r="S8"/>
      <c r="T8"/>
      <c r="U8"/>
      <c r="V8"/>
      <c r="W8"/>
      <c r="Y8"/>
    </row>
    <row r="9" spans="2:25" x14ac:dyDescent="0.3">
      <c r="B9" s="62">
        <f>IF(LEN('Sprint 1 _ Planification'!B8)&lt;&gt;0,'Sprint 1 _ Planification'!B8,"")</f>
        <v>1</v>
      </c>
      <c r="C9" s="63" t="str">
        <f>IF(LEN('Sprint 1 _ Planification'!C8)&lt;&gt;0,'Sprint 1 _ Planification'!C8,"")</f>
        <v>Valider le projet avec l'enseignant</v>
      </c>
      <c r="D9" s="64" t="str">
        <f>IF(LEN('Sprint 1 _ Planification'!H8)&lt;&gt;0,'Sprint 1 _ Planification'!H8,"")</f>
        <v>Sprint 1</v>
      </c>
      <c r="E9" s="89">
        <f>IF(ISBLANK('Sprint 1 _ Bilan'!E8),"",'Sprint 1 _ Bilan'!E8)</f>
        <v>1.041666666667E-2</v>
      </c>
      <c r="F9" s="90">
        <f>IF(ISBLANK('Sprint 1 _ Bilan'!F8),"",'Sprint 1 _ Bilan'!F8)</f>
        <v>1</v>
      </c>
      <c r="G9" s="65"/>
      <c r="H9" s="66"/>
      <c r="I9" s="67"/>
      <c r="K9"/>
      <c r="M9" s="27" t="b">
        <f t="shared" ref="M9:M43" si="0">OR(AND(NOT(P9),LEN($G9)=0),AND(LEN($H9)&gt;0,LEN($G9)=0))</f>
        <v>0</v>
      </c>
      <c r="N9" s="27" t="b">
        <f>AND(NOT($P9),LEN($H9)=0)</f>
        <v>0</v>
      </c>
      <c r="O9" s="27" t="b">
        <f t="shared" ref="O9:O43" si="1">AND($D9&lt;&gt;"Sprint 3",NOT(ISBLANK($H9)),$H9&lt;1,ISBLANK($I9))</f>
        <v>0</v>
      </c>
      <c r="P9" s="27">
        <f t="shared" ref="P9:P43" si="2">IF(OR(LEN($D9)=0,$D9="Sprint 3"),1,IF(COUNTA($F9)=0,IF(LEN($H9)=0,0,$H9=1),IF($F9=1,1,IF(LEN($H9)=0,0,$H9=1))))</f>
        <v>1</v>
      </c>
      <c r="Q9"/>
      <c r="R9" s="37" t="s">
        <v>16</v>
      </c>
      <c r="S9" s="68">
        <f>SUM(($D$9:$D$43=$R9)*$G$9:$G$43)</f>
        <v>0</v>
      </c>
      <c r="T9" s="69">
        <f>S9*24*60</f>
        <v>0</v>
      </c>
      <c r="U9"/>
      <c r="V9" s="38">
        <f>SUM(G9:G43)</f>
        <v>0.57291666666667995</v>
      </c>
      <c r="W9"/>
      <c r="Y9"/>
    </row>
    <row r="10" spans="2:25" x14ac:dyDescent="0.3">
      <c r="B10" s="70">
        <f>IF(LEN('Sprint 1 _ Planification'!B9)&lt;&gt;0,'Sprint 1 _ Planification'!B9,"")</f>
        <v>2</v>
      </c>
      <c r="C10" s="71" t="str">
        <f>IF(LEN('Sprint 1 _ Planification'!C9)&lt;&gt;0,'Sprint 1 _ Planification'!C9,"")</f>
        <v>Réaliser les éléments de rédaction technique</v>
      </c>
      <c r="D10" s="72" t="str">
        <f>IF(LEN('Sprint 1 _ Planification'!H9)&lt;&gt;0,'Sprint 1 _ Planification'!H9,"")</f>
        <v>Sprint 1</v>
      </c>
      <c r="E10" s="91">
        <f>IF(ISBLANK('Sprint 1 _ Bilan'!E9),"",'Sprint 1 _ Bilan'!E9)</f>
        <v>0.25</v>
      </c>
      <c r="F10" s="92">
        <f>IF(ISBLANK('Sprint 1 _ Bilan'!F9),"",'Sprint 1 _ Bilan'!F9)</f>
        <v>1</v>
      </c>
      <c r="G10" s="73"/>
      <c r="H10" s="74"/>
      <c r="I10" s="75"/>
      <c r="K10"/>
      <c r="M10" s="27" t="b">
        <f t="shared" si="0"/>
        <v>0</v>
      </c>
      <c r="N10" s="27" t="b">
        <f t="shared" ref="N10:N43" si="3">AND(NOT(P10),LEN($H10)=0)</f>
        <v>0</v>
      </c>
      <c r="O10" s="27" t="b">
        <f t="shared" si="1"/>
        <v>0</v>
      </c>
      <c r="P10" s="27">
        <f t="shared" si="2"/>
        <v>1</v>
      </c>
      <c r="Q10"/>
      <c r="R10" s="37" t="s">
        <v>21</v>
      </c>
      <c r="S10" s="68">
        <f>SUM(($D$9:$D$43=$R10)*$G$9:$G$43)</f>
        <v>0</v>
      </c>
      <c r="T10" s="69">
        <f>S10*24*60</f>
        <v>0</v>
      </c>
      <c r="U10"/>
      <c r="V10" s="44">
        <f>V9</f>
        <v>0.57291666666667995</v>
      </c>
      <c r="W10"/>
      <c r="Y10"/>
    </row>
    <row r="11" spans="2:25" x14ac:dyDescent="0.3">
      <c r="B11" s="76">
        <f>IF(LEN('Sprint 1 _ Planification'!B10)&lt;&gt;0,'Sprint 1 _ Planification'!B10,"")</f>
        <v>3</v>
      </c>
      <c r="C11" s="77" t="str">
        <f>IF(LEN('Sprint 1 _ Planification'!C10)&lt;&gt;0,'Sprint 1 _ Planification'!C10,"")</f>
        <v>Rédaction du document de conception</v>
      </c>
      <c r="D11" s="78" t="str">
        <f>IF(LEN('Sprint 1 _ Planification'!H10)&lt;&gt;0,'Sprint 1 _ Planification'!H10,"")</f>
        <v>Sprint 1</v>
      </c>
      <c r="E11" s="93">
        <f>IF(ISBLANK('Sprint 1 _ Bilan'!E10),"",'Sprint 1 _ Bilan'!E10)</f>
        <v>0.41666666666667002</v>
      </c>
      <c r="F11" s="94">
        <f>IF(ISBLANK('Sprint 1 _ Bilan'!F10),"",'Sprint 1 _ Bilan'!F10)</f>
        <v>1</v>
      </c>
      <c r="G11" s="79"/>
      <c r="H11" s="80"/>
      <c r="I11" s="81"/>
      <c r="K11"/>
      <c r="M11" s="27" t="b">
        <f t="shared" si="0"/>
        <v>0</v>
      </c>
      <c r="N11" s="27" t="b">
        <f t="shared" si="3"/>
        <v>0</v>
      </c>
      <c r="O11" s="27" t="b">
        <f t="shared" si="1"/>
        <v>0</v>
      </c>
      <c r="P11" s="27">
        <f t="shared" si="2"/>
        <v>1</v>
      </c>
      <c r="Q11"/>
      <c r="R11" s="37" t="s">
        <v>24</v>
      </c>
      <c r="S11" s="68">
        <f>SUM(($D$9:$D$43=$R11)*$G$9:$G$43)</f>
        <v>0</v>
      </c>
      <c r="T11" s="69">
        <f>S11*24*60</f>
        <v>0</v>
      </c>
      <c r="U11"/>
      <c r="V11" s="49">
        <f>DAY(V9)*24+HOUR(V9)</f>
        <v>13</v>
      </c>
      <c r="W11"/>
      <c r="Y11"/>
    </row>
    <row r="12" spans="2:25" x14ac:dyDescent="0.3">
      <c r="B12" s="70">
        <f>IF(LEN('Sprint 1 _ Planification'!B11)&lt;&gt;0,'Sprint 1 _ Planification'!B11,"")</f>
        <v>4</v>
      </c>
      <c r="C12" s="71" t="str">
        <f>IF(LEN('Sprint 1 _ Planification'!C11)&lt;&gt;0,'Sprint 1 _ Planification'!C11,"")</f>
        <v>Rédaction du document de planification</v>
      </c>
      <c r="D12" s="72" t="str">
        <f>IF(LEN('Sprint 1 _ Planification'!H11)&lt;&gt;0,'Sprint 1 _ Planification'!H11,"")</f>
        <v>Sprint 1</v>
      </c>
      <c r="E12" s="91">
        <f>IF(ISBLANK('Sprint 1 _ Bilan'!E11),"",'Sprint 1 _ Bilan'!E11)</f>
        <v>7.2916666666670002E-2</v>
      </c>
      <c r="F12" s="92">
        <f>IF(ISBLANK('Sprint 1 _ Bilan'!F11),"",'Sprint 1 _ Bilan'!F11)</f>
        <v>1</v>
      </c>
      <c r="G12" s="73"/>
      <c r="H12" s="74"/>
      <c r="I12" s="75"/>
      <c r="K12"/>
      <c r="M12" s="27" t="b">
        <f t="shared" si="0"/>
        <v>0</v>
      </c>
      <c r="N12" s="27" t="b">
        <f t="shared" si="3"/>
        <v>0</v>
      </c>
      <c r="O12" s="27" t="b">
        <f t="shared" si="1"/>
        <v>0</v>
      </c>
      <c r="P12" s="27">
        <f t="shared" si="2"/>
        <v>1</v>
      </c>
      <c r="Q12" s="35"/>
      <c r="R12" s="35"/>
      <c r="U12"/>
      <c r="V12" s="37">
        <f>MINUTE(V9)</f>
        <v>45</v>
      </c>
      <c r="W12"/>
      <c r="Y12"/>
    </row>
    <row r="13" spans="2:25" x14ac:dyDescent="0.3">
      <c r="B13" s="76">
        <f>IF(LEN('Sprint 1 _ Planification'!B12)&lt;&gt;0,'Sprint 1 _ Planification'!B12,"")</f>
        <v>5</v>
      </c>
      <c r="C13" s="77" t="str">
        <f>IF(LEN('Sprint 1 _ Planification'!C12)&lt;&gt;0,'Sprint 1 _ Planification'!C12,"")</f>
        <v>Créer la base de données</v>
      </c>
      <c r="D13" s="78" t="str">
        <f>IF(LEN('Sprint 1 _ Planification'!H12)&lt;&gt;0,'Sprint 1 _ Planification'!H12,"")</f>
        <v>Sprint 2</v>
      </c>
      <c r="E13" s="93" t="str">
        <f>IF(ISBLANK('Sprint 1 _ Bilan'!E12),"",'Sprint 1 _ Bilan'!E12)</f>
        <v/>
      </c>
      <c r="F13" s="94" t="str">
        <f>IF(ISBLANK('Sprint 1 _ Bilan'!F12),"",'Sprint 1 _ Bilan'!F12)</f>
        <v/>
      </c>
      <c r="G13" s="79">
        <v>4.1666666666670002E-2</v>
      </c>
      <c r="H13" s="80">
        <v>1</v>
      </c>
      <c r="I13" s="81"/>
      <c r="K13"/>
      <c r="M13" s="27" t="b">
        <f t="shared" si="0"/>
        <v>0</v>
      </c>
      <c r="N13" s="27" t="b">
        <f t="shared" si="3"/>
        <v>0</v>
      </c>
      <c r="O13" s="27" t="b">
        <f t="shared" si="1"/>
        <v>0</v>
      </c>
      <c r="P13" s="27" t="b">
        <f t="shared" si="2"/>
        <v>1</v>
      </c>
      <c r="R13" s="35"/>
      <c r="U13" s="37" t="s">
        <v>29</v>
      </c>
      <c r="V13" s="49">
        <f>V11</f>
        <v>13</v>
      </c>
      <c r="W13" s="37" t="str">
        <f>V13 &amp; " " &amp; U13 &amp; IF(V13 &gt; 1, "s", "")</f>
        <v>13 heures</v>
      </c>
      <c r="Y13"/>
    </row>
    <row r="14" spans="2:25" x14ac:dyDescent="0.3">
      <c r="B14" s="70">
        <f>IF(LEN('Sprint 1 _ Planification'!B13)&lt;&gt;0,'Sprint 1 _ Planification'!B13,"")</f>
        <v>6</v>
      </c>
      <c r="C14" s="71" t="str">
        <f>IF(LEN('Sprint 1 _ Planification'!C13)&lt;&gt;0,'Sprint 1 _ Planification'!C13,"")</f>
        <v>Établir la communication entre la base de données et le serveur</v>
      </c>
      <c r="D14" s="72" t="str">
        <f>IF(LEN('Sprint 1 _ Planification'!H13)&lt;&gt;0,'Sprint 1 _ Planification'!H13,"")</f>
        <v>Sprint 2</v>
      </c>
      <c r="E14" s="91" t="str">
        <f>IF(ISBLANK('Sprint 1 _ Bilan'!E13),"",'Sprint 1 _ Bilan'!E13)</f>
        <v/>
      </c>
      <c r="F14" s="92" t="str">
        <f>IF(ISBLANK('Sprint 1 _ Bilan'!F13),"",'Sprint 1 _ Bilan'!F13)</f>
        <v/>
      </c>
      <c r="G14" s="73">
        <v>2.0833333333330002E-2</v>
      </c>
      <c r="H14" s="74">
        <v>1</v>
      </c>
      <c r="I14" s="75"/>
      <c r="K14"/>
      <c r="M14" s="27" t="b">
        <f t="shared" si="0"/>
        <v>0</v>
      </c>
      <c r="N14" s="27" t="b">
        <f t="shared" si="3"/>
        <v>0</v>
      </c>
      <c r="O14" s="27" t="b">
        <f t="shared" si="1"/>
        <v>0</v>
      </c>
      <c r="P14" s="27" t="b">
        <f t="shared" si="2"/>
        <v>1</v>
      </c>
      <c r="R14" s="35"/>
      <c r="U14" s="37" t="s">
        <v>31</v>
      </c>
      <c r="V14" s="37">
        <f>V12</f>
        <v>45</v>
      </c>
      <c r="W14" s="37" t="str">
        <f>V14 &amp; " " &amp; U14 &amp; IF(V14 &gt; 1, "s", "")</f>
        <v>45 minutes</v>
      </c>
      <c r="Y14"/>
    </row>
    <row r="15" spans="2:25" x14ac:dyDescent="0.3">
      <c r="B15" s="76">
        <f>IF(LEN('Sprint 1 _ Planification'!B14)&lt;&gt;0,'Sprint 1 _ Planification'!B14,"")</f>
        <v>7</v>
      </c>
      <c r="C15" s="77" t="str">
        <f>IF(LEN('Sprint 1 _ Planification'!C14)&lt;&gt;0,'Sprint 1 _ Planification'!C14,"")</f>
        <v>Créer l'interface d'accueil</v>
      </c>
      <c r="D15" s="78" t="str">
        <f>IF(LEN('Sprint 1 _ Planification'!H14)&lt;&gt;0,'Sprint 1 _ Planification'!H14,"")</f>
        <v>Sprint 2</v>
      </c>
      <c r="E15" s="93" t="str">
        <f>IF(ISBLANK('Sprint 1 _ Bilan'!E14),"",'Sprint 1 _ Bilan'!E14)</f>
        <v/>
      </c>
      <c r="F15" s="94" t="str">
        <f>IF(ISBLANK('Sprint 1 _ Bilan'!F14),"",'Sprint 1 _ Bilan'!F14)</f>
        <v/>
      </c>
      <c r="G15" s="79">
        <v>3.125E-2</v>
      </c>
      <c r="H15" s="80">
        <v>1</v>
      </c>
      <c r="I15" s="81"/>
      <c r="K15"/>
      <c r="M15" s="27" t="b">
        <f t="shared" si="0"/>
        <v>0</v>
      </c>
      <c r="N15" s="27" t="b">
        <f t="shared" si="3"/>
        <v>0</v>
      </c>
      <c r="O15" s="27" t="b">
        <f t="shared" si="1"/>
        <v>0</v>
      </c>
      <c r="P15" s="27" t="b">
        <f t="shared" si="2"/>
        <v>1</v>
      </c>
      <c r="R15" s="35"/>
      <c r="V15"/>
      <c r="W15" s="37" t="str">
        <f>IF(V13&gt;0,IF(V14&gt;0,W13&amp;" et "&amp;W14,W13),W14)</f>
        <v>13 heures et 45 minutes</v>
      </c>
      <c r="Y15" s="37" t="str">
        <f>V13&amp;"h"&amp;TEXT(V14,"00")</f>
        <v>13h45</v>
      </c>
    </row>
    <row r="16" spans="2:25" x14ac:dyDescent="0.3">
      <c r="B16" s="70">
        <f>IF(LEN('Sprint 1 _ Planification'!B15)&lt;&gt;0,'Sprint 1 _ Planification'!B15,"")</f>
        <v>8</v>
      </c>
      <c r="C16" s="71" t="str">
        <f>IF(LEN('Sprint 1 _ Planification'!C15)&lt;&gt;0,'Sprint 1 _ Planification'!C15,"")</f>
        <v>Créer le cadre de login</v>
      </c>
      <c r="D16" s="72" t="str">
        <f>IF(LEN('Sprint 1 _ Planification'!H15)&lt;&gt;0,'Sprint 1 _ Planification'!H15,"")</f>
        <v>Sprint 2</v>
      </c>
      <c r="E16" s="91" t="str">
        <f>IF(ISBLANK('Sprint 1 _ Bilan'!E15),"",'Sprint 1 _ Bilan'!E15)</f>
        <v/>
      </c>
      <c r="F16" s="92" t="str">
        <f>IF(ISBLANK('Sprint 1 _ Bilan'!F15),"",'Sprint 1 _ Bilan'!F15)</f>
        <v/>
      </c>
      <c r="G16" s="73">
        <v>2.0833333333330002E-2</v>
      </c>
      <c r="H16" s="74">
        <v>1</v>
      </c>
      <c r="I16" s="75"/>
      <c r="K16"/>
      <c r="M16" s="27" t="b">
        <f t="shared" si="0"/>
        <v>0</v>
      </c>
      <c r="N16" s="27" t="b">
        <f t="shared" si="3"/>
        <v>0</v>
      </c>
      <c r="O16" s="27" t="b">
        <f t="shared" si="1"/>
        <v>0</v>
      </c>
      <c r="P16" s="27" t="b">
        <f t="shared" si="2"/>
        <v>1</v>
      </c>
      <c r="R16" s="35"/>
      <c r="V16" s="37">
        <f>P44</f>
        <v>0</v>
      </c>
      <c r="W16" s="37" t="str">
        <f>IF(V16=0,"",IF(V16=1,"Une tâche est en retard!",CONCATENATE(V16," tâches sont en retard!")))</f>
        <v/>
      </c>
    </row>
    <row r="17" spans="2:18" x14ac:dyDescent="0.3">
      <c r="B17" s="76">
        <f>IF(LEN('Sprint 1 _ Planification'!B16)&lt;&gt;0,'Sprint 1 _ Planification'!B16,"")</f>
        <v>9</v>
      </c>
      <c r="C17" s="77" t="str">
        <f>IF(LEN('Sprint 1 _ Planification'!C16)&lt;&gt;0,'Sprint 1 _ Planification'!C16,"")</f>
        <v>Gérer la vérification du nom de compte et du mot de passe</v>
      </c>
      <c r="D17" s="78" t="str">
        <f>IF(LEN('Sprint 1 _ Planification'!H16)&lt;&gt;0,'Sprint 1 _ Planification'!H16,"")</f>
        <v>Sprint 2</v>
      </c>
      <c r="E17" s="93" t="str">
        <f>IF(ISBLANK('Sprint 1 _ Bilan'!E16),"",'Sprint 1 _ Bilan'!E16)</f>
        <v/>
      </c>
      <c r="F17" s="94" t="str">
        <f>IF(ISBLANK('Sprint 1 _ Bilan'!F16),"",'Sprint 1 _ Bilan'!F16)</f>
        <v/>
      </c>
      <c r="G17" s="79">
        <v>6.25E-2</v>
      </c>
      <c r="H17" s="80">
        <v>1</v>
      </c>
      <c r="I17" s="81"/>
      <c r="K17"/>
      <c r="M17" s="27" t="b">
        <f t="shared" si="0"/>
        <v>0</v>
      </c>
      <c r="N17" s="27" t="b">
        <f t="shared" si="3"/>
        <v>0</v>
      </c>
      <c r="O17" s="27" t="b">
        <f t="shared" si="1"/>
        <v>0</v>
      </c>
      <c r="P17" s="27" t="b">
        <f t="shared" si="2"/>
        <v>1</v>
      </c>
      <c r="R17" s="35"/>
    </row>
    <row r="18" spans="2:18" x14ac:dyDescent="0.3">
      <c r="B18" s="70">
        <f>IF(LEN('Sprint 1 _ Planification'!B17)&lt;&gt;0,'Sprint 1 _ Planification'!B17,"")</f>
        <v>10</v>
      </c>
      <c r="C18" s="71" t="str">
        <f>IF(LEN('Sprint 1 _ Planification'!C17)&lt;&gt;0,'Sprint 1 _ Planification'!C17,"")</f>
        <v>Créer l'interface d'inscription</v>
      </c>
      <c r="D18" s="72" t="str">
        <f>IF(LEN('Sprint 1 _ Planification'!H17)&lt;&gt;0,'Sprint 1 _ Planification'!H17,"")</f>
        <v>Sprint 2</v>
      </c>
      <c r="E18" s="91" t="str">
        <f>IF(ISBLANK('Sprint 1 _ Bilan'!E17),"",'Sprint 1 _ Bilan'!E17)</f>
        <v/>
      </c>
      <c r="F18" s="92" t="str">
        <f>IF(ISBLANK('Sprint 1 _ Bilan'!F17),"",'Sprint 1 _ Bilan'!F17)</f>
        <v/>
      </c>
      <c r="G18" s="73">
        <v>3.125E-2</v>
      </c>
      <c r="H18" s="74">
        <v>1</v>
      </c>
      <c r="I18" s="75"/>
      <c r="K18"/>
      <c r="M18" s="27" t="b">
        <f t="shared" si="0"/>
        <v>0</v>
      </c>
      <c r="N18" s="27" t="b">
        <f t="shared" si="3"/>
        <v>0</v>
      </c>
      <c r="O18" s="27" t="b">
        <f t="shared" si="1"/>
        <v>0</v>
      </c>
      <c r="P18" s="27" t="b">
        <f t="shared" si="2"/>
        <v>1</v>
      </c>
      <c r="R18" s="35"/>
    </row>
    <row r="19" spans="2:18" x14ac:dyDescent="0.3">
      <c r="B19" s="76">
        <f>IF(LEN('Sprint 1 _ Planification'!B18)&lt;&gt;0,'Sprint 1 _ Planification'!B18,"")</f>
        <v>11</v>
      </c>
      <c r="C19" s="77" t="str">
        <f>IF(LEN('Sprint 1 _ Planification'!C18)&lt;&gt;0,'Sprint 1 _ Planification'!C18,"")</f>
        <v>Gérer les critères d'entrées de l'inscription (exp.régulière)</v>
      </c>
      <c r="D19" s="78" t="str">
        <f>IF(LEN('Sprint 1 _ Planification'!H18)&lt;&gt;0,'Sprint 1 _ Planification'!H18,"")</f>
        <v>Sprint 2</v>
      </c>
      <c r="E19" s="93" t="str">
        <f>IF(ISBLANK('Sprint 1 _ Bilan'!E18),"",'Sprint 1 _ Bilan'!E18)</f>
        <v/>
      </c>
      <c r="F19" s="94" t="str">
        <f>IF(ISBLANK('Sprint 1 _ Bilan'!F18),"",'Sprint 1 _ Bilan'!F18)</f>
        <v/>
      </c>
      <c r="G19" s="79">
        <v>5.2083333333329998E-2</v>
      </c>
      <c r="H19" s="80">
        <v>1</v>
      </c>
      <c r="I19" s="81"/>
      <c r="K19" s="38"/>
      <c r="M19" s="27" t="b">
        <f t="shared" si="0"/>
        <v>0</v>
      </c>
      <c r="N19" s="27" t="b">
        <f t="shared" si="3"/>
        <v>0</v>
      </c>
      <c r="O19" s="27" t="b">
        <f t="shared" si="1"/>
        <v>0</v>
      </c>
      <c r="P19" s="27" t="b">
        <f t="shared" si="2"/>
        <v>1</v>
      </c>
      <c r="R19" s="35"/>
    </row>
    <row r="20" spans="2:18" x14ac:dyDescent="0.3">
      <c r="B20" s="70">
        <f>IF(LEN('Sprint 1 _ Planification'!B19)&lt;&gt;0,'Sprint 1 _ Planification'!B19,"")</f>
        <v>12</v>
      </c>
      <c r="C20" s="71" t="str">
        <f>IF(LEN('Sprint 1 _ Planification'!C19)&lt;&gt;0,'Sprint 1 _ Planification'!C19,"")</f>
        <v>Création du compte usager (sql)</v>
      </c>
      <c r="D20" s="72" t="str">
        <f>IF(LEN('Sprint 1 _ Planification'!H19)&lt;&gt;0,'Sprint 1 _ Planification'!H19,"")</f>
        <v>Sprint 2</v>
      </c>
      <c r="E20" s="91" t="str">
        <f>IF(ISBLANK('Sprint 1 _ Bilan'!E19),"",'Sprint 1 _ Bilan'!E19)</f>
        <v/>
      </c>
      <c r="F20" s="92" t="str">
        <f>IF(ISBLANK('Sprint 1 _ Bilan'!F19),"",'Sprint 1 _ Bilan'!F19)</f>
        <v/>
      </c>
      <c r="G20" s="73">
        <v>4.1666666666670002E-2</v>
      </c>
      <c r="H20" s="74">
        <v>1</v>
      </c>
      <c r="I20" s="75"/>
      <c r="M20" s="27" t="b">
        <f t="shared" si="0"/>
        <v>0</v>
      </c>
      <c r="N20" s="27" t="b">
        <f t="shared" si="3"/>
        <v>0</v>
      </c>
      <c r="O20" s="27" t="b">
        <f t="shared" si="1"/>
        <v>0</v>
      </c>
      <c r="P20" s="27" t="b">
        <f t="shared" si="2"/>
        <v>1</v>
      </c>
      <c r="R20" s="35"/>
    </row>
    <row r="21" spans="2:18" x14ac:dyDescent="0.3">
      <c r="B21" s="76">
        <f>IF(LEN('Sprint 1 _ Planification'!B20)&lt;&gt;0,'Sprint 1 _ Planification'!B20,"")</f>
        <v>13</v>
      </c>
      <c r="C21" s="77" t="str">
        <f>IF(LEN('Sprint 1 _ Planification'!C20)&lt;&gt;0,'Sprint 1 _ Planification'!C20,"")</f>
        <v>Vérification des doubles comptes</v>
      </c>
      <c r="D21" s="78" t="str">
        <f>IF(LEN('Sprint 1 _ Planification'!H20)&lt;&gt;0,'Sprint 1 _ Planification'!H20,"")</f>
        <v>Sprint 2</v>
      </c>
      <c r="E21" s="93" t="str">
        <f>IF(ISBLANK('Sprint 1 _ Bilan'!E20),"",'Sprint 1 _ Bilan'!E20)</f>
        <v/>
      </c>
      <c r="F21" s="94" t="str">
        <f>IF(ISBLANK('Sprint 1 _ Bilan'!F20),"",'Sprint 1 _ Bilan'!F20)</f>
        <v/>
      </c>
      <c r="G21" s="79">
        <v>2.0833333333330002E-2</v>
      </c>
      <c r="H21" s="80">
        <v>1</v>
      </c>
      <c r="I21" s="81"/>
      <c r="M21" s="27" t="b">
        <f t="shared" si="0"/>
        <v>0</v>
      </c>
      <c r="N21" s="27" t="b">
        <f t="shared" si="3"/>
        <v>0</v>
      </c>
      <c r="O21" s="27" t="b">
        <f t="shared" si="1"/>
        <v>0</v>
      </c>
      <c r="P21" s="27" t="b">
        <f t="shared" si="2"/>
        <v>1</v>
      </c>
      <c r="R21" s="35"/>
    </row>
    <row r="22" spans="2:18" x14ac:dyDescent="0.3">
      <c r="B22" s="70">
        <f>IF(LEN('Sprint 1 _ Planification'!B21)&lt;&gt;0,'Sprint 1 _ Planification'!B21,"")</f>
        <v>14</v>
      </c>
      <c r="C22" s="71" t="str">
        <f>IF(LEN('Sprint 1 _ Planification'!C21)&lt;&gt;0,'Sprint 1 _ Planification'!C21,"")</f>
        <v>Créer l'interface de demande d'ajout des vidéos</v>
      </c>
      <c r="D22" s="72" t="str">
        <f>IF(LEN('Sprint 1 _ Planification'!H21)&lt;&gt;0,'Sprint 1 _ Planification'!H21,"")</f>
        <v>Sprint 2</v>
      </c>
      <c r="E22" s="91" t="str">
        <f>IF(ISBLANK('Sprint 1 _ Bilan'!E21),"",'Sprint 1 _ Bilan'!E21)</f>
        <v/>
      </c>
      <c r="F22" s="92" t="str">
        <f>IF(ISBLANK('Sprint 1 _ Bilan'!F21),"",'Sprint 1 _ Bilan'!F21)</f>
        <v/>
      </c>
      <c r="G22" s="73">
        <v>4.1666666666670002E-2</v>
      </c>
      <c r="H22" s="74">
        <v>1</v>
      </c>
      <c r="I22" s="75" t="s">
        <v>64</v>
      </c>
      <c r="M22" s="27" t="b">
        <f t="shared" si="0"/>
        <v>0</v>
      </c>
      <c r="N22" s="27" t="b">
        <f t="shared" si="3"/>
        <v>0</v>
      </c>
      <c r="O22" s="27" t="b">
        <f t="shared" si="1"/>
        <v>0</v>
      </c>
      <c r="P22" s="27" t="b">
        <f t="shared" si="2"/>
        <v>1</v>
      </c>
      <c r="R22" s="35"/>
    </row>
    <row r="23" spans="2:18" x14ac:dyDescent="0.3">
      <c r="B23" s="76">
        <f>IF(LEN('Sprint 1 _ Planification'!B22)&lt;&gt;0,'Sprint 1 _ Planification'!B22,"")</f>
        <v>15</v>
      </c>
      <c r="C23" s="77" t="str">
        <f>IF(LEN('Sprint 1 _ Planification'!C22)&lt;&gt;0,'Sprint 1 _ Planification'!C22,"")</f>
        <v>Créer l'interface de recherche vidéos</v>
      </c>
      <c r="D23" s="78" t="str">
        <f>IF(LEN('Sprint 1 _ Planification'!H22)&lt;&gt;0,'Sprint 1 _ Planification'!H22,"")</f>
        <v>Sprint 2</v>
      </c>
      <c r="E23" s="93" t="str">
        <f>IF(ISBLANK('Sprint 1 _ Bilan'!E22),"",'Sprint 1 _ Bilan'!E22)</f>
        <v/>
      </c>
      <c r="F23" s="94" t="str">
        <f>IF(ISBLANK('Sprint 1 _ Bilan'!F22),"",'Sprint 1 _ Bilan'!F22)</f>
        <v/>
      </c>
      <c r="G23" s="79">
        <v>1.041666666667E-2</v>
      </c>
      <c r="H23" s="80">
        <v>0.3</v>
      </c>
      <c r="I23" s="81" t="s">
        <v>65</v>
      </c>
      <c r="M23" s="27" t="b">
        <f t="shared" si="0"/>
        <v>0</v>
      </c>
      <c r="N23" s="27" t="b">
        <f t="shared" si="3"/>
        <v>0</v>
      </c>
      <c r="O23" s="95" t="b">
        <f t="shared" si="1"/>
        <v>0</v>
      </c>
      <c r="P23" s="27" t="b">
        <f t="shared" si="2"/>
        <v>0</v>
      </c>
      <c r="R23" s="35"/>
    </row>
    <row r="24" spans="2:18" x14ac:dyDescent="0.3">
      <c r="B24" s="70">
        <f>IF(LEN('Sprint 1 _ Planification'!B23)&lt;&gt;0,'Sprint 1 _ Planification'!B23,"")</f>
        <v>16</v>
      </c>
      <c r="C24" s="71" t="str">
        <f>IF(LEN('Sprint 1 _ Planification'!C23)&lt;&gt;0,'Sprint 1 _ Planification'!C23,"")</f>
        <v>Gérer les entrées du formulaire des demandes d'ajout</v>
      </c>
      <c r="D24" s="72" t="str">
        <f>IF(LEN('Sprint 1 _ Planification'!H23)&lt;&gt;0,'Sprint 1 _ Planification'!H23,"")</f>
        <v>Sprint 2</v>
      </c>
      <c r="E24" s="91" t="str">
        <f>IF(ISBLANK('Sprint 1 _ Bilan'!E23),"",'Sprint 1 _ Bilan'!E23)</f>
        <v/>
      </c>
      <c r="F24" s="92" t="str">
        <f>IF(ISBLANK('Sprint 1 _ Bilan'!F23),"",'Sprint 1 _ Bilan'!F23)</f>
        <v/>
      </c>
      <c r="G24" s="73">
        <v>1.041666666667E-2</v>
      </c>
      <c r="H24" s="74">
        <v>1</v>
      </c>
      <c r="I24" s="75"/>
      <c r="M24" s="27" t="b">
        <f t="shared" si="0"/>
        <v>0</v>
      </c>
      <c r="N24" s="27" t="b">
        <f t="shared" si="3"/>
        <v>0</v>
      </c>
      <c r="O24" s="27" t="b">
        <f t="shared" si="1"/>
        <v>0</v>
      </c>
      <c r="P24" s="27" t="b">
        <f t="shared" si="2"/>
        <v>1</v>
      </c>
      <c r="R24" s="35"/>
    </row>
    <row r="25" spans="2:18" x14ac:dyDescent="0.3">
      <c r="B25" s="76">
        <f>IF(LEN('Sprint 1 _ Planification'!B24)&lt;&gt;0,'Sprint 1 _ Planification'!B24,"")</f>
        <v>17</v>
      </c>
      <c r="C25" s="77" t="str">
        <f>IF(LEN('Sprint 1 _ Planification'!C24)&lt;&gt;0,'Sprint 1 _ Planification'!C24,"")</f>
        <v>Créer l'interface de l'usager (profil)</v>
      </c>
      <c r="D25" s="78" t="str">
        <f>IF(LEN('Sprint 1 _ Planification'!H24)&lt;&gt;0,'Sprint 1 _ Planification'!H24,"")</f>
        <v>Sprint 2</v>
      </c>
      <c r="E25" s="93" t="str">
        <f>IF(ISBLANK('Sprint 1 _ Bilan'!E24),"",'Sprint 1 _ Bilan'!E24)</f>
        <v/>
      </c>
      <c r="F25" s="94" t="str">
        <f>IF(ISBLANK('Sprint 1 _ Bilan'!F24),"",'Sprint 1 _ Bilan'!F24)</f>
        <v/>
      </c>
      <c r="G25" s="79">
        <v>4.1666666666670002E-2</v>
      </c>
      <c r="H25" s="80">
        <v>0.4</v>
      </c>
      <c r="I25" s="81" t="s">
        <v>66</v>
      </c>
      <c r="M25" s="27" t="b">
        <f t="shared" si="0"/>
        <v>0</v>
      </c>
      <c r="N25" s="27" t="b">
        <f t="shared" si="3"/>
        <v>0</v>
      </c>
      <c r="O25" s="95" t="b">
        <f t="shared" si="1"/>
        <v>0</v>
      </c>
      <c r="P25" s="27" t="b">
        <f t="shared" si="2"/>
        <v>0</v>
      </c>
      <c r="R25" s="35"/>
    </row>
    <row r="26" spans="2:18" x14ac:dyDescent="0.3">
      <c r="B26" s="70">
        <f>IF(LEN('Sprint 1 _ Planification'!B25)&lt;&gt;0,'Sprint 1 _ Planification'!B25,"")</f>
        <v>18</v>
      </c>
      <c r="C26" s="71" t="str">
        <f>IF(LEN('Sprint 1 _ Planification'!C25)&lt;&gt;0,'Sprint 1 _ Planification'!C25,"")</f>
        <v>Créer l'interface pour regarder les vidéos</v>
      </c>
      <c r="D26" s="72" t="str">
        <f>IF(LEN('Sprint 1 _ Planification'!H25)&lt;&gt;0,'Sprint 1 _ Planification'!H25,"")</f>
        <v>Sprint 2</v>
      </c>
      <c r="E26" s="91" t="str">
        <f>IF(ISBLANK('Sprint 1 _ Bilan'!E25),"",'Sprint 1 _ Bilan'!E25)</f>
        <v/>
      </c>
      <c r="F26" s="92" t="str">
        <f>IF(ISBLANK('Sprint 1 _ Bilan'!F25),"",'Sprint 1 _ Bilan'!F25)</f>
        <v/>
      </c>
      <c r="G26" s="73">
        <v>0</v>
      </c>
      <c r="H26" s="74">
        <v>0</v>
      </c>
      <c r="I26" s="75" t="s">
        <v>67</v>
      </c>
      <c r="M26" s="27" t="b">
        <f t="shared" si="0"/>
        <v>0</v>
      </c>
      <c r="N26" s="27" t="b">
        <f t="shared" si="3"/>
        <v>0</v>
      </c>
      <c r="O26" s="95" t="b">
        <f t="shared" si="1"/>
        <v>0</v>
      </c>
      <c r="P26" s="27" t="b">
        <f t="shared" si="2"/>
        <v>0</v>
      </c>
      <c r="R26" s="35"/>
    </row>
    <row r="27" spans="2:18" x14ac:dyDescent="0.3">
      <c r="B27" s="76">
        <f>IF(LEN('Sprint 1 _ Planification'!B26)&lt;&gt;0,'Sprint 1 _ Planification'!B26,"")</f>
        <v>19</v>
      </c>
      <c r="C27" s="77" t="str">
        <f>IF(LEN('Sprint 1 _ Planification'!C26)&lt;&gt;0,'Sprint 1 _ Planification'!C26,"")</f>
        <v>Filtrer l'entrée de la barre de recherche vidéo</v>
      </c>
      <c r="D27" s="78" t="str">
        <f>IF(LEN('Sprint 1 _ Planification'!H26)&lt;&gt;0,'Sprint 1 _ Planification'!H26,"")</f>
        <v>Sprint 2</v>
      </c>
      <c r="E27" s="93" t="str">
        <f>IF(ISBLANK('Sprint 1 _ Bilan'!E26),"",'Sprint 1 _ Bilan'!E26)</f>
        <v/>
      </c>
      <c r="F27" s="94" t="str">
        <f>IF(ISBLANK('Sprint 1 _ Bilan'!F26),"",'Sprint 1 _ Bilan'!F26)</f>
        <v/>
      </c>
      <c r="G27" s="79">
        <v>0</v>
      </c>
      <c r="H27" s="80">
        <v>0</v>
      </c>
      <c r="I27" s="81" t="s">
        <v>68</v>
      </c>
      <c r="M27" s="27" t="b">
        <f t="shared" si="0"/>
        <v>0</v>
      </c>
      <c r="N27" s="27" t="b">
        <f t="shared" si="3"/>
        <v>0</v>
      </c>
      <c r="O27" s="95" t="b">
        <f t="shared" si="1"/>
        <v>0</v>
      </c>
      <c r="P27" s="27" t="b">
        <f t="shared" si="2"/>
        <v>0</v>
      </c>
      <c r="R27" s="35"/>
    </row>
    <row r="28" spans="2:18" x14ac:dyDescent="0.3">
      <c r="B28" s="70">
        <f>IF(LEN('Sprint 1 _ Planification'!B27)&lt;&gt;0,'Sprint 1 _ Planification'!B27,"")</f>
        <v>20</v>
      </c>
      <c r="C28" s="71" t="str">
        <f>IF(LEN('Sprint 1 _ Planification'!C27)&lt;&gt;0,'Sprint 1 _ Planification'!C27,"")</f>
        <v>Créer l'interface de l'administrateur (profil)</v>
      </c>
      <c r="D28" s="72" t="str">
        <f>IF(LEN('Sprint 1 _ Planification'!H27)&lt;&gt;0,'Sprint 1 _ Planification'!H27,"")</f>
        <v>Sprint 2</v>
      </c>
      <c r="E28" s="91" t="str">
        <f>IF(ISBLANK('Sprint 1 _ Bilan'!E27),"",'Sprint 1 _ Bilan'!E27)</f>
        <v/>
      </c>
      <c r="F28" s="92" t="str">
        <f>IF(ISBLANK('Sprint 1 _ Bilan'!F27),"",'Sprint 1 _ Bilan'!F27)</f>
        <v/>
      </c>
      <c r="G28" s="73">
        <v>1.041666666667E-2</v>
      </c>
      <c r="H28" s="74">
        <v>0.05</v>
      </c>
      <c r="I28" s="75" t="s">
        <v>69</v>
      </c>
      <c r="M28" s="27" t="b">
        <f t="shared" si="0"/>
        <v>0</v>
      </c>
      <c r="N28" s="27" t="b">
        <f t="shared" si="3"/>
        <v>0</v>
      </c>
      <c r="O28" s="95" t="b">
        <f t="shared" si="1"/>
        <v>0</v>
      </c>
      <c r="P28" s="27" t="b">
        <f t="shared" si="2"/>
        <v>0</v>
      </c>
      <c r="R28" s="35"/>
    </row>
    <row r="29" spans="2:18" x14ac:dyDescent="0.3">
      <c r="B29" s="76">
        <f>IF(LEN('Sprint 1 _ Planification'!B28)&lt;&gt;0,'Sprint 1 _ Planification'!B28,"")</f>
        <v>21</v>
      </c>
      <c r="C29" s="77" t="str">
        <f>IF(LEN('Sprint 1 _ Planification'!C28)&lt;&gt;0,'Sprint 1 _ Planification'!C28,"")</f>
        <v>Gérer les ajouts/suppressions des vidéos favorite</v>
      </c>
      <c r="D29" s="78" t="str">
        <f>IF(LEN('Sprint 1 _ Planification'!H28)&lt;&gt;0,'Sprint 1 _ Planification'!H28,"")</f>
        <v>Sprint 2</v>
      </c>
      <c r="E29" s="93" t="str">
        <f>IF(ISBLANK('Sprint 1 _ Bilan'!E28),"",'Sprint 1 _ Bilan'!E28)</f>
        <v/>
      </c>
      <c r="F29" s="94" t="str">
        <f>IF(ISBLANK('Sprint 1 _ Bilan'!F28),"",'Sprint 1 _ Bilan'!F28)</f>
        <v/>
      </c>
      <c r="G29" s="79">
        <v>0</v>
      </c>
      <c r="H29" s="80">
        <v>0</v>
      </c>
      <c r="I29" s="81" t="s">
        <v>70</v>
      </c>
      <c r="M29" s="27" t="b">
        <f t="shared" si="0"/>
        <v>0</v>
      </c>
      <c r="N29" s="27" t="b">
        <f t="shared" si="3"/>
        <v>0</v>
      </c>
      <c r="O29" s="95" t="b">
        <f t="shared" si="1"/>
        <v>0</v>
      </c>
      <c r="P29" s="27" t="b">
        <f t="shared" si="2"/>
        <v>0</v>
      </c>
      <c r="R29" s="35"/>
    </row>
    <row r="30" spans="2:18" x14ac:dyDescent="0.3">
      <c r="B30" s="70">
        <f>IF(LEN('Sprint 1 _ Planification'!B29)&lt;&gt;0,'Sprint 1 _ Planification'!B29,"")</f>
        <v>22</v>
      </c>
      <c r="C30" s="71" t="str">
        <f>IF(LEN('Sprint 1 _ Planification'!C29)&lt;&gt;0,'Sprint 1 _ Planification'!C29,"")</f>
        <v>Implémenter le menu barre</v>
      </c>
      <c r="D30" s="72" t="str">
        <f>IF(LEN('Sprint 1 _ Planification'!H29)&lt;&gt;0,'Sprint 1 _ Planification'!H29,"")</f>
        <v>Sprint 2</v>
      </c>
      <c r="E30" s="91" t="str">
        <f>IF(ISBLANK('Sprint 1 _ Bilan'!E29),"",'Sprint 1 _ Bilan'!E29)</f>
        <v/>
      </c>
      <c r="F30" s="92" t="str">
        <f>IF(ISBLANK('Sprint 1 _ Bilan'!F29),"",'Sprint 1 _ Bilan'!F29)</f>
        <v/>
      </c>
      <c r="G30" s="73">
        <v>3.125E-2</v>
      </c>
      <c r="H30" s="74">
        <v>1</v>
      </c>
      <c r="I30" s="75"/>
      <c r="M30" s="27" t="b">
        <f t="shared" si="0"/>
        <v>0</v>
      </c>
      <c r="N30" s="27" t="b">
        <f t="shared" si="3"/>
        <v>0</v>
      </c>
      <c r="O30" s="95" t="b">
        <f t="shared" si="1"/>
        <v>0</v>
      </c>
      <c r="P30" s="27" t="b">
        <f t="shared" si="2"/>
        <v>1</v>
      </c>
      <c r="R30" s="35"/>
    </row>
    <row r="31" spans="2:18" x14ac:dyDescent="0.3">
      <c r="B31" s="76">
        <f>IF(LEN('Sprint 1 _ Planification'!B30)&lt;&gt;0,'Sprint 1 _ Planification'!B30,"")</f>
        <v>23</v>
      </c>
      <c r="C31" s="77" t="str">
        <f>IF(LEN('Sprint 1 _ Planification'!C30)&lt;&gt;0,'Sprint 1 _ Planification'!C30,"")</f>
        <v>Intégrer le bloquage des comptes usagers dans interface admin</v>
      </c>
      <c r="D31" s="78" t="str">
        <f>IF(LEN('Sprint 1 _ Planification'!H30)&lt;&gt;0,'Sprint 1 _ Planification'!H30,"")</f>
        <v>Sprint 2</v>
      </c>
      <c r="E31" s="93" t="str">
        <f>IF(ISBLANK('Sprint 1 _ Bilan'!E30),"",'Sprint 1 _ Bilan'!E30)</f>
        <v/>
      </c>
      <c r="F31" s="94" t="str">
        <f>IF(ISBLANK('Sprint 1 _ Bilan'!F30),"",'Sprint 1 _ Bilan'!F30)</f>
        <v/>
      </c>
      <c r="G31" s="79">
        <v>0</v>
      </c>
      <c r="H31" s="80">
        <v>0</v>
      </c>
      <c r="I31" s="81" t="s">
        <v>71</v>
      </c>
      <c r="M31" s="27" t="b">
        <f t="shared" si="0"/>
        <v>0</v>
      </c>
      <c r="N31" s="27" t="b">
        <f t="shared" si="3"/>
        <v>0</v>
      </c>
      <c r="O31" s="95" t="b">
        <f t="shared" si="1"/>
        <v>0</v>
      </c>
      <c r="P31" s="27" t="b">
        <f t="shared" si="2"/>
        <v>0</v>
      </c>
      <c r="R31" s="35"/>
    </row>
    <row r="32" spans="2:18" x14ac:dyDescent="0.3">
      <c r="B32" s="70">
        <f>IF(LEN('Sprint 1 _ Planification'!B31)&lt;&gt;0,'Sprint 1 _ Planification'!B31,"")</f>
        <v>24</v>
      </c>
      <c r="C32" s="71" t="str">
        <f>IF(LEN('Sprint 1 _ Planification'!C31)&lt;&gt;0,'Sprint 1 _ Planification'!C31,"")</f>
        <v>Intégrer la suppression d'un compte usager (pour admin)</v>
      </c>
      <c r="D32" s="72" t="str">
        <f>IF(LEN('Sprint 1 _ Planification'!H31)&lt;&gt;0,'Sprint 1 _ Planification'!H31,"")</f>
        <v>Sprint 2</v>
      </c>
      <c r="E32" s="91" t="str">
        <f>IF(ISBLANK('Sprint 1 _ Bilan'!E31),"",'Sprint 1 _ Bilan'!E31)</f>
        <v/>
      </c>
      <c r="F32" s="92" t="str">
        <f>IF(ISBLANK('Sprint 1 _ Bilan'!F31),"",'Sprint 1 _ Bilan'!F31)</f>
        <v/>
      </c>
      <c r="G32" s="73">
        <v>0</v>
      </c>
      <c r="H32" s="74">
        <v>0</v>
      </c>
      <c r="I32" s="75" t="s">
        <v>71</v>
      </c>
      <c r="M32" s="27" t="b">
        <f t="shared" si="0"/>
        <v>0</v>
      </c>
      <c r="N32" s="27" t="b">
        <f t="shared" si="3"/>
        <v>0</v>
      </c>
      <c r="O32" s="95" t="b">
        <f t="shared" si="1"/>
        <v>0</v>
      </c>
      <c r="P32" s="27" t="b">
        <f t="shared" si="2"/>
        <v>0</v>
      </c>
      <c r="R32" s="35"/>
    </row>
    <row r="33" spans="2:18" x14ac:dyDescent="0.3">
      <c r="B33" s="76">
        <f>IF(LEN('Sprint 1 _ Planification'!B32)&lt;&gt;0,'Sprint 1 _ Planification'!B32,"")</f>
        <v>25</v>
      </c>
      <c r="C33" s="77" t="str">
        <f>IF(LEN('Sprint 1 _ Planification'!C32)&lt;&gt;0,'Sprint 1 _ Planification'!C32,"")</f>
        <v>Intégrer la suppression de son propre compte usager (pour client)</v>
      </c>
      <c r="D33" s="78" t="str">
        <f>IF(LEN('Sprint 1 _ Planification'!H32)&lt;&gt;0,'Sprint 1 _ Planification'!H32,"")</f>
        <v>Sprint 2</v>
      </c>
      <c r="E33" s="93" t="str">
        <f>IF(ISBLANK('Sprint 1 _ Bilan'!E32),"",'Sprint 1 _ Bilan'!E32)</f>
        <v/>
      </c>
      <c r="F33" s="94" t="str">
        <f>IF(ISBLANK('Sprint 1 _ Bilan'!F32),"",'Sprint 1 _ Bilan'!F32)</f>
        <v/>
      </c>
      <c r="G33" s="79">
        <v>0</v>
      </c>
      <c r="H33" s="80">
        <v>0</v>
      </c>
      <c r="I33" s="81" t="s">
        <v>71</v>
      </c>
      <c r="M33" s="27" t="b">
        <f t="shared" si="0"/>
        <v>0</v>
      </c>
      <c r="N33" s="27" t="b">
        <f t="shared" si="3"/>
        <v>0</v>
      </c>
      <c r="O33" s="95" t="b">
        <f t="shared" si="1"/>
        <v>0</v>
      </c>
      <c r="P33" s="27" t="b">
        <f t="shared" si="2"/>
        <v>0</v>
      </c>
      <c r="R33" s="35"/>
    </row>
    <row r="34" spans="2:18" x14ac:dyDescent="0.3">
      <c r="B34" s="70">
        <f>IF(LEN('Sprint 1 _ Planification'!B33)&lt;&gt;0,'Sprint 1 _ Planification'!B33,"")</f>
        <v>26</v>
      </c>
      <c r="C34" s="71" t="str">
        <f>IF(LEN('Sprint 1 _ Planification'!C33)&lt;&gt;0,'Sprint 1 _ Planification'!C33,"")</f>
        <v>Gérer les commentaires signalés </v>
      </c>
      <c r="D34" s="72" t="str">
        <f>IF(LEN('Sprint 1 _ Planification'!H33)&lt;&gt;0,'Sprint 1 _ Planification'!H33,"")</f>
        <v>Sprint 2</v>
      </c>
      <c r="E34" s="91" t="str">
        <f>IF(ISBLANK('Sprint 1 _ Bilan'!E33),"",'Sprint 1 _ Bilan'!E33)</f>
        <v/>
      </c>
      <c r="F34" s="92" t="str">
        <f>IF(ISBLANK('Sprint 1 _ Bilan'!F33),"",'Sprint 1 _ Bilan'!F33)</f>
        <v/>
      </c>
      <c r="G34" s="73">
        <v>0</v>
      </c>
      <c r="H34" s="74">
        <v>0</v>
      </c>
      <c r="I34" s="75" t="s">
        <v>71</v>
      </c>
      <c r="M34" s="27" t="b">
        <f t="shared" si="0"/>
        <v>0</v>
      </c>
      <c r="N34" s="27" t="b">
        <f t="shared" si="3"/>
        <v>0</v>
      </c>
      <c r="O34" s="95" t="b">
        <f t="shared" si="1"/>
        <v>0</v>
      </c>
      <c r="P34" s="27" t="b">
        <f t="shared" si="2"/>
        <v>0</v>
      </c>
      <c r="R34" s="35"/>
    </row>
    <row r="35" spans="2:18" x14ac:dyDescent="0.3">
      <c r="B35" s="76">
        <f>IF(LEN('Sprint 1 _ Planification'!B34)&lt;&gt;0,'Sprint 1 _ Planification'!B34,"")</f>
        <v>27</v>
      </c>
      <c r="C35" s="77" t="str">
        <f>IF(LEN('Sprint 1 _ Planification'!C34)&lt;&gt;0,'Sprint 1 _ Planification'!C34,"")</f>
        <v>Gérer le bouton déconnexion</v>
      </c>
      <c r="D35" s="78" t="str">
        <f>IF(LEN('Sprint 1 _ Planification'!H34)&lt;&gt;0,'Sprint 1 _ Planification'!H34,"")</f>
        <v>Sprint 2</v>
      </c>
      <c r="E35" s="93" t="str">
        <f>IF(ISBLANK('Sprint 1 _ Bilan'!E34),"",'Sprint 1 _ Bilan'!E34)</f>
        <v/>
      </c>
      <c r="F35" s="94" t="str">
        <f>IF(ISBLANK('Sprint 1 _ Bilan'!F34),"",'Sprint 1 _ Bilan'!F34)</f>
        <v/>
      </c>
      <c r="G35" s="79">
        <v>3.125E-2</v>
      </c>
      <c r="H35" s="80">
        <v>1</v>
      </c>
      <c r="I35" s="81"/>
      <c r="M35" s="27" t="b">
        <f t="shared" si="0"/>
        <v>0</v>
      </c>
      <c r="N35" s="27" t="b">
        <f t="shared" si="3"/>
        <v>0</v>
      </c>
      <c r="O35" s="27" t="b">
        <f t="shared" si="1"/>
        <v>0</v>
      </c>
      <c r="P35" s="27" t="b">
        <f t="shared" si="2"/>
        <v>1</v>
      </c>
      <c r="R35" s="35"/>
    </row>
    <row r="36" spans="2:18" x14ac:dyDescent="0.3">
      <c r="B36" s="70">
        <f>IF(LEN('Sprint 1 _ Planification'!B35)&lt;&gt;0,'Sprint 1 _ Planification'!B35,"")</f>
        <v>28</v>
      </c>
      <c r="C36" s="71" t="str">
        <f>IF(LEN('Sprint 1 _ Planification'!C35)&lt;&gt;0,'Sprint 1 _ Planification'!C35,"")</f>
        <v>Implémenter un bouton de filtrage avancé</v>
      </c>
      <c r="D36" s="72" t="str">
        <f>IF(LEN('Sprint 1 _ Planification'!H35)&lt;&gt;0,'Sprint 1 _ Planification'!H35,"")</f>
        <v>Sprint 2</v>
      </c>
      <c r="E36" s="91" t="str">
        <f>IF(ISBLANK('Sprint 1 _ Bilan'!E35),"",'Sprint 1 _ Bilan'!E35)</f>
        <v/>
      </c>
      <c r="F36" s="92" t="str">
        <f>IF(ISBLANK('Sprint 1 _ Bilan'!F35),"",'Sprint 1 _ Bilan'!F35)</f>
        <v/>
      </c>
      <c r="G36" s="73">
        <v>1.041666666667E-2</v>
      </c>
      <c r="H36" s="74">
        <v>1</v>
      </c>
      <c r="I36" s="75"/>
      <c r="M36" s="27" t="b">
        <f t="shared" si="0"/>
        <v>0</v>
      </c>
      <c r="N36" s="27" t="b">
        <f t="shared" si="3"/>
        <v>0</v>
      </c>
      <c r="O36" s="27" t="b">
        <f t="shared" si="1"/>
        <v>0</v>
      </c>
      <c r="P36" s="27" t="b">
        <f t="shared" si="2"/>
        <v>1</v>
      </c>
      <c r="R36" s="35"/>
    </row>
    <row r="37" spans="2:18" x14ac:dyDescent="0.3">
      <c r="B37" s="76">
        <f>IF(LEN('Sprint 1 _ Planification'!B36)&lt;&gt;0,'Sprint 1 _ Planification'!B36,"")</f>
        <v>29</v>
      </c>
      <c r="C37" s="77" t="str">
        <f>IF(LEN('Sprint 1 _ Planification'!C36)&lt;&gt;0,'Sprint 1 _ Planification'!C36,"")</f>
        <v>Ajouter des options supplémentaire au bouton filtrer</v>
      </c>
      <c r="D37" s="78" t="str">
        <f>IF(LEN('Sprint 1 _ Planification'!H36)&lt;&gt;0,'Sprint 1 _ Planification'!H36,"")</f>
        <v>Sprint 3</v>
      </c>
      <c r="E37" s="93" t="str">
        <f>IF(ISBLANK('Sprint 1 _ Bilan'!E36),"",'Sprint 1 _ Bilan'!E36)</f>
        <v/>
      </c>
      <c r="F37" s="94" t="str">
        <f>IF(ISBLANK('Sprint 1 _ Bilan'!F36),"",'Sprint 1 _ Bilan'!F36)</f>
        <v/>
      </c>
      <c r="G37" s="79">
        <v>0</v>
      </c>
      <c r="H37" s="80">
        <v>0</v>
      </c>
      <c r="I37" s="81"/>
      <c r="M37" s="27" t="b">
        <f t="shared" si="0"/>
        <v>0</v>
      </c>
      <c r="N37" s="27" t="b">
        <f t="shared" si="3"/>
        <v>0</v>
      </c>
      <c r="O37" s="27" t="b">
        <f t="shared" si="1"/>
        <v>0</v>
      </c>
      <c r="P37" s="27">
        <f t="shared" si="2"/>
        <v>1</v>
      </c>
      <c r="R37" s="35"/>
    </row>
    <row r="38" spans="2:18" x14ac:dyDescent="0.3">
      <c r="B38" s="70">
        <f>IF(LEN('Sprint 1 _ Planification'!B37)&lt;&gt;0,'Sprint 1 _ Planification'!B37,"")</f>
        <v>30</v>
      </c>
      <c r="C38" s="71" t="str">
        <f>IF(LEN('Sprint 1 _ Planification'!C37)&lt;&gt;0,'Sprint 1 _ Planification'!C37,"")</f>
        <v>Faire un manuel de l'usager</v>
      </c>
      <c r="D38" s="72" t="str">
        <f>IF(LEN('Sprint 1 _ Planification'!H37)&lt;&gt;0,'Sprint 1 _ Planification'!H37,"")</f>
        <v>Sprint 3</v>
      </c>
      <c r="E38" s="91" t="str">
        <f>IF(ISBLANK('Sprint 1 _ Bilan'!E37),"",'Sprint 1 _ Bilan'!E37)</f>
        <v/>
      </c>
      <c r="F38" s="92" t="str">
        <f>IF(ISBLANK('Sprint 1 _ Bilan'!F37),"",'Sprint 1 _ Bilan'!F37)</f>
        <v/>
      </c>
      <c r="G38" s="73">
        <v>3.125E-2</v>
      </c>
      <c r="H38" s="74">
        <v>1</v>
      </c>
      <c r="I38" s="75"/>
      <c r="M38" s="27" t="b">
        <f t="shared" si="0"/>
        <v>0</v>
      </c>
      <c r="N38" s="27" t="b">
        <f t="shared" si="3"/>
        <v>0</v>
      </c>
      <c r="O38" s="27" t="b">
        <f t="shared" si="1"/>
        <v>0</v>
      </c>
      <c r="P38" s="27">
        <f t="shared" si="2"/>
        <v>1</v>
      </c>
      <c r="R38" s="35"/>
    </row>
    <row r="39" spans="2:18" x14ac:dyDescent="0.3">
      <c r="B39" s="76">
        <f>IF(LEN('Sprint 1 _ Planification'!B38)&lt;&gt;0,'Sprint 1 _ Planification'!B38,"")</f>
        <v>31</v>
      </c>
      <c r="C39" s="77" t="str">
        <f>IF(LEN('Sprint 1 _ Planification'!C38)&lt;&gt;0,'Sprint 1 _ Planification'!C38,"")</f>
        <v>Documenter un lisezMoi</v>
      </c>
      <c r="D39" s="78" t="str">
        <f>IF(LEN('Sprint 1 _ Planification'!H38)&lt;&gt;0,'Sprint 1 _ Planification'!H38,"")</f>
        <v>Sprint 3</v>
      </c>
      <c r="E39" s="93" t="str">
        <f>IF(ISBLANK('Sprint 1 _ Bilan'!E38),"",'Sprint 1 _ Bilan'!E38)</f>
        <v/>
      </c>
      <c r="F39" s="94" t="str">
        <f>IF(ISBLANK('Sprint 1 _ Bilan'!F38),"",'Sprint 1 _ Bilan'!F38)</f>
        <v/>
      </c>
      <c r="G39" s="79">
        <v>3.125E-2</v>
      </c>
      <c r="H39" s="80">
        <v>1</v>
      </c>
      <c r="I39" s="81"/>
      <c r="M39" s="27" t="b">
        <f t="shared" si="0"/>
        <v>0</v>
      </c>
      <c r="N39" s="27" t="b">
        <f t="shared" si="3"/>
        <v>0</v>
      </c>
      <c r="O39" s="27" t="b">
        <f t="shared" si="1"/>
        <v>0</v>
      </c>
      <c r="P39" s="27">
        <f t="shared" si="2"/>
        <v>1</v>
      </c>
      <c r="R39" s="35"/>
    </row>
    <row r="40" spans="2:18" x14ac:dyDescent="0.3">
      <c r="B40" s="70" t="str">
        <f>IF(LEN('Sprint 1 _ Planification'!B39)&lt;&gt;0,'Sprint 1 _ Planification'!B39,"")</f>
        <v/>
      </c>
      <c r="C40" s="71" t="str">
        <f>IF(LEN('Sprint 1 _ Planification'!C39)&lt;&gt;0,'Sprint 1 _ Planification'!C39,"")</f>
        <v/>
      </c>
      <c r="D40" s="72" t="str">
        <f>IF(LEN('Sprint 1 _ Planification'!H39)&lt;&gt;0,'Sprint 1 _ Planification'!H39,"")</f>
        <v/>
      </c>
      <c r="E40" s="91" t="str">
        <f>IF(ISBLANK('Sprint 1 _ Bilan'!E39),"",'Sprint 1 _ Bilan'!E39)</f>
        <v/>
      </c>
      <c r="F40" s="92" t="str">
        <f>IF(ISBLANK('Sprint 1 _ Bilan'!F39),"",'Sprint 1 _ Bilan'!F39)</f>
        <v/>
      </c>
      <c r="G40" s="73"/>
      <c r="H40" s="74"/>
      <c r="I40" s="75"/>
      <c r="M40" s="27" t="b">
        <f t="shared" si="0"/>
        <v>0</v>
      </c>
      <c r="N40" s="27" t="b">
        <f t="shared" si="3"/>
        <v>0</v>
      </c>
      <c r="O40" s="27" t="b">
        <f t="shared" si="1"/>
        <v>0</v>
      </c>
      <c r="P40" s="27">
        <f t="shared" si="2"/>
        <v>1</v>
      </c>
      <c r="R40" s="35"/>
    </row>
    <row r="41" spans="2:18" x14ac:dyDescent="0.3">
      <c r="B41" s="76" t="str">
        <f>IF(LEN('Sprint 1 _ Planification'!B40)&lt;&gt;0,'Sprint 1 _ Planification'!B40,"")</f>
        <v/>
      </c>
      <c r="C41" s="77" t="str">
        <f>IF(LEN('Sprint 1 _ Planification'!C40)&lt;&gt;0,'Sprint 1 _ Planification'!C40,"")</f>
        <v/>
      </c>
      <c r="D41" s="78" t="str">
        <f>IF(LEN('Sprint 1 _ Planification'!H40)&lt;&gt;0,'Sprint 1 _ Planification'!H40,"")</f>
        <v/>
      </c>
      <c r="E41" s="93" t="str">
        <f>IF(ISBLANK('Sprint 1 _ Bilan'!E40),"",'Sprint 1 _ Bilan'!E40)</f>
        <v/>
      </c>
      <c r="F41" s="94" t="str">
        <f>IF(ISBLANK('Sprint 1 _ Bilan'!F40),"",'Sprint 1 _ Bilan'!F40)</f>
        <v/>
      </c>
      <c r="G41" s="79"/>
      <c r="H41" s="80"/>
      <c r="I41" s="81"/>
      <c r="M41" s="27" t="b">
        <f t="shared" si="0"/>
        <v>0</v>
      </c>
      <c r="N41" s="27" t="b">
        <f t="shared" si="3"/>
        <v>0</v>
      </c>
      <c r="O41" s="27" t="b">
        <f t="shared" si="1"/>
        <v>0</v>
      </c>
      <c r="P41" s="27">
        <f t="shared" si="2"/>
        <v>1</v>
      </c>
      <c r="R41" s="35"/>
    </row>
    <row r="42" spans="2:18" x14ac:dyDescent="0.3">
      <c r="B42" s="70" t="str">
        <f>IF(LEN('Sprint 1 _ Planification'!B41)&lt;&gt;0,'Sprint 1 _ Planification'!B41,"")</f>
        <v/>
      </c>
      <c r="C42" s="71" t="str">
        <f>IF(LEN('Sprint 1 _ Planification'!C41)&lt;&gt;0,'Sprint 1 _ Planification'!C41,"")</f>
        <v/>
      </c>
      <c r="D42" s="72" t="str">
        <f>IF(LEN('Sprint 1 _ Planification'!H41)&lt;&gt;0,'Sprint 1 _ Planification'!H41,"")</f>
        <v/>
      </c>
      <c r="E42" s="91" t="str">
        <f>IF(ISBLANK('Sprint 1 _ Bilan'!E41),"",'Sprint 1 _ Bilan'!E41)</f>
        <v/>
      </c>
      <c r="F42" s="92" t="str">
        <f>IF(ISBLANK('Sprint 1 _ Bilan'!F41),"",'Sprint 1 _ Bilan'!F41)</f>
        <v/>
      </c>
      <c r="G42" s="73"/>
      <c r="H42" s="74"/>
      <c r="I42" s="75"/>
      <c r="M42" s="27" t="b">
        <f t="shared" si="0"/>
        <v>0</v>
      </c>
      <c r="N42" s="27" t="b">
        <f t="shared" si="3"/>
        <v>0</v>
      </c>
      <c r="O42" s="27" t="b">
        <f t="shared" si="1"/>
        <v>0</v>
      </c>
      <c r="P42" s="27">
        <f t="shared" si="2"/>
        <v>1</v>
      </c>
      <c r="R42" s="35"/>
    </row>
    <row r="43" spans="2:18" x14ac:dyDescent="0.3">
      <c r="B43" s="82" t="str">
        <f>IF(LEN('Sprint 1 _ Planification'!B42)&lt;&gt;0,'Sprint 1 _ Planification'!B42,"")</f>
        <v/>
      </c>
      <c r="C43" s="83" t="str">
        <f>IF(LEN('Sprint 1 _ Planification'!C42)&lt;&gt;0,'Sprint 1 _ Planification'!C42,"")</f>
        <v/>
      </c>
      <c r="D43" s="84" t="str">
        <f>IF(LEN('Sprint 1 _ Planification'!H42)&lt;&gt;0,'Sprint 1 _ Planification'!H42,"")</f>
        <v/>
      </c>
      <c r="E43" s="96" t="str">
        <f>IF(ISBLANK('Sprint 1 _ Bilan'!E42),"",'Sprint 1 _ Bilan'!E42)</f>
        <v/>
      </c>
      <c r="F43" s="97" t="str">
        <f>IF(ISBLANK('Sprint 1 _ Bilan'!F42),"",'Sprint 1 _ Bilan'!F42)</f>
        <v/>
      </c>
      <c r="G43" s="85"/>
      <c r="H43" s="86"/>
      <c r="I43" s="87"/>
      <c r="M43" s="27" t="b">
        <f t="shared" si="0"/>
        <v>0</v>
      </c>
      <c r="N43" s="27" t="b">
        <f t="shared" si="3"/>
        <v>0</v>
      </c>
      <c r="O43" s="27" t="b">
        <f t="shared" si="1"/>
        <v>0</v>
      </c>
      <c r="P43" s="27">
        <f t="shared" si="2"/>
        <v>1</v>
      </c>
      <c r="R43" s="35"/>
    </row>
    <row r="44" spans="2:18" x14ac:dyDescent="0.3">
      <c r="M44" s="27">
        <f>COUNTIF(M9:M43,1)</f>
        <v>0</v>
      </c>
      <c r="N44" s="27">
        <f>COUNTIF(N9:N43,1)</f>
        <v>0</v>
      </c>
      <c r="O44" s="27">
        <f>COUNTIF(O9:O43,1)</f>
        <v>0</v>
      </c>
      <c r="P44" s="27">
        <f>COUNTIF(P9:P43,0)</f>
        <v>0</v>
      </c>
      <c r="R44" s="35"/>
    </row>
    <row r="45" spans="2:18" x14ac:dyDescent="0.3">
      <c r="M45" s="27">
        <f>SUM(M44:O44)</f>
        <v>0</v>
      </c>
      <c r="R45" s="35"/>
    </row>
    <row r="46" spans="2:18" x14ac:dyDescent="0.3">
      <c r="M46" s="27" t="str">
        <f>IF(M45=0, "aucun champ", IF(M45=1, "1 champ", M45 &amp; " champs"))</f>
        <v>aucun champ</v>
      </c>
      <c r="R46" s="35"/>
    </row>
  </sheetData>
  <sheetProtection sheet="1" objects="1" scenarios="1"/>
  <mergeCells count="9">
    <mergeCell ref="B2:I2"/>
    <mergeCell ref="H3:I3"/>
    <mergeCell ref="B7:B8"/>
    <mergeCell ref="C7:C8"/>
    <mergeCell ref="D7:D8"/>
    <mergeCell ref="E7:F7"/>
    <mergeCell ref="G7:G8"/>
    <mergeCell ref="H7:H8"/>
    <mergeCell ref="I7:I8"/>
  </mergeCells>
  <conditionalFormatting sqref="I20:I43">
    <cfRule type="expression" dxfId="19" priority="2">
      <formula>$O20</formula>
    </cfRule>
  </conditionalFormatting>
  <conditionalFormatting sqref="H20:H43">
    <cfRule type="expression" dxfId="18" priority="3">
      <formula>$N20</formula>
    </cfRule>
  </conditionalFormatting>
  <conditionalFormatting sqref="H9:H19">
    <cfRule type="expression" dxfId="17" priority="4">
      <formula>$N9</formula>
    </cfRule>
  </conditionalFormatting>
  <conditionalFormatting sqref="I9:I19">
    <cfRule type="expression" dxfId="16" priority="5">
      <formula>$O9</formula>
    </cfRule>
  </conditionalFormatting>
  <conditionalFormatting sqref="B9:F43">
    <cfRule type="expression" dxfId="15" priority="6">
      <formula>OR($F9=1,$H9=1)</formula>
    </cfRule>
    <cfRule type="expression" dxfId="14" priority="7">
      <formula>OR($D9="Sprint 3",AND($D9="Sprint 1",$F9=1))</formula>
    </cfRule>
  </conditionalFormatting>
  <conditionalFormatting sqref="I5">
    <cfRule type="expression" dxfId="13" priority="8">
      <formula>$M$45&gt;0</formula>
    </cfRule>
  </conditionalFormatting>
  <conditionalFormatting sqref="G20:G43">
    <cfRule type="expression" dxfId="12" priority="9">
      <formula>$M20</formula>
    </cfRule>
  </conditionalFormatting>
  <conditionalFormatting sqref="G9:G19">
    <cfRule type="expression" dxfId="11" priority="10">
      <formula>$M9</formula>
    </cfRule>
  </conditionalFormatting>
  <dataValidations count="6">
    <dataValidation type="textLength" allowBlank="1" showInputMessage="1" showErrorMessage="1" errorTitle="Nom de tâche trop long" error="Le nom de votre tâche doit être court. _x000a_Un maximum de 72 caractères est mis à votre disposition._x000a_Pour plus de détail, veuillez faire l'ajout de commentaires." promptTitle="Nom de la tâche" prompt="Veuillez saisir le nom de la tâche._x000a__x000a_Lorsque pertinent, n'oubliez pas d'ajouter une description de votre tâche sous forme de commentaire." sqref="C9:C43">
      <formula1>0</formula1>
      <formula2>72</formula2>
    </dataValidation>
    <dataValidation type="list" operator="equal" allowBlank="1" showInputMessage="1" showErrorMessage="1" errorTitle="Erreur de saisie" error="Les valeurs permises sont de 0h00 à 22h00 par intervalle de 15 minutes." promptTitle="Temps investi" prompt="Veuillez saisir le temps que vous avez investi pour cette tâche pendant la période du Sprint 2. Vous devez ignorer le temps mis lors du sprint précédent._x000a__x000a_L'estimation de votre temps doit être le plus réaliste possible." sqref="G9">
      <formula1>kossessa</formula1>
      <formula2>0</formula2>
    </dataValidation>
    <dataValidation type="list" operator="equal" allowBlank="1" showInputMessage="1" showErrorMessage="1" errorTitle="Erreur de saisie" error="Les valeurs permises sont de 0% à 100% par intervalle de 5%." promptTitle="Avancement" prompt="Veuillez saisir l'avancement de la tâche en terme de proportion sur la quantité de travail à faire._x000a__x000a_L'avancement est une estimation de la charge de travail effectuée par rapport à la réalisation complète de la tâche." sqref="H9">
      <formula1>Avancement</formula1>
      <formula2>0</formula2>
    </dataValidation>
    <dataValidation type="textLength" allowBlank="1" showInputMessage="1" showErrorMessage="1" errorTitle="Erreur de saisie" error="Le nom de votre tâche doit être court. _x000a_Un maximum de 72 caractères est mis à votre disposition._x000a_Pour plus de détail, veuillez faire l'ajout de commentaires." promptTitle="Commentaires" prompt="Si vous avez un retard, veuillez expliquer pourquoi et quelles sont les mesures envisagées pour rendre le projet à temps._x000a__x000a_Le texte doit être concis et précis. L'ajout d'un commentaire est toutefois pertinent si une description plus étendue est requise." sqref="I9:I43">
      <formula1>0</formula1>
      <formula2>72</formula2>
    </dataValidation>
    <dataValidation type="list" operator="equal" allowBlank="1" showInputMessage="1" showErrorMessage="1" errorTitle="Erreur de saisie" error="Les valeurs permises sont de 0h00 à 22h00 par intervalle de 15 minutes." promptTitle="Temps investi" prompt="Veuillez saisir le temps que vous avez investi pour cette tâche pendant la période du Sprint 2. Vous devez ignorer le temps mis lors du sprint précédent._x000a__x000a_L'estimation de votre temps doit être le plus réaliste possible." sqref="G10:G43">
      <formula1>TempsEstime</formula1>
      <formula2>0</formula2>
    </dataValidation>
    <dataValidation type="list" operator="equal" allowBlank="1" showInputMessage="1" showErrorMessage="1" errorTitle="Erreur de saisie." error="Les valeurs permises sont de 0% à 100% par intervalle de 5%." promptTitle="Avancement" prompt="Veuillez saisir l'avancement de la tâche en terme de proportion sur la quantité de travail à faire._x000a__x000a_L'avancement est une estimation de la charge de travail effectuée par rapport à la réalisation complète de la tâche." sqref="H10:H43">
      <formula1>Avancement</formula1>
      <formula2>0</formula2>
    </dataValidation>
  </dataValidations>
  <pageMargins left="0.78749999999999998" right="0.78749999999999998" top="1.0249999999999999" bottom="1.0249999999999999" header="0.78749999999999998" footer="0.78749999999999998"/>
  <headerFooter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tabSelected="1" topLeftCell="A13" zoomScale="85" zoomScaleNormal="85" zoomScalePageLayoutView="60" workbookViewId="0">
      <selection activeCell="I28" sqref="I28"/>
    </sheetView>
  </sheetViews>
  <sheetFormatPr baseColWidth="10" defaultColWidth="8.88671875" defaultRowHeight="14.4" x14ac:dyDescent="0.3"/>
  <cols>
    <col min="1" max="1" width="1.44140625" style="13"/>
    <col min="2" max="2" width="4.33203125" style="14"/>
    <col min="3" max="3" width="72.109375" style="13"/>
    <col min="4" max="8" width="11.5546875" style="14"/>
    <col min="9" max="9" width="72.109375" style="14"/>
    <col min="10" max="12" width="11.5546875" style="13"/>
    <col min="13" max="19" width="0" style="14" hidden="1"/>
    <col min="20" max="26" width="0" style="13" hidden="1"/>
    <col min="27" max="1025" width="11.5546875" style="13"/>
  </cols>
  <sheetData>
    <row r="1" spans="2:25" ht="7.5" customHeight="1" x14ac:dyDescent="0.3">
      <c r="B1"/>
      <c r="C1"/>
      <c r="D1"/>
      <c r="E1"/>
      <c r="F1"/>
      <c r="G1"/>
      <c r="H1"/>
      <c r="I1"/>
      <c r="M1"/>
      <c r="N1"/>
      <c r="O1"/>
      <c r="P1"/>
      <c r="Q1"/>
      <c r="R1"/>
      <c r="S1"/>
      <c r="T1"/>
      <c r="U1"/>
      <c r="V1"/>
      <c r="W1"/>
      <c r="Y1"/>
    </row>
    <row r="2" spans="2:25" ht="22.5" customHeight="1" x14ac:dyDescent="0.4">
      <c r="B2" s="10" t="str">
        <f>'Sprint 1 _ Planification'!B2:H2</f>
        <v>MyAnimTv</v>
      </c>
      <c r="C2" s="10"/>
      <c r="D2" s="10"/>
      <c r="E2" s="10"/>
      <c r="F2" s="10"/>
      <c r="G2" s="10"/>
      <c r="H2" s="10"/>
      <c r="I2" s="10"/>
      <c r="M2"/>
      <c r="N2"/>
      <c r="O2"/>
      <c r="P2"/>
      <c r="Q2"/>
      <c r="R2"/>
      <c r="S2"/>
      <c r="T2"/>
      <c r="U2"/>
      <c r="V2"/>
      <c r="W2"/>
      <c r="Y2"/>
    </row>
    <row r="3" spans="2:25" x14ac:dyDescent="0.3">
      <c r="B3" s="56" t="s">
        <v>72</v>
      </c>
      <c r="C3" s="57"/>
      <c r="D3" s="58"/>
      <c r="E3" s="58"/>
      <c r="F3" s="58"/>
      <c r="G3" s="58"/>
      <c r="H3" s="9"/>
      <c r="I3" s="9"/>
      <c r="M3"/>
      <c r="N3"/>
      <c r="O3"/>
      <c r="P3"/>
      <c r="Q3"/>
      <c r="R3"/>
      <c r="S3"/>
      <c r="T3"/>
      <c r="U3"/>
      <c r="V3"/>
      <c r="W3"/>
      <c r="Y3"/>
    </row>
    <row r="4" spans="2:25" ht="22.5" customHeight="1" x14ac:dyDescent="0.3">
      <c r="B4" s="18"/>
      <c r="C4" s="19"/>
      <c r="D4" s="18"/>
      <c r="E4" s="18"/>
      <c r="F4" s="18"/>
      <c r="G4" s="18"/>
      <c r="H4" s="18"/>
      <c r="I4" s="18"/>
      <c r="M4"/>
      <c r="N4"/>
      <c r="O4"/>
      <c r="P4"/>
      <c r="Q4"/>
      <c r="R4"/>
      <c r="S4"/>
      <c r="T4"/>
      <c r="U4"/>
      <c r="V4"/>
      <c r="W4"/>
      <c r="Y4"/>
    </row>
    <row r="5" spans="2:25" ht="22.5" customHeight="1" x14ac:dyDescent="0.3">
      <c r="B5" s="59" t="s">
        <v>73</v>
      </c>
      <c r="C5" s="60"/>
      <c r="D5" s="60"/>
      <c r="E5" s="60"/>
      <c r="F5" s="60"/>
      <c r="G5" s="60"/>
      <c r="H5" s="60"/>
      <c r="I5" s="61" t="str">
        <f>IF(M45=0,CONCATENATE("Ce sprint totalise ", W15, " de travail réalisé. ",W16),CONCATENATE("Attention, il reste ",M46," à remplir!"))</f>
        <v xml:space="preserve">Ce sprint totalise 15 heures et 45 minutes de travail réalisé. </v>
      </c>
      <c r="M5"/>
      <c r="N5"/>
      <c r="O5"/>
      <c r="P5"/>
      <c r="Q5"/>
      <c r="R5"/>
      <c r="S5"/>
      <c r="T5"/>
      <c r="U5"/>
      <c r="V5"/>
      <c r="W5"/>
      <c r="Y5"/>
    </row>
    <row r="6" spans="2:25" ht="7.5" customHeight="1" x14ac:dyDescent="0.3">
      <c r="B6"/>
      <c r="C6"/>
      <c r="D6"/>
      <c r="E6"/>
      <c r="F6"/>
      <c r="G6"/>
      <c r="H6"/>
      <c r="I6"/>
      <c r="M6"/>
      <c r="N6"/>
      <c r="O6"/>
      <c r="P6"/>
      <c r="Q6"/>
      <c r="R6"/>
      <c r="S6"/>
      <c r="T6"/>
      <c r="U6"/>
      <c r="V6"/>
      <c r="W6"/>
      <c r="Y6"/>
    </row>
    <row r="7" spans="2:25" ht="15" customHeight="1" x14ac:dyDescent="0.3">
      <c r="B7" s="8" t="s">
        <v>6</v>
      </c>
      <c r="C7" s="7" t="s">
        <v>7</v>
      </c>
      <c r="D7" s="6" t="s">
        <v>58</v>
      </c>
      <c r="E7" s="5" t="s">
        <v>74</v>
      </c>
      <c r="F7" s="5"/>
      <c r="G7" s="8" t="s">
        <v>11</v>
      </c>
      <c r="H7" s="4" t="s">
        <v>59</v>
      </c>
      <c r="I7" s="3" t="s">
        <v>60</v>
      </c>
      <c r="M7" s="27"/>
      <c r="N7"/>
      <c r="O7"/>
      <c r="P7"/>
      <c r="Q7"/>
      <c r="R7"/>
      <c r="S7"/>
      <c r="T7"/>
      <c r="U7"/>
      <c r="V7"/>
      <c r="W7"/>
      <c r="Y7"/>
    </row>
    <row r="8" spans="2:25" x14ac:dyDescent="0.3">
      <c r="B8" s="8"/>
      <c r="C8" s="7"/>
      <c r="D8" s="6"/>
      <c r="E8" s="88" t="s">
        <v>11</v>
      </c>
      <c r="F8" s="88" t="s">
        <v>59</v>
      </c>
      <c r="G8" s="8"/>
      <c r="H8" s="4"/>
      <c r="I8" s="3"/>
      <c r="M8" s="27"/>
      <c r="N8"/>
      <c r="O8"/>
      <c r="P8"/>
      <c r="Q8"/>
      <c r="R8"/>
      <c r="S8"/>
      <c r="T8"/>
      <c r="U8"/>
      <c r="V8"/>
      <c r="W8"/>
      <c r="Y8"/>
    </row>
    <row r="9" spans="2:25" x14ac:dyDescent="0.3">
      <c r="B9" s="62">
        <f>IF(LEN('Sprint 1 _ Planification'!B8)&lt;&gt;0,'Sprint 1 _ Planification'!B8,"")</f>
        <v>1</v>
      </c>
      <c r="C9" s="63" t="str">
        <f>IF(LEN('Sprint 1 _ Planification'!C8)&lt;&gt;0,'Sprint 1 _ Planification'!C8,"")</f>
        <v>Valider le projet avec l'enseignant</v>
      </c>
      <c r="D9" s="64" t="str">
        <f>IF(LEN('Sprint 1 _ Planification'!H8)&lt;&gt;0,'Sprint 1 _ Planification'!H8,"")</f>
        <v>Sprint 1</v>
      </c>
      <c r="E9" s="89">
        <f>IF(_xlfn.NUMBERVALUE('Sprint 2 _ Bilan'!$E9)+_xlfn.NUMBERVALUE('Sprint 2 _ Bilan'!$G9)=0,"",_xlfn.NUMBERVALUE('Sprint 2 _ Bilan'!$E9)+_xlfn.NUMBERVALUE('Sprint 2 _ Bilan'!$G9))</f>
        <v>1.041666666667E-2</v>
      </c>
      <c r="F9" s="90">
        <f>IF(LEN('Sprint 2 _ Bilan'!$H9)&lt;&gt;0,'Sprint 2 _ Bilan'!$H9,IF(LEN('Sprint 2 _ Bilan'!$F9)=0,"",'Sprint 2 _ Bilan'!$F9))</f>
        <v>1</v>
      </c>
      <c r="G9" s="65"/>
      <c r="H9" s="66"/>
      <c r="I9" s="67"/>
      <c r="M9" s="27" t="b">
        <f t="shared" ref="M9:M43" si="0">OR(AND(NOT(P9),LEN($G9)=0),AND(LEN($H9)&gt;0,LEN($G9)=0))</f>
        <v>0</v>
      </c>
      <c r="N9" s="27" t="b">
        <f t="shared" ref="N9:N43" si="1">AND(NOT($P9),LEN($H9)=0)</f>
        <v>0</v>
      </c>
      <c r="O9" s="27" t="b">
        <f t="shared" ref="O9:O43" si="2">AND(LEN($H9)&gt;0,$H9&lt;1,LEN($I9)=0)</f>
        <v>0</v>
      </c>
      <c r="P9" s="27">
        <f t="shared" ref="P9:P43" si="3">IF(LEN($C9)=0,1,IF(LEN($F9)=0,IF(LEN($H9)=0,0,$H9=1),IF($F9=1,1,IF(LEN($H9)=0,0,$H9=1))))</f>
        <v>1</v>
      </c>
      <c r="Q9"/>
      <c r="R9" s="37" t="s">
        <v>16</v>
      </c>
      <c r="S9" s="68">
        <f>SUM(($D$9:$D$43=$R9)*$G$9:$G$43)</f>
        <v>0</v>
      </c>
      <c r="T9" s="69">
        <f>S9*24*60</f>
        <v>0</v>
      </c>
      <c r="U9"/>
      <c r="V9" s="38">
        <f>SUM(G9:G43)</f>
        <v>0.65625</v>
      </c>
      <c r="W9"/>
      <c r="Y9"/>
    </row>
    <row r="10" spans="2:25" x14ac:dyDescent="0.3">
      <c r="B10" s="70">
        <f>IF(LEN('Sprint 1 _ Planification'!B9)&lt;&gt;0,'Sprint 1 _ Planification'!B9,"")</f>
        <v>2</v>
      </c>
      <c r="C10" s="71" t="str">
        <f>IF(LEN('Sprint 1 _ Planification'!C9)&lt;&gt;0,'Sprint 1 _ Planification'!C9,"")</f>
        <v>Réaliser les éléments de rédaction technique</v>
      </c>
      <c r="D10" s="72" t="str">
        <f>IF(LEN('Sprint 1 _ Planification'!H9)&lt;&gt;0,'Sprint 1 _ Planification'!H9,"")</f>
        <v>Sprint 1</v>
      </c>
      <c r="E10" s="91">
        <f>IF(_xlfn.NUMBERVALUE('Sprint 2 _ Bilan'!$E10)+_xlfn.NUMBERVALUE('Sprint 2 _ Bilan'!$G10)=0,"",_xlfn.NUMBERVALUE('Sprint 2 _ Bilan'!$E10)+_xlfn.NUMBERVALUE('Sprint 2 _ Bilan'!$G10))</f>
        <v>0.25</v>
      </c>
      <c r="F10" s="92">
        <f>IF(LEN('Sprint 2 _ Bilan'!$H10)&lt;&gt;0,'Sprint 2 _ Bilan'!$H10,IF(LEN('Sprint 2 _ Bilan'!$F10)=0,"",'Sprint 2 _ Bilan'!$F10))</f>
        <v>1</v>
      </c>
      <c r="G10" s="73"/>
      <c r="H10" s="74"/>
      <c r="I10" s="75"/>
      <c r="M10" s="27" t="b">
        <f t="shared" si="0"/>
        <v>0</v>
      </c>
      <c r="N10" s="27" t="b">
        <f t="shared" si="1"/>
        <v>0</v>
      </c>
      <c r="O10" s="27" t="b">
        <f t="shared" si="2"/>
        <v>0</v>
      </c>
      <c r="P10" s="27">
        <f t="shared" si="3"/>
        <v>1</v>
      </c>
      <c r="Q10"/>
      <c r="R10" s="37" t="s">
        <v>21</v>
      </c>
      <c r="S10" s="68">
        <f>SUM(($D$9:$D$43=$R10)*$G$9:$G$43)</f>
        <v>0</v>
      </c>
      <c r="T10" s="69">
        <f>S10*24*60</f>
        <v>0</v>
      </c>
      <c r="U10"/>
      <c r="V10" s="44">
        <f>V9</f>
        <v>0.65625</v>
      </c>
      <c r="W10"/>
      <c r="Y10"/>
    </row>
    <row r="11" spans="2:25" x14ac:dyDescent="0.3">
      <c r="B11" s="76">
        <f>IF(LEN('Sprint 1 _ Planification'!B10)&lt;&gt;0,'Sprint 1 _ Planification'!B10,"")</f>
        <v>3</v>
      </c>
      <c r="C11" s="77" t="str">
        <f>IF(LEN('Sprint 1 _ Planification'!C10)&lt;&gt;0,'Sprint 1 _ Planification'!C10,"")</f>
        <v>Rédaction du document de conception</v>
      </c>
      <c r="D11" s="78" t="str">
        <f>IF(LEN('Sprint 1 _ Planification'!H10)&lt;&gt;0,'Sprint 1 _ Planification'!H10,"")</f>
        <v>Sprint 1</v>
      </c>
      <c r="E11" s="93">
        <f>IF(_xlfn.NUMBERVALUE('Sprint 2 _ Bilan'!$E11)+_xlfn.NUMBERVALUE('Sprint 2 _ Bilan'!$G11)=0,"",_xlfn.NUMBERVALUE('Sprint 2 _ Bilan'!$E11)+_xlfn.NUMBERVALUE('Sprint 2 _ Bilan'!$G11))</f>
        <v>0.41666666666667002</v>
      </c>
      <c r="F11" s="94">
        <f>IF(LEN('Sprint 2 _ Bilan'!$H11)&lt;&gt;0,'Sprint 2 _ Bilan'!$H11,IF(LEN('Sprint 2 _ Bilan'!$F11)=0,"",'Sprint 2 _ Bilan'!$F11))</f>
        <v>1</v>
      </c>
      <c r="G11" s="79"/>
      <c r="H11" s="80"/>
      <c r="I11" s="81"/>
      <c r="M11" s="27" t="b">
        <f t="shared" si="0"/>
        <v>0</v>
      </c>
      <c r="N11" s="27" t="b">
        <f t="shared" si="1"/>
        <v>0</v>
      </c>
      <c r="O11" s="27" t="b">
        <f t="shared" si="2"/>
        <v>0</v>
      </c>
      <c r="P11" s="27">
        <f t="shared" si="3"/>
        <v>1</v>
      </c>
      <c r="Q11"/>
      <c r="R11" s="37" t="s">
        <v>24</v>
      </c>
      <c r="S11" s="68">
        <f>SUM(($D$9:$D$43=$R11)*$G$9:$G$43)</f>
        <v>0</v>
      </c>
      <c r="T11" s="69">
        <f>S11*24*60</f>
        <v>0</v>
      </c>
      <c r="U11"/>
      <c r="V11" s="49">
        <f>DAY(V9)*24+HOUR(V9)</f>
        <v>15</v>
      </c>
      <c r="W11"/>
      <c r="Y11"/>
    </row>
    <row r="12" spans="2:25" x14ac:dyDescent="0.3">
      <c r="B12" s="70">
        <f>IF(LEN('Sprint 1 _ Planification'!B11)&lt;&gt;0,'Sprint 1 _ Planification'!B11,"")</f>
        <v>4</v>
      </c>
      <c r="C12" s="71" t="str">
        <f>IF(LEN('Sprint 1 _ Planification'!C11)&lt;&gt;0,'Sprint 1 _ Planification'!C11,"")</f>
        <v>Rédaction du document de planification</v>
      </c>
      <c r="D12" s="72" t="str">
        <f>IF(LEN('Sprint 1 _ Planification'!H11)&lt;&gt;0,'Sprint 1 _ Planification'!H11,"")</f>
        <v>Sprint 1</v>
      </c>
      <c r="E12" s="91">
        <f>IF(_xlfn.NUMBERVALUE('Sprint 2 _ Bilan'!$E12)+_xlfn.NUMBERVALUE('Sprint 2 _ Bilan'!$G12)=0,"",_xlfn.NUMBERVALUE('Sprint 2 _ Bilan'!$E12)+_xlfn.NUMBERVALUE('Sprint 2 _ Bilan'!$G12))</f>
        <v>7.2916666666670002E-2</v>
      </c>
      <c r="F12" s="92">
        <f>IF(LEN('Sprint 2 _ Bilan'!$H12)&lt;&gt;0,'Sprint 2 _ Bilan'!$H12,IF(LEN('Sprint 2 _ Bilan'!$F12)=0,"",'Sprint 2 _ Bilan'!$F12))</f>
        <v>1</v>
      </c>
      <c r="G12" s="73"/>
      <c r="H12" s="74"/>
      <c r="I12" s="75"/>
      <c r="M12" s="27" t="b">
        <f t="shared" si="0"/>
        <v>0</v>
      </c>
      <c r="N12" s="27" t="b">
        <f t="shared" si="1"/>
        <v>0</v>
      </c>
      <c r="O12" s="27" t="b">
        <f t="shared" si="2"/>
        <v>0</v>
      </c>
      <c r="P12" s="27">
        <f t="shared" si="3"/>
        <v>1</v>
      </c>
      <c r="Q12" s="35"/>
      <c r="R12" s="35"/>
      <c r="U12"/>
      <c r="V12" s="37">
        <f>MINUTE(V9)</f>
        <v>45</v>
      </c>
      <c r="W12"/>
      <c r="Y12"/>
    </row>
    <row r="13" spans="2:25" x14ac:dyDescent="0.3">
      <c r="B13" s="76">
        <f>IF(LEN('Sprint 1 _ Planification'!B12)&lt;&gt;0,'Sprint 1 _ Planification'!B12,"")</f>
        <v>5</v>
      </c>
      <c r="C13" s="77" t="str">
        <f>IF(LEN('Sprint 1 _ Planification'!C12)&lt;&gt;0,'Sprint 1 _ Planification'!C12,"")</f>
        <v>Créer la base de données</v>
      </c>
      <c r="D13" s="78" t="str">
        <f>IF(LEN('Sprint 1 _ Planification'!H12)&lt;&gt;0,'Sprint 1 _ Planification'!H12,"")</f>
        <v>Sprint 2</v>
      </c>
      <c r="E13" s="93">
        <f>IF(_xlfn.NUMBERVALUE('Sprint 2 _ Bilan'!$E13)+_xlfn.NUMBERVALUE('Sprint 2 _ Bilan'!$G13)=0,"",_xlfn.NUMBERVALUE('Sprint 2 _ Bilan'!$E13)+_xlfn.NUMBERVALUE('Sprint 2 _ Bilan'!$G13))</f>
        <v>4.1666666666670002E-2</v>
      </c>
      <c r="F13" s="94">
        <f>IF(LEN('Sprint 2 _ Bilan'!$H13)&lt;&gt;0,'Sprint 2 _ Bilan'!$H13,IF(LEN('Sprint 2 _ Bilan'!$F13)=0,"",'Sprint 2 _ Bilan'!$F13))</f>
        <v>1</v>
      </c>
      <c r="G13" s="79"/>
      <c r="H13" s="80"/>
      <c r="I13" s="81"/>
      <c r="M13" s="27" t="b">
        <f t="shared" si="0"/>
        <v>0</v>
      </c>
      <c r="N13" s="27" t="b">
        <f t="shared" si="1"/>
        <v>0</v>
      </c>
      <c r="O13" s="27" t="b">
        <f t="shared" si="2"/>
        <v>0</v>
      </c>
      <c r="P13" s="27">
        <f t="shared" si="3"/>
        <v>1</v>
      </c>
      <c r="R13" s="35"/>
      <c r="U13" s="37" t="s">
        <v>29</v>
      </c>
      <c r="V13" s="49">
        <f>V11</f>
        <v>15</v>
      </c>
      <c r="W13" s="37" t="str">
        <f>V13 &amp; " " &amp; U13 &amp; IF(V13 &gt; 1, "s", "")</f>
        <v>15 heures</v>
      </c>
      <c r="Y13"/>
    </row>
    <row r="14" spans="2:25" x14ac:dyDescent="0.3">
      <c r="B14" s="70">
        <f>IF(LEN('Sprint 1 _ Planification'!B13)&lt;&gt;0,'Sprint 1 _ Planification'!B13,"")</f>
        <v>6</v>
      </c>
      <c r="C14" s="71" t="str">
        <f>IF(LEN('Sprint 1 _ Planification'!C13)&lt;&gt;0,'Sprint 1 _ Planification'!C13,"")</f>
        <v>Établir la communication entre la base de données et le serveur</v>
      </c>
      <c r="D14" s="72" t="str">
        <f>IF(LEN('Sprint 1 _ Planification'!H13)&lt;&gt;0,'Sprint 1 _ Planification'!H13,"")</f>
        <v>Sprint 2</v>
      </c>
      <c r="E14" s="91">
        <f>IF(_xlfn.NUMBERVALUE('Sprint 2 _ Bilan'!$E14)+_xlfn.NUMBERVALUE('Sprint 2 _ Bilan'!$G14)=0,"",_xlfn.NUMBERVALUE('Sprint 2 _ Bilan'!$E14)+_xlfn.NUMBERVALUE('Sprint 2 _ Bilan'!$G14))</f>
        <v>2.0833333333330002E-2</v>
      </c>
      <c r="F14" s="92">
        <f>IF(LEN('Sprint 2 _ Bilan'!$H14)&lt;&gt;0,'Sprint 2 _ Bilan'!$H14,IF(LEN('Sprint 2 _ Bilan'!$F14)=0,"",'Sprint 2 _ Bilan'!$F14))</f>
        <v>1</v>
      </c>
      <c r="G14" s="73"/>
      <c r="H14" s="74"/>
      <c r="I14" s="75"/>
      <c r="M14" s="27" t="b">
        <f t="shared" si="0"/>
        <v>0</v>
      </c>
      <c r="N14" s="27" t="b">
        <f t="shared" si="1"/>
        <v>0</v>
      </c>
      <c r="O14" s="27" t="b">
        <f t="shared" si="2"/>
        <v>0</v>
      </c>
      <c r="P14" s="27">
        <f t="shared" si="3"/>
        <v>1</v>
      </c>
      <c r="R14" s="35"/>
      <c r="U14" s="37" t="s">
        <v>31</v>
      </c>
      <c r="V14" s="37">
        <f>V12</f>
        <v>45</v>
      </c>
      <c r="W14" s="37" t="str">
        <f>V14 &amp; " " &amp; U14 &amp; IF(V14 &gt; 1, "s", "")</f>
        <v>45 minutes</v>
      </c>
      <c r="Y14"/>
    </row>
    <row r="15" spans="2:25" x14ac:dyDescent="0.3">
      <c r="B15" s="76">
        <f>IF(LEN('Sprint 1 _ Planification'!B14)&lt;&gt;0,'Sprint 1 _ Planification'!B14,"")</f>
        <v>7</v>
      </c>
      <c r="C15" s="77" t="str">
        <f>IF(LEN('Sprint 1 _ Planification'!C14)&lt;&gt;0,'Sprint 1 _ Planification'!C14,"")</f>
        <v>Créer l'interface d'accueil</v>
      </c>
      <c r="D15" s="78" t="str">
        <f>IF(LEN('Sprint 1 _ Planification'!H14)&lt;&gt;0,'Sprint 1 _ Planification'!H14,"")</f>
        <v>Sprint 2</v>
      </c>
      <c r="E15" s="93">
        <f>IF(_xlfn.NUMBERVALUE('Sprint 2 _ Bilan'!$E15)+_xlfn.NUMBERVALUE('Sprint 2 _ Bilan'!$G15)=0,"",_xlfn.NUMBERVALUE('Sprint 2 _ Bilan'!$E15)+_xlfn.NUMBERVALUE('Sprint 2 _ Bilan'!$G15))</f>
        <v>3.125E-2</v>
      </c>
      <c r="F15" s="94">
        <f>IF(LEN('Sprint 2 _ Bilan'!$H15)&lt;&gt;0,'Sprint 2 _ Bilan'!$H15,IF(LEN('Sprint 2 _ Bilan'!$F15)=0,"",'Sprint 2 _ Bilan'!$F15))</f>
        <v>1</v>
      </c>
      <c r="G15" s="79"/>
      <c r="H15" s="80"/>
      <c r="I15" s="81"/>
      <c r="M15" s="27" t="b">
        <f t="shared" si="0"/>
        <v>0</v>
      </c>
      <c r="N15" s="27" t="b">
        <f t="shared" si="1"/>
        <v>0</v>
      </c>
      <c r="O15" s="27" t="b">
        <f t="shared" si="2"/>
        <v>0</v>
      </c>
      <c r="P15" s="27">
        <f t="shared" si="3"/>
        <v>1</v>
      </c>
      <c r="R15" s="35"/>
      <c r="V15"/>
      <c r="W15" s="37" t="str">
        <f>IF(V13&gt;0,IF(V14&gt;0,W13&amp;" et "&amp;W14,W13),W14)</f>
        <v>15 heures et 45 minutes</v>
      </c>
      <c r="Y15" s="37" t="str">
        <f>V13&amp;"h"&amp;TEXT(V14,"00")</f>
        <v>15h45</v>
      </c>
    </row>
    <row r="16" spans="2:25" x14ac:dyDescent="0.3">
      <c r="B16" s="70">
        <f>IF(LEN('Sprint 1 _ Planification'!B15)&lt;&gt;0,'Sprint 1 _ Planification'!B15,"")</f>
        <v>8</v>
      </c>
      <c r="C16" s="71" t="str">
        <f>IF(LEN('Sprint 1 _ Planification'!C15)&lt;&gt;0,'Sprint 1 _ Planification'!C15,"")</f>
        <v>Créer le cadre de login</v>
      </c>
      <c r="D16" s="72" t="str">
        <f>IF(LEN('Sprint 1 _ Planification'!H15)&lt;&gt;0,'Sprint 1 _ Planification'!H15,"")</f>
        <v>Sprint 2</v>
      </c>
      <c r="E16" s="91">
        <f>IF(_xlfn.NUMBERVALUE('Sprint 2 _ Bilan'!$E16)+_xlfn.NUMBERVALUE('Sprint 2 _ Bilan'!$G16)=0,"",_xlfn.NUMBERVALUE('Sprint 2 _ Bilan'!$E16)+_xlfn.NUMBERVALUE('Sprint 2 _ Bilan'!$G16))</f>
        <v>2.0833333333330002E-2</v>
      </c>
      <c r="F16" s="92">
        <f>IF(LEN('Sprint 2 _ Bilan'!$H16)&lt;&gt;0,'Sprint 2 _ Bilan'!$H16,IF(LEN('Sprint 2 _ Bilan'!$F16)=0,"",'Sprint 2 _ Bilan'!$F16))</f>
        <v>1</v>
      </c>
      <c r="G16" s="73"/>
      <c r="H16" s="74"/>
      <c r="I16" s="75"/>
      <c r="M16" s="27" t="b">
        <f t="shared" si="0"/>
        <v>0</v>
      </c>
      <c r="N16" s="27" t="b">
        <f t="shared" si="1"/>
        <v>0</v>
      </c>
      <c r="O16" s="27" t="b">
        <f t="shared" si="2"/>
        <v>0</v>
      </c>
      <c r="P16" s="27">
        <f t="shared" si="3"/>
        <v>1</v>
      </c>
      <c r="R16" s="35"/>
      <c r="V16" s="37">
        <f>P44</f>
        <v>0</v>
      </c>
      <c r="W16" s="37" t="str">
        <f>IF(V16=0,"",IF(V16=1,"Une tâche n'a pas été terminée!",CONCATENATE(V16," tâches n'ont pas été terminé!")))</f>
        <v/>
      </c>
    </row>
    <row r="17" spans="2:18" x14ac:dyDescent="0.3">
      <c r="B17" s="76">
        <f>IF(LEN('Sprint 1 _ Planification'!B16)&lt;&gt;0,'Sprint 1 _ Planification'!B16,"")</f>
        <v>9</v>
      </c>
      <c r="C17" s="77" t="str">
        <f>IF(LEN('Sprint 1 _ Planification'!C16)&lt;&gt;0,'Sprint 1 _ Planification'!C16,"")</f>
        <v>Gérer la vérification du nom de compte et du mot de passe</v>
      </c>
      <c r="D17" s="78" t="str">
        <f>IF(LEN('Sprint 1 _ Planification'!H16)&lt;&gt;0,'Sprint 1 _ Planification'!H16,"")</f>
        <v>Sprint 2</v>
      </c>
      <c r="E17" s="93">
        <f>IF(_xlfn.NUMBERVALUE('Sprint 2 _ Bilan'!$E17)+_xlfn.NUMBERVALUE('Sprint 2 _ Bilan'!$G17)=0,"",_xlfn.NUMBERVALUE('Sprint 2 _ Bilan'!$E17)+_xlfn.NUMBERVALUE('Sprint 2 _ Bilan'!$G17))</f>
        <v>6.25E-2</v>
      </c>
      <c r="F17" s="94">
        <f>IF(LEN('Sprint 2 _ Bilan'!$H17)&lt;&gt;0,'Sprint 2 _ Bilan'!$H17,IF(LEN('Sprint 2 _ Bilan'!$F17)=0,"",'Sprint 2 _ Bilan'!$F17))</f>
        <v>1</v>
      </c>
      <c r="G17" s="79"/>
      <c r="H17" s="80"/>
      <c r="I17" s="81"/>
      <c r="M17" s="27" t="b">
        <f t="shared" si="0"/>
        <v>0</v>
      </c>
      <c r="N17" s="27" t="b">
        <f t="shared" si="1"/>
        <v>0</v>
      </c>
      <c r="O17" s="27" t="b">
        <f t="shared" si="2"/>
        <v>0</v>
      </c>
      <c r="P17" s="27">
        <f t="shared" si="3"/>
        <v>1</v>
      </c>
      <c r="R17" s="35"/>
    </row>
    <row r="18" spans="2:18" x14ac:dyDescent="0.3">
      <c r="B18" s="70">
        <f>IF(LEN('Sprint 1 _ Planification'!B17)&lt;&gt;0,'Sprint 1 _ Planification'!B17,"")</f>
        <v>10</v>
      </c>
      <c r="C18" s="71" t="str">
        <f>IF(LEN('Sprint 1 _ Planification'!C17)&lt;&gt;0,'Sprint 1 _ Planification'!C17,"")</f>
        <v>Créer l'interface d'inscription</v>
      </c>
      <c r="D18" s="72" t="str">
        <f>IF(LEN('Sprint 1 _ Planification'!H17)&lt;&gt;0,'Sprint 1 _ Planification'!H17,"")</f>
        <v>Sprint 2</v>
      </c>
      <c r="E18" s="91">
        <f>IF(_xlfn.NUMBERVALUE('Sprint 2 _ Bilan'!$E18)+_xlfn.NUMBERVALUE('Sprint 2 _ Bilan'!$G18)=0,"",_xlfn.NUMBERVALUE('Sprint 2 _ Bilan'!$E18)+_xlfn.NUMBERVALUE('Sprint 2 _ Bilan'!$G18))</f>
        <v>3.125E-2</v>
      </c>
      <c r="F18" s="92">
        <f>IF(LEN('Sprint 2 _ Bilan'!$H18)&lt;&gt;0,'Sprint 2 _ Bilan'!$H18,IF(LEN('Sprint 2 _ Bilan'!$F18)=0,"",'Sprint 2 _ Bilan'!$F18))</f>
        <v>1</v>
      </c>
      <c r="G18" s="73"/>
      <c r="H18" s="74"/>
      <c r="I18" s="75"/>
      <c r="M18" s="27" t="b">
        <f t="shared" si="0"/>
        <v>0</v>
      </c>
      <c r="N18" s="27" t="b">
        <f t="shared" si="1"/>
        <v>0</v>
      </c>
      <c r="O18" s="27" t="b">
        <f t="shared" si="2"/>
        <v>0</v>
      </c>
      <c r="P18" s="27">
        <f t="shared" si="3"/>
        <v>1</v>
      </c>
      <c r="R18" s="35"/>
    </row>
    <row r="19" spans="2:18" x14ac:dyDescent="0.3">
      <c r="B19" s="76">
        <f>IF(LEN('Sprint 1 _ Planification'!B18)&lt;&gt;0,'Sprint 1 _ Planification'!B18,"")</f>
        <v>11</v>
      </c>
      <c r="C19" s="77" t="str">
        <f>IF(LEN('Sprint 1 _ Planification'!C18)&lt;&gt;0,'Sprint 1 _ Planification'!C18,"")</f>
        <v>Gérer les critères d'entrées de l'inscription (exp.régulière)</v>
      </c>
      <c r="D19" s="78" t="str">
        <f>IF(LEN('Sprint 1 _ Planification'!H18)&lt;&gt;0,'Sprint 1 _ Planification'!H18,"")</f>
        <v>Sprint 2</v>
      </c>
      <c r="E19" s="93">
        <f>IF(_xlfn.NUMBERVALUE('Sprint 2 _ Bilan'!$E19)+_xlfn.NUMBERVALUE('Sprint 2 _ Bilan'!$G19)=0,"",_xlfn.NUMBERVALUE('Sprint 2 _ Bilan'!$E19)+_xlfn.NUMBERVALUE('Sprint 2 _ Bilan'!$G19))</f>
        <v>5.2083333333329998E-2</v>
      </c>
      <c r="F19" s="94">
        <f>IF(LEN('Sprint 2 _ Bilan'!$H19)&lt;&gt;0,'Sprint 2 _ Bilan'!$H19,IF(LEN('Sprint 2 _ Bilan'!$F19)=0,"",'Sprint 2 _ Bilan'!$F19))</f>
        <v>1</v>
      </c>
      <c r="G19" s="79"/>
      <c r="H19" s="80"/>
      <c r="I19" s="81"/>
      <c r="M19" s="27" t="b">
        <f t="shared" si="0"/>
        <v>0</v>
      </c>
      <c r="N19" s="27" t="b">
        <f t="shared" si="1"/>
        <v>0</v>
      </c>
      <c r="O19" s="27" t="b">
        <f t="shared" si="2"/>
        <v>0</v>
      </c>
      <c r="P19" s="27">
        <f t="shared" si="3"/>
        <v>1</v>
      </c>
      <c r="R19" s="35"/>
    </row>
    <row r="20" spans="2:18" x14ac:dyDescent="0.3">
      <c r="B20" s="70">
        <f>IF(LEN('Sprint 1 _ Planification'!B19)&lt;&gt;0,'Sprint 1 _ Planification'!B19,"")</f>
        <v>12</v>
      </c>
      <c r="C20" s="71" t="str">
        <f>IF(LEN('Sprint 1 _ Planification'!C19)&lt;&gt;0,'Sprint 1 _ Planification'!C19,"")</f>
        <v>Création du compte usager (sql)</v>
      </c>
      <c r="D20" s="72" t="str">
        <f>IF(LEN('Sprint 1 _ Planification'!H19)&lt;&gt;0,'Sprint 1 _ Planification'!H19,"")</f>
        <v>Sprint 2</v>
      </c>
      <c r="E20" s="91">
        <f>IF(_xlfn.NUMBERVALUE('Sprint 2 _ Bilan'!$E20)+_xlfn.NUMBERVALUE('Sprint 2 _ Bilan'!$G20)=0,"",_xlfn.NUMBERVALUE('Sprint 2 _ Bilan'!$E20)+_xlfn.NUMBERVALUE('Sprint 2 _ Bilan'!$G20))</f>
        <v>4.1666666666670002E-2</v>
      </c>
      <c r="F20" s="92">
        <f>IF(LEN('Sprint 2 _ Bilan'!$H20)&lt;&gt;0,'Sprint 2 _ Bilan'!$H20,IF(LEN('Sprint 2 _ Bilan'!$F20)=0,"",'Sprint 2 _ Bilan'!$F20))</f>
        <v>1</v>
      </c>
      <c r="G20" s="73"/>
      <c r="H20" s="74"/>
      <c r="I20" s="75"/>
      <c r="M20" s="27" t="b">
        <f t="shared" si="0"/>
        <v>0</v>
      </c>
      <c r="N20" s="27" t="b">
        <f t="shared" si="1"/>
        <v>0</v>
      </c>
      <c r="O20" s="27" t="b">
        <f t="shared" si="2"/>
        <v>0</v>
      </c>
      <c r="P20" s="27">
        <f t="shared" si="3"/>
        <v>1</v>
      </c>
      <c r="R20" s="35"/>
    </row>
    <row r="21" spans="2:18" x14ac:dyDescent="0.3">
      <c r="B21" s="76">
        <f>IF(LEN('Sprint 1 _ Planification'!B20)&lt;&gt;0,'Sprint 1 _ Planification'!B20,"")</f>
        <v>13</v>
      </c>
      <c r="C21" s="77" t="str">
        <f>IF(LEN('Sprint 1 _ Planification'!C20)&lt;&gt;0,'Sprint 1 _ Planification'!C20,"")</f>
        <v>Vérification des doubles comptes</v>
      </c>
      <c r="D21" s="78" t="str">
        <f>IF(LEN('Sprint 1 _ Planification'!H20)&lt;&gt;0,'Sprint 1 _ Planification'!H20,"")</f>
        <v>Sprint 2</v>
      </c>
      <c r="E21" s="93">
        <f>IF(_xlfn.NUMBERVALUE('Sprint 2 _ Bilan'!$E21)+_xlfn.NUMBERVALUE('Sprint 2 _ Bilan'!$G21)=0,"",_xlfn.NUMBERVALUE('Sprint 2 _ Bilan'!$E21)+_xlfn.NUMBERVALUE('Sprint 2 _ Bilan'!$G21))</f>
        <v>2.0833333333330002E-2</v>
      </c>
      <c r="F21" s="94">
        <f>IF(LEN('Sprint 2 _ Bilan'!$H21)&lt;&gt;0,'Sprint 2 _ Bilan'!$H21,IF(LEN('Sprint 2 _ Bilan'!$F21)=0,"",'Sprint 2 _ Bilan'!$F21))</f>
        <v>1</v>
      </c>
      <c r="G21" s="79"/>
      <c r="H21" s="80"/>
      <c r="I21" s="81"/>
      <c r="M21" s="27" t="b">
        <f t="shared" si="0"/>
        <v>0</v>
      </c>
      <c r="N21" s="27" t="b">
        <f t="shared" si="1"/>
        <v>0</v>
      </c>
      <c r="O21" s="27" t="b">
        <f t="shared" si="2"/>
        <v>0</v>
      </c>
      <c r="P21" s="27">
        <f t="shared" si="3"/>
        <v>1</v>
      </c>
      <c r="R21" s="35"/>
    </row>
    <row r="22" spans="2:18" x14ac:dyDescent="0.3">
      <c r="B22" s="70">
        <f>IF(LEN('Sprint 1 _ Planification'!B21)&lt;&gt;0,'Sprint 1 _ Planification'!B21,"")</f>
        <v>14</v>
      </c>
      <c r="C22" s="71" t="str">
        <f>IF(LEN('Sprint 1 _ Planification'!C21)&lt;&gt;0,'Sprint 1 _ Planification'!C21,"")</f>
        <v>Créer l'interface de demande d'ajout des vidéos</v>
      </c>
      <c r="D22" s="72" t="str">
        <f>IF(LEN('Sprint 1 _ Planification'!H21)&lt;&gt;0,'Sprint 1 _ Planification'!H21,"")</f>
        <v>Sprint 2</v>
      </c>
      <c r="E22" s="91">
        <f>IF(_xlfn.NUMBERVALUE('Sprint 2 _ Bilan'!$E22)+_xlfn.NUMBERVALUE('Sprint 2 _ Bilan'!$G22)=0,"",_xlfn.NUMBERVALUE('Sprint 2 _ Bilan'!$E22)+_xlfn.NUMBERVALUE('Sprint 2 _ Bilan'!$G22))</f>
        <v>4.1666666666670002E-2</v>
      </c>
      <c r="F22" s="92">
        <f>IF(LEN('Sprint 2 _ Bilan'!$H22)&lt;&gt;0,'Sprint 2 _ Bilan'!$H22,IF(LEN('Sprint 2 _ Bilan'!$F22)=0,"",'Sprint 2 _ Bilan'!$F22))</f>
        <v>1</v>
      </c>
      <c r="G22" s="73"/>
      <c r="H22" s="74"/>
      <c r="I22" s="75"/>
      <c r="M22" s="27" t="b">
        <f t="shared" si="0"/>
        <v>0</v>
      </c>
      <c r="N22" s="27" t="b">
        <f t="shared" si="1"/>
        <v>0</v>
      </c>
      <c r="O22" s="27" t="b">
        <f t="shared" si="2"/>
        <v>0</v>
      </c>
      <c r="P22" s="27">
        <f t="shared" si="3"/>
        <v>1</v>
      </c>
      <c r="R22" s="35"/>
    </row>
    <row r="23" spans="2:18" x14ac:dyDescent="0.3">
      <c r="B23" s="76">
        <f>IF(LEN('Sprint 1 _ Planification'!B22)&lt;&gt;0,'Sprint 1 _ Planification'!B22,"")</f>
        <v>15</v>
      </c>
      <c r="C23" s="77" t="str">
        <f>IF(LEN('Sprint 1 _ Planification'!C22)&lt;&gt;0,'Sprint 1 _ Planification'!C22,"")</f>
        <v>Créer l'interface de recherche vidéos</v>
      </c>
      <c r="D23" s="78" t="str">
        <f>IF(LEN('Sprint 1 _ Planification'!H22)&lt;&gt;0,'Sprint 1 _ Planification'!H22,"")</f>
        <v>Sprint 2</v>
      </c>
      <c r="E23" s="93">
        <f>IF(_xlfn.NUMBERVALUE('Sprint 2 _ Bilan'!$E23)+_xlfn.NUMBERVALUE('Sprint 2 _ Bilan'!$G23)=0,"",_xlfn.NUMBERVALUE('Sprint 2 _ Bilan'!$E23)+_xlfn.NUMBERVALUE('Sprint 2 _ Bilan'!$G23))</f>
        <v>1.041666666667E-2</v>
      </c>
      <c r="F23" s="94">
        <f>IF(LEN('Sprint 2 _ Bilan'!$H23)&lt;&gt;0,'Sprint 2 _ Bilan'!$H23,IF(LEN('Sprint 2 _ Bilan'!$F23)=0,"",'Sprint 2 _ Bilan'!$F23))</f>
        <v>0.3</v>
      </c>
      <c r="G23" s="79">
        <v>9.375E-2</v>
      </c>
      <c r="H23" s="80">
        <v>0.8</v>
      </c>
      <c r="I23" s="81" t="s">
        <v>113</v>
      </c>
      <c r="M23" s="27" t="b">
        <f t="shared" si="0"/>
        <v>0</v>
      </c>
      <c r="N23" s="27" t="b">
        <f t="shared" si="1"/>
        <v>0</v>
      </c>
      <c r="O23" s="27" t="b">
        <f t="shared" si="2"/>
        <v>0</v>
      </c>
      <c r="P23" s="27" t="b">
        <f t="shared" si="3"/>
        <v>0</v>
      </c>
      <c r="R23" s="35"/>
    </row>
    <row r="24" spans="2:18" x14ac:dyDescent="0.3">
      <c r="B24" s="70">
        <f>IF(LEN('Sprint 1 _ Planification'!B23)&lt;&gt;0,'Sprint 1 _ Planification'!B23,"")</f>
        <v>16</v>
      </c>
      <c r="C24" s="71" t="str">
        <f>IF(LEN('Sprint 1 _ Planification'!C23)&lt;&gt;0,'Sprint 1 _ Planification'!C23,"")</f>
        <v>Gérer les entrées du formulaire des demandes d'ajout</v>
      </c>
      <c r="D24" s="72" t="str">
        <f>IF(LEN('Sprint 1 _ Planification'!H23)&lt;&gt;0,'Sprint 1 _ Planification'!H23,"")</f>
        <v>Sprint 2</v>
      </c>
      <c r="E24" s="91">
        <f>IF(_xlfn.NUMBERVALUE('Sprint 2 _ Bilan'!$E24)+_xlfn.NUMBERVALUE('Sprint 2 _ Bilan'!$G24)=0,"",_xlfn.NUMBERVALUE('Sprint 2 _ Bilan'!$E24)+_xlfn.NUMBERVALUE('Sprint 2 _ Bilan'!$G24))</f>
        <v>1.041666666667E-2</v>
      </c>
      <c r="F24" s="92">
        <f>IF(LEN('Sprint 2 _ Bilan'!$H24)&lt;&gt;0,'Sprint 2 _ Bilan'!$H24,IF(LEN('Sprint 2 _ Bilan'!$F24)=0,"",'Sprint 2 _ Bilan'!$F24))</f>
        <v>1</v>
      </c>
      <c r="G24" s="73"/>
      <c r="H24" s="74"/>
      <c r="I24" s="75"/>
      <c r="M24" s="27" t="b">
        <f t="shared" si="0"/>
        <v>0</v>
      </c>
      <c r="N24" s="27" t="b">
        <f t="shared" si="1"/>
        <v>0</v>
      </c>
      <c r="O24" s="27" t="b">
        <f t="shared" si="2"/>
        <v>0</v>
      </c>
      <c r="P24" s="27">
        <f t="shared" si="3"/>
        <v>1</v>
      </c>
      <c r="R24" s="35"/>
    </row>
    <row r="25" spans="2:18" x14ac:dyDescent="0.3">
      <c r="B25" s="76">
        <f>IF(LEN('Sprint 1 _ Planification'!B24)&lt;&gt;0,'Sprint 1 _ Planification'!B24,"")</f>
        <v>17</v>
      </c>
      <c r="C25" s="77" t="str">
        <f>IF(LEN('Sprint 1 _ Planification'!C24)&lt;&gt;0,'Sprint 1 _ Planification'!C24,"")</f>
        <v>Créer l'interface de l'usager (profil)</v>
      </c>
      <c r="D25" s="78" t="str">
        <f>IF(LEN('Sprint 1 _ Planification'!H24)&lt;&gt;0,'Sprint 1 _ Planification'!H24,"")</f>
        <v>Sprint 2</v>
      </c>
      <c r="E25" s="93">
        <f>IF(_xlfn.NUMBERVALUE('Sprint 2 _ Bilan'!$E25)+_xlfn.NUMBERVALUE('Sprint 2 _ Bilan'!$G25)=0,"",_xlfn.NUMBERVALUE('Sprint 2 _ Bilan'!$E25)+_xlfn.NUMBERVALUE('Sprint 2 _ Bilan'!$G25))</f>
        <v>4.1666666666670002E-2</v>
      </c>
      <c r="F25" s="94">
        <f>IF(LEN('Sprint 2 _ Bilan'!$H25)&lt;&gt;0,'Sprint 2 _ Bilan'!$H25,IF(LEN('Sprint 2 _ Bilan'!$F25)=0,"",'Sprint 2 _ Bilan'!$F25))</f>
        <v>0.4</v>
      </c>
      <c r="G25" s="79">
        <v>7.2916666666670002E-2</v>
      </c>
      <c r="H25" s="80">
        <v>0.65</v>
      </c>
      <c r="I25" s="81" t="s">
        <v>115</v>
      </c>
      <c r="M25" s="27" t="b">
        <f t="shared" si="0"/>
        <v>0</v>
      </c>
      <c r="N25" s="27" t="b">
        <f t="shared" si="1"/>
        <v>0</v>
      </c>
      <c r="O25" s="27" t="b">
        <f t="shared" si="2"/>
        <v>0</v>
      </c>
      <c r="P25" s="27" t="b">
        <f t="shared" si="3"/>
        <v>0</v>
      </c>
      <c r="R25" s="35"/>
    </row>
    <row r="26" spans="2:18" x14ac:dyDescent="0.3">
      <c r="B26" s="70">
        <f>IF(LEN('Sprint 1 _ Planification'!B25)&lt;&gt;0,'Sprint 1 _ Planification'!B25,"")</f>
        <v>18</v>
      </c>
      <c r="C26" s="71" t="str">
        <f>IF(LEN('Sprint 1 _ Planification'!C25)&lt;&gt;0,'Sprint 1 _ Planification'!C25,"")</f>
        <v>Créer l'interface pour regarder les vidéos</v>
      </c>
      <c r="D26" s="72" t="str">
        <f>IF(LEN('Sprint 1 _ Planification'!H25)&lt;&gt;0,'Sprint 1 _ Planification'!H25,"")</f>
        <v>Sprint 2</v>
      </c>
      <c r="E26" s="91" t="str">
        <f>IF(_xlfn.NUMBERVALUE('Sprint 2 _ Bilan'!$E26)+_xlfn.NUMBERVALUE('Sprint 2 _ Bilan'!$G26)=0,"",_xlfn.NUMBERVALUE('Sprint 2 _ Bilan'!$E26)+_xlfn.NUMBERVALUE('Sprint 2 _ Bilan'!$G26))</f>
        <v/>
      </c>
      <c r="F26" s="92">
        <f>IF(LEN('Sprint 2 _ Bilan'!$H26)&lt;&gt;0,'Sprint 2 _ Bilan'!$H26,IF(LEN('Sprint 2 _ Bilan'!$F26)=0,"",'Sprint 2 _ Bilan'!$F26))</f>
        <v>0</v>
      </c>
      <c r="G26" s="73">
        <v>0.14583333333333001</v>
      </c>
      <c r="H26" s="74">
        <v>0.9</v>
      </c>
      <c r="I26" s="75" t="s">
        <v>114</v>
      </c>
      <c r="M26" s="27" t="b">
        <f t="shared" si="0"/>
        <v>0</v>
      </c>
      <c r="N26" s="27" t="b">
        <f t="shared" si="1"/>
        <v>0</v>
      </c>
      <c r="O26" s="27" t="b">
        <f t="shared" si="2"/>
        <v>0</v>
      </c>
      <c r="P26" s="27" t="b">
        <f t="shared" si="3"/>
        <v>0</v>
      </c>
      <c r="R26" s="35"/>
    </row>
    <row r="27" spans="2:18" x14ac:dyDescent="0.3">
      <c r="B27" s="76">
        <f>IF(LEN('Sprint 1 _ Planification'!B26)&lt;&gt;0,'Sprint 1 _ Planification'!B26,"")</f>
        <v>19</v>
      </c>
      <c r="C27" s="77" t="str">
        <f>IF(LEN('Sprint 1 _ Planification'!C26)&lt;&gt;0,'Sprint 1 _ Planification'!C26,"")</f>
        <v>Filtrer l'entrée de la barre de recherche vidéo</v>
      </c>
      <c r="D27" s="78" t="str">
        <f>IF(LEN('Sprint 1 _ Planification'!H26)&lt;&gt;0,'Sprint 1 _ Planification'!H26,"")</f>
        <v>Sprint 2</v>
      </c>
      <c r="E27" s="93" t="str">
        <f>IF(_xlfn.NUMBERVALUE('Sprint 2 _ Bilan'!$E27)+_xlfn.NUMBERVALUE('Sprint 2 _ Bilan'!$G27)=0,"",_xlfn.NUMBERVALUE('Sprint 2 _ Bilan'!$E27)+_xlfn.NUMBERVALUE('Sprint 2 _ Bilan'!$G27))</f>
        <v/>
      </c>
      <c r="F27" s="94">
        <f>IF(LEN('Sprint 2 _ Bilan'!$H27)&lt;&gt;0,'Sprint 2 _ Bilan'!$H27,IF(LEN('Sprint 2 _ Bilan'!$F27)=0,"",'Sprint 2 _ Bilan'!$F27))</f>
        <v>0</v>
      </c>
      <c r="G27" s="79">
        <v>4.1666666666670002E-2</v>
      </c>
      <c r="H27" s="80">
        <v>0.2</v>
      </c>
      <c r="I27" s="81" t="s">
        <v>121</v>
      </c>
      <c r="M27" s="27" t="b">
        <f t="shared" si="0"/>
        <v>0</v>
      </c>
      <c r="N27" s="27" t="b">
        <f t="shared" si="1"/>
        <v>0</v>
      </c>
      <c r="O27" s="27" t="b">
        <f t="shared" si="2"/>
        <v>0</v>
      </c>
      <c r="P27" s="27" t="b">
        <f t="shared" si="3"/>
        <v>0</v>
      </c>
      <c r="R27" s="35"/>
    </row>
    <row r="28" spans="2:18" x14ac:dyDescent="0.3">
      <c r="B28" s="70">
        <f>IF(LEN('Sprint 1 _ Planification'!B27)&lt;&gt;0,'Sprint 1 _ Planification'!B27,"")</f>
        <v>20</v>
      </c>
      <c r="C28" s="71" t="str">
        <f>IF(LEN('Sprint 1 _ Planification'!C27)&lt;&gt;0,'Sprint 1 _ Planification'!C27,"")</f>
        <v>Créer l'interface de l'administrateur (profil)</v>
      </c>
      <c r="D28" s="72" t="str">
        <f>IF(LEN('Sprint 1 _ Planification'!H27)&lt;&gt;0,'Sprint 1 _ Planification'!H27,"")</f>
        <v>Sprint 2</v>
      </c>
      <c r="E28" s="91">
        <f>IF(_xlfn.NUMBERVALUE('Sprint 2 _ Bilan'!$E28)+_xlfn.NUMBERVALUE('Sprint 2 _ Bilan'!$G28)=0,"",_xlfn.NUMBERVALUE('Sprint 2 _ Bilan'!$E28)+_xlfn.NUMBERVALUE('Sprint 2 _ Bilan'!$G28))</f>
        <v>1.041666666667E-2</v>
      </c>
      <c r="F28" s="92">
        <f>IF(LEN('Sprint 2 _ Bilan'!$H28)&lt;&gt;0,'Sprint 2 _ Bilan'!$H28,IF(LEN('Sprint 2 _ Bilan'!$F28)=0,"",'Sprint 2 _ Bilan'!$F28))</f>
        <v>0.05</v>
      </c>
      <c r="G28" s="73">
        <v>0.17708333333333001</v>
      </c>
      <c r="H28" s="74">
        <v>0.9</v>
      </c>
      <c r="I28" s="75" t="s">
        <v>116</v>
      </c>
      <c r="M28" s="27" t="b">
        <f t="shared" si="0"/>
        <v>0</v>
      </c>
      <c r="N28" s="27" t="b">
        <f t="shared" si="1"/>
        <v>0</v>
      </c>
      <c r="O28" s="27" t="b">
        <f t="shared" si="2"/>
        <v>0</v>
      </c>
      <c r="P28" s="27" t="b">
        <f t="shared" si="3"/>
        <v>0</v>
      </c>
      <c r="R28" s="35"/>
    </row>
    <row r="29" spans="2:18" x14ac:dyDescent="0.3">
      <c r="B29" s="76">
        <f>IF(LEN('Sprint 1 _ Planification'!B28)&lt;&gt;0,'Sprint 1 _ Planification'!B28,"")</f>
        <v>21</v>
      </c>
      <c r="C29" s="77" t="str">
        <f>IF(LEN('Sprint 1 _ Planification'!C28)&lt;&gt;0,'Sprint 1 _ Planification'!C28,"")</f>
        <v>Gérer les ajouts/suppressions des vidéos favorite</v>
      </c>
      <c r="D29" s="78" t="str">
        <f>IF(LEN('Sprint 1 _ Planification'!H28)&lt;&gt;0,'Sprint 1 _ Planification'!H28,"")</f>
        <v>Sprint 2</v>
      </c>
      <c r="E29" s="93" t="str">
        <f>IF(_xlfn.NUMBERVALUE('Sprint 2 _ Bilan'!$E29)+_xlfn.NUMBERVALUE('Sprint 2 _ Bilan'!$G29)=0,"",_xlfn.NUMBERVALUE('Sprint 2 _ Bilan'!$E29)+_xlfn.NUMBERVALUE('Sprint 2 _ Bilan'!$G29))</f>
        <v/>
      </c>
      <c r="F29" s="94">
        <f>IF(LEN('Sprint 2 _ Bilan'!$H29)&lt;&gt;0,'Sprint 2 _ Bilan'!$H29,IF(LEN('Sprint 2 _ Bilan'!$F29)=0,"",'Sprint 2 _ Bilan'!$F29))</f>
        <v>0</v>
      </c>
      <c r="G29" s="79">
        <v>0</v>
      </c>
      <c r="H29" s="80">
        <v>0</v>
      </c>
      <c r="I29" s="81" t="s">
        <v>117</v>
      </c>
      <c r="M29" s="27" t="b">
        <f t="shared" si="0"/>
        <v>0</v>
      </c>
      <c r="N29" s="27" t="b">
        <f t="shared" si="1"/>
        <v>0</v>
      </c>
      <c r="O29" s="27" t="b">
        <f t="shared" si="2"/>
        <v>0</v>
      </c>
      <c r="P29" s="27" t="b">
        <f t="shared" si="3"/>
        <v>0</v>
      </c>
      <c r="R29" s="35"/>
    </row>
    <row r="30" spans="2:18" x14ac:dyDescent="0.3">
      <c r="B30" s="70">
        <f>IF(LEN('Sprint 1 _ Planification'!B29)&lt;&gt;0,'Sprint 1 _ Planification'!B29,"")</f>
        <v>22</v>
      </c>
      <c r="C30" s="71" t="str">
        <f>IF(LEN('Sprint 1 _ Planification'!C29)&lt;&gt;0,'Sprint 1 _ Planification'!C29,"")</f>
        <v>Implémenter le menu barre</v>
      </c>
      <c r="D30" s="72" t="str">
        <f>IF(LEN('Sprint 1 _ Planification'!H29)&lt;&gt;0,'Sprint 1 _ Planification'!H29,"")</f>
        <v>Sprint 2</v>
      </c>
      <c r="E30" s="91">
        <f>IF(_xlfn.NUMBERVALUE('Sprint 2 _ Bilan'!$E30)+_xlfn.NUMBERVALUE('Sprint 2 _ Bilan'!$G30)=0,"",_xlfn.NUMBERVALUE('Sprint 2 _ Bilan'!$E30)+_xlfn.NUMBERVALUE('Sprint 2 _ Bilan'!$G30))</f>
        <v>3.125E-2</v>
      </c>
      <c r="F30" s="92">
        <f>IF(LEN('Sprint 2 _ Bilan'!$H30)&lt;&gt;0,'Sprint 2 _ Bilan'!$H30,IF(LEN('Sprint 2 _ Bilan'!$F30)=0,"",'Sprint 2 _ Bilan'!$F30))</f>
        <v>1</v>
      </c>
      <c r="G30" s="73"/>
      <c r="H30" s="74"/>
      <c r="I30" s="75"/>
      <c r="M30" s="27" t="b">
        <f t="shared" si="0"/>
        <v>0</v>
      </c>
      <c r="N30" s="27" t="b">
        <f t="shared" si="1"/>
        <v>0</v>
      </c>
      <c r="O30" s="27" t="b">
        <f t="shared" si="2"/>
        <v>0</v>
      </c>
      <c r="P30" s="27">
        <f t="shared" si="3"/>
        <v>1</v>
      </c>
      <c r="R30" s="35"/>
    </row>
    <row r="31" spans="2:18" x14ac:dyDescent="0.3">
      <c r="B31" s="76">
        <f>IF(LEN('Sprint 1 _ Planification'!B30)&lt;&gt;0,'Sprint 1 _ Planification'!B30,"")</f>
        <v>23</v>
      </c>
      <c r="C31" s="77" t="str">
        <f>IF(LEN('Sprint 1 _ Planification'!C30)&lt;&gt;0,'Sprint 1 _ Planification'!C30,"")</f>
        <v>Intégrer le bloquage des comptes usagers dans interface admin</v>
      </c>
      <c r="D31" s="78" t="str">
        <f>IF(LEN('Sprint 1 _ Planification'!H30)&lt;&gt;0,'Sprint 1 _ Planification'!H30,"")</f>
        <v>Sprint 2</v>
      </c>
      <c r="E31" s="93" t="str">
        <f>IF(_xlfn.NUMBERVALUE('Sprint 2 _ Bilan'!$E31)+_xlfn.NUMBERVALUE('Sprint 2 _ Bilan'!$G31)=0,"",_xlfn.NUMBERVALUE('Sprint 2 _ Bilan'!$E31)+_xlfn.NUMBERVALUE('Sprint 2 _ Bilan'!$G31))</f>
        <v/>
      </c>
      <c r="F31" s="94">
        <f>IF(LEN('Sprint 2 _ Bilan'!$H31)&lt;&gt;0,'Sprint 2 _ Bilan'!$H31,IF(LEN('Sprint 2 _ Bilan'!$F31)=0,"",'Sprint 2 _ Bilan'!$F31))</f>
        <v>0</v>
      </c>
      <c r="G31" s="79">
        <v>0</v>
      </c>
      <c r="H31" s="80">
        <v>0</v>
      </c>
      <c r="I31" s="81" t="s">
        <v>118</v>
      </c>
      <c r="M31" s="27" t="b">
        <f t="shared" si="0"/>
        <v>0</v>
      </c>
      <c r="N31" s="27" t="b">
        <f t="shared" si="1"/>
        <v>0</v>
      </c>
      <c r="O31" s="27" t="b">
        <f t="shared" si="2"/>
        <v>0</v>
      </c>
      <c r="P31" s="27" t="b">
        <f t="shared" si="3"/>
        <v>0</v>
      </c>
      <c r="R31" s="35"/>
    </row>
    <row r="32" spans="2:18" x14ac:dyDescent="0.3">
      <c r="B32" s="70">
        <f>IF(LEN('Sprint 1 _ Planification'!B31)&lt;&gt;0,'Sprint 1 _ Planification'!B31,"")</f>
        <v>24</v>
      </c>
      <c r="C32" s="71" t="str">
        <f>IF(LEN('Sprint 1 _ Planification'!C31)&lt;&gt;0,'Sprint 1 _ Planification'!C31,"")</f>
        <v>Intégrer la suppression d'un compte usager (pour admin)</v>
      </c>
      <c r="D32" s="72" t="str">
        <f>IF(LEN('Sprint 1 _ Planification'!H31)&lt;&gt;0,'Sprint 1 _ Planification'!H31,"")</f>
        <v>Sprint 2</v>
      </c>
      <c r="E32" s="91" t="str">
        <f>IF(_xlfn.NUMBERVALUE('Sprint 2 _ Bilan'!$E32)+_xlfn.NUMBERVALUE('Sprint 2 _ Bilan'!$G32)=0,"",_xlfn.NUMBERVALUE('Sprint 2 _ Bilan'!$E32)+_xlfn.NUMBERVALUE('Sprint 2 _ Bilan'!$G32))</f>
        <v/>
      </c>
      <c r="F32" s="92">
        <f>IF(LEN('Sprint 2 _ Bilan'!$H32)&lt;&gt;0,'Sprint 2 _ Bilan'!$H32,IF(LEN('Sprint 2 _ Bilan'!$F32)=0,"",'Sprint 2 _ Bilan'!$F32))</f>
        <v>0</v>
      </c>
      <c r="G32" s="73">
        <v>6.25E-2</v>
      </c>
      <c r="H32" s="74">
        <v>1</v>
      </c>
      <c r="I32" s="75"/>
      <c r="M32" s="27" t="b">
        <f t="shared" si="0"/>
        <v>0</v>
      </c>
      <c r="N32" s="27" t="b">
        <f t="shared" si="1"/>
        <v>0</v>
      </c>
      <c r="O32" s="27" t="b">
        <f t="shared" si="2"/>
        <v>0</v>
      </c>
      <c r="P32" s="27" t="b">
        <f t="shared" si="3"/>
        <v>1</v>
      </c>
      <c r="R32" s="35"/>
    </row>
    <row r="33" spans="2:18" x14ac:dyDescent="0.3">
      <c r="B33" s="76">
        <f>IF(LEN('Sprint 1 _ Planification'!B32)&lt;&gt;0,'Sprint 1 _ Planification'!B32,"")</f>
        <v>25</v>
      </c>
      <c r="C33" s="77" t="str">
        <f>IF(LEN('Sprint 1 _ Planification'!C32)&lt;&gt;0,'Sprint 1 _ Planification'!C32,"")</f>
        <v>Intégrer la suppression de son propre compte usager (pour client)</v>
      </c>
      <c r="D33" s="78" t="str">
        <f>IF(LEN('Sprint 1 _ Planification'!H32)&lt;&gt;0,'Sprint 1 _ Planification'!H32,"")</f>
        <v>Sprint 2</v>
      </c>
      <c r="E33" s="93" t="str">
        <f>IF(_xlfn.NUMBERVALUE('Sprint 2 _ Bilan'!$E33)+_xlfn.NUMBERVALUE('Sprint 2 _ Bilan'!$G33)=0,"",_xlfn.NUMBERVALUE('Sprint 2 _ Bilan'!$E33)+_xlfn.NUMBERVALUE('Sprint 2 _ Bilan'!$G33))</f>
        <v/>
      </c>
      <c r="F33" s="94">
        <f>IF(LEN('Sprint 2 _ Bilan'!$H33)&lt;&gt;0,'Sprint 2 _ Bilan'!$H33,IF(LEN('Sprint 2 _ Bilan'!$F33)=0,"",'Sprint 2 _ Bilan'!$F33))</f>
        <v>0</v>
      </c>
      <c r="G33" s="79">
        <v>0</v>
      </c>
      <c r="H33" s="80">
        <v>0</v>
      </c>
      <c r="I33" s="81" t="s">
        <v>119</v>
      </c>
      <c r="M33" s="27" t="b">
        <f t="shared" si="0"/>
        <v>0</v>
      </c>
      <c r="N33" s="27" t="b">
        <f t="shared" si="1"/>
        <v>0</v>
      </c>
      <c r="O33" s="27" t="b">
        <f t="shared" si="2"/>
        <v>0</v>
      </c>
      <c r="P33" s="27" t="b">
        <f t="shared" si="3"/>
        <v>0</v>
      </c>
      <c r="R33" s="35"/>
    </row>
    <row r="34" spans="2:18" x14ac:dyDescent="0.3">
      <c r="B34" s="70">
        <f>IF(LEN('Sprint 1 _ Planification'!B33)&lt;&gt;0,'Sprint 1 _ Planification'!B33,"")</f>
        <v>26</v>
      </c>
      <c r="C34" s="71" t="str">
        <f>IF(LEN('Sprint 1 _ Planification'!C33)&lt;&gt;0,'Sprint 1 _ Planification'!C33,"")</f>
        <v>Gérer les commentaires signalés </v>
      </c>
      <c r="D34" s="72" t="str">
        <f>IF(LEN('Sprint 1 _ Planification'!H33)&lt;&gt;0,'Sprint 1 _ Planification'!H33,"")</f>
        <v>Sprint 2</v>
      </c>
      <c r="E34" s="91" t="str">
        <f>IF(_xlfn.NUMBERVALUE('Sprint 2 _ Bilan'!$E34)+_xlfn.NUMBERVALUE('Sprint 2 _ Bilan'!$G34)=0,"",_xlfn.NUMBERVALUE('Sprint 2 _ Bilan'!$E34)+_xlfn.NUMBERVALUE('Sprint 2 _ Bilan'!$G34))</f>
        <v/>
      </c>
      <c r="F34" s="92">
        <f>IF(LEN('Sprint 2 _ Bilan'!$H34)&lt;&gt;0,'Sprint 2 _ Bilan'!$H34,IF(LEN('Sprint 2 _ Bilan'!$F34)=0,"",'Sprint 2 _ Bilan'!$F34))</f>
        <v>0</v>
      </c>
      <c r="G34" s="73">
        <v>0</v>
      </c>
      <c r="H34" s="74">
        <v>0</v>
      </c>
      <c r="I34" s="75" t="s">
        <v>120</v>
      </c>
      <c r="M34" s="27" t="b">
        <f t="shared" si="0"/>
        <v>0</v>
      </c>
      <c r="N34" s="27" t="b">
        <f t="shared" si="1"/>
        <v>0</v>
      </c>
      <c r="O34" s="27" t="b">
        <f t="shared" si="2"/>
        <v>0</v>
      </c>
      <c r="P34" s="27" t="b">
        <f t="shared" si="3"/>
        <v>0</v>
      </c>
      <c r="R34" s="35"/>
    </row>
    <row r="35" spans="2:18" x14ac:dyDescent="0.3">
      <c r="B35" s="76">
        <f>IF(LEN('Sprint 1 _ Planification'!B34)&lt;&gt;0,'Sprint 1 _ Planification'!B34,"")</f>
        <v>27</v>
      </c>
      <c r="C35" s="77" t="str">
        <f>IF(LEN('Sprint 1 _ Planification'!C34)&lt;&gt;0,'Sprint 1 _ Planification'!C34,"")</f>
        <v>Gérer le bouton déconnexion</v>
      </c>
      <c r="D35" s="78" t="str">
        <f>IF(LEN('Sprint 1 _ Planification'!H34)&lt;&gt;0,'Sprint 1 _ Planification'!H34,"")</f>
        <v>Sprint 2</v>
      </c>
      <c r="E35" s="93">
        <f>IF(_xlfn.NUMBERVALUE('Sprint 2 _ Bilan'!$E35)+_xlfn.NUMBERVALUE('Sprint 2 _ Bilan'!$G35)=0,"",_xlfn.NUMBERVALUE('Sprint 2 _ Bilan'!$E35)+_xlfn.NUMBERVALUE('Sprint 2 _ Bilan'!$G35))</f>
        <v>3.125E-2</v>
      </c>
      <c r="F35" s="94">
        <f>IF(LEN('Sprint 2 _ Bilan'!$H35)&lt;&gt;0,'Sprint 2 _ Bilan'!$H35,IF(LEN('Sprint 2 _ Bilan'!$F35)=0,"",'Sprint 2 _ Bilan'!$F35))</f>
        <v>1</v>
      </c>
      <c r="G35" s="79"/>
      <c r="H35" s="80"/>
      <c r="I35" s="81"/>
      <c r="M35" s="27" t="b">
        <f t="shared" si="0"/>
        <v>0</v>
      </c>
      <c r="N35" s="27" t="b">
        <f t="shared" si="1"/>
        <v>0</v>
      </c>
      <c r="O35" s="27" t="b">
        <f t="shared" si="2"/>
        <v>0</v>
      </c>
      <c r="P35" s="27">
        <f t="shared" si="3"/>
        <v>1</v>
      </c>
      <c r="R35" s="35"/>
    </row>
    <row r="36" spans="2:18" x14ac:dyDescent="0.3">
      <c r="B36" s="70">
        <f>IF(LEN('Sprint 1 _ Planification'!B35)&lt;&gt;0,'Sprint 1 _ Planification'!B35,"")</f>
        <v>28</v>
      </c>
      <c r="C36" s="71" t="str">
        <f>IF(LEN('Sprint 1 _ Planification'!C35)&lt;&gt;0,'Sprint 1 _ Planification'!C35,"")</f>
        <v>Implémenter un bouton de filtrage avancé</v>
      </c>
      <c r="D36" s="72" t="str">
        <f>IF(LEN('Sprint 1 _ Planification'!H35)&lt;&gt;0,'Sprint 1 _ Planification'!H35,"")</f>
        <v>Sprint 2</v>
      </c>
      <c r="E36" s="91">
        <f>IF(_xlfn.NUMBERVALUE('Sprint 2 _ Bilan'!$E36)+_xlfn.NUMBERVALUE('Sprint 2 _ Bilan'!$G36)=0,"",_xlfn.NUMBERVALUE('Sprint 2 _ Bilan'!$E36)+_xlfn.NUMBERVALUE('Sprint 2 _ Bilan'!$G36))</f>
        <v>1.041666666667E-2</v>
      </c>
      <c r="F36" s="92">
        <f>IF(LEN('Sprint 2 _ Bilan'!$H36)&lt;&gt;0,'Sprint 2 _ Bilan'!$H36,IF(LEN('Sprint 2 _ Bilan'!$F36)=0,"",'Sprint 2 _ Bilan'!$F36))</f>
        <v>1</v>
      </c>
      <c r="G36" s="73"/>
      <c r="H36" s="74"/>
      <c r="I36" s="75"/>
      <c r="M36" s="27" t="b">
        <f t="shared" si="0"/>
        <v>0</v>
      </c>
      <c r="N36" s="27" t="b">
        <f t="shared" si="1"/>
        <v>0</v>
      </c>
      <c r="O36" s="27" t="b">
        <f t="shared" si="2"/>
        <v>0</v>
      </c>
      <c r="P36" s="27">
        <f t="shared" si="3"/>
        <v>1</v>
      </c>
      <c r="R36" s="35"/>
    </row>
    <row r="37" spans="2:18" x14ac:dyDescent="0.3">
      <c r="B37" s="76">
        <f>IF(LEN('Sprint 1 _ Planification'!B36)&lt;&gt;0,'Sprint 1 _ Planification'!B36,"")</f>
        <v>29</v>
      </c>
      <c r="C37" s="77" t="str">
        <f>IF(LEN('Sprint 1 _ Planification'!C36)&lt;&gt;0,'Sprint 1 _ Planification'!C36,"")</f>
        <v>Ajouter des options supplémentaire au bouton filtrer</v>
      </c>
      <c r="D37" s="78" t="str">
        <f>IF(LEN('Sprint 1 _ Planification'!H36)&lt;&gt;0,'Sprint 1 _ Planification'!H36,"")</f>
        <v>Sprint 3</v>
      </c>
      <c r="E37" s="93" t="str">
        <f>IF(_xlfn.NUMBERVALUE('Sprint 2 _ Bilan'!$E37)+_xlfn.NUMBERVALUE('Sprint 2 _ Bilan'!$G37)=0,"",_xlfn.NUMBERVALUE('Sprint 2 _ Bilan'!$E37)+_xlfn.NUMBERVALUE('Sprint 2 _ Bilan'!$G37))</f>
        <v/>
      </c>
      <c r="F37" s="94">
        <f>IF(LEN('Sprint 2 _ Bilan'!$H37)&lt;&gt;0,'Sprint 2 _ Bilan'!$H37,IF(LEN('Sprint 2 _ Bilan'!$F37)=0,"",'Sprint 2 _ Bilan'!$F37))</f>
        <v>0</v>
      </c>
      <c r="G37" s="79">
        <v>0</v>
      </c>
      <c r="H37" s="80">
        <v>0</v>
      </c>
      <c r="I37" s="81" t="s">
        <v>112</v>
      </c>
      <c r="M37" s="27" t="b">
        <f t="shared" si="0"/>
        <v>0</v>
      </c>
      <c r="N37" s="27" t="b">
        <f t="shared" si="1"/>
        <v>0</v>
      </c>
      <c r="O37" s="27" t="b">
        <f t="shared" si="2"/>
        <v>0</v>
      </c>
      <c r="P37" s="27" t="b">
        <f t="shared" si="3"/>
        <v>0</v>
      </c>
      <c r="R37" s="35"/>
    </row>
    <row r="38" spans="2:18" x14ac:dyDescent="0.3">
      <c r="B38" s="70">
        <f>IF(LEN('Sprint 1 _ Planification'!B37)&lt;&gt;0,'Sprint 1 _ Planification'!B37,"")</f>
        <v>30</v>
      </c>
      <c r="C38" s="71" t="str">
        <f>IF(LEN('Sprint 1 _ Planification'!C37)&lt;&gt;0,'Sprint 1 _ Planification'!C37,"")</f>
        <v>Faire un manuel de l'usager</v>
      </c>
      <c r="D38" s="72" t="str">
        <f>IF(LEN('Sprint 1 _ Planification'!H37)&lt;&gt;0,'Sprint 1 _ Planification'!H37,"")</f>
        <v>Sprint 3</v>
      </c>
      <c r="E38" s="91">
        <f>IF(_xlfn.NUMBERVALUE('Sprint 2 _ Bilan'!$E38)+_xlfn.NUMBERVALUE('Sprint 2 _ Bilan'!$G38)=0,"",_xlfn.NUMBERVALUE('Sprint 2 _ Bilan'!$E38)+_xlfn.NUMBERVALUE('Sprint 2 _ Bilan'!$G38))</f>
        <v>3.125E-2</v>
      </c>
      <c r="F38" s="92">
        <f>IF(LEN('Sprint 2 _ Bilan'!$H38)&lt;&gt;0,'Sprint 2 _ Bilan'!$H38,IF(LEN('Sprint 2 _ Bilan'!$F38)=0,"",'Sprint 2 _ Bilan'!$F38))</f>
        <v>1</v>
      </c>
      <c r="G38" s="73">
        <v>3.125E-2</v>
      </c>
      <c r="H38" s="74">
        <v>1</v>
      </c>
      <c r="I38" s="75"/>
      <c r="M38" s="27" t="b">
        <f t="shared" si="0"/>
        <v>0</v>
      </c>
      <c r="N38" s="27" t="b">
        <f t="shared" si="1"/>
        <v>0</v>
      </c>
      <c r="O38" s="27" t="b">
        <f t="shared" si="2"/>
        <v>0</v>
      </c>
      <c r="P38" s="27">
        <f t="shared" si="3"/>
        <v>1</v>
      </c>
      <c r="R38" s="35"/>
    </row>
    <row r="39" spans="2:18" x14ac:dyDescent="0.3">
      <c r="B39" s="76">
        <f>IF(LEN('Sprint 1 _ Planification'!B38)&lt;&gt;0,'Sprint 1 _ Planification'!B38,"")</f>
        <v>31</v>
      </c>
      <c r="C39" s="77" t="str">
        <f>IF(LEN('Sprint 1 _ Planification'!C38)&lt;&gt;0,'Sprint 1 _ Planification'!C38,"")</f>
        <v>Documenter un lisezMoi</v>
      </c>
      <c r="D39" s="78" t="str">
        <f>IF(LEN('Sprint 1 _ Planification'!H38)&lt;&gt;0,'Sprint 1 _ Planification'!H38,"")</f>
        <v>Sprint 3</v>
      </c>
      <c r="E39" s="93">
        <f>IF(_xlfn.NUMBERVALUE('Sprint 2 _ Bilan'!$E39)+_xlfn.NUMBERVALUE('Sprint 2 _ Bilan'!$G39)=0,"",_xlfn.NUMBERVALUE('Sprint 2 _ Bilan'!$E39)+_xlfn.NUMBERVALUE('Sprint 2 _ Bilan'!$G39))</f>
        <v>3.125E-2</v>
      </c>
      <c r="F39" s="94">
        <f>IF(LEN('Sprint 2 _ Bilan'!$H39)&lt;&gt;0,'Sprint 2 _ Bilan'!$H39,IF(LEN('Sprint 2 _ Bilan'!$F39)=0,"",'Sprint 2 _ Bilan'!$F39))</f>
        <v>1</v>
      </c>
      <c r="G39" s="79">
        <v>3.125E-2</v>
      </c>
      <c r="H39" s="80">
        <v>1</v>
      </c>
      <c r="I39" s="81"/>
      <c r="M39" s="27" t="b">
        <f t="shared" si="0"/>
        <v>0</v>
      </c>
      <c r="N39" s="27" t="b">
        <f t="shared" si="1"/>
        <v>0</v>
      </c>
      <c r="O39" s="27" t="b">
        <f t="shared" si="2"/>
        <v>0</v>
      </c>
      <c r="P39" s="27">
        <f t="shared" si="3"/>
        <v>1</v>
      </c>
      <c r="R39" s="35"/>
    </row>
    <row r="40" spans="2:18" x14ac:dyDescent="0.3">
      <c r="B40" s="70" t="str">
        <f>IF(LEN('Sprint 1 _ Planification'!B39)&lt;&gt;0,'Sprint 1 _ Planification'!B39,"")</f>
        <v/>
      </c>
      <c r="C40" s="71" t="str">
        <f>IF(LEN('Sprint 1 _ Planification'!C39)&lt;&gt;0,'Sprint 1 _ Planification'!C39,"")</f>
        <v/>
      </c>
      <c r="D40" s="72" t="str">
        <f>IF(LEN('Sprint 1 _ Planification'!H39)&lt;&gt;0,'Sprint 1 _ Planification'!H39,"")</f>
        <v/>
      </c>
      <c r="E40" s="91" t="str">
        <f>IF(_xlfn.NUMBERVALUE('Sprint 2 _ Bilan'!$E40)+_xlfn.NUMBERVALUE('Sprint 2 _ Bilan'!$G40)=0,"",_xlfn.NUMBERVALUE('Sprint 2 _ Bilan'!$E40)+_xlfn.NUMBERVALUE('Sprint 2 _ Bilan'!$G40))</f>
        <v/>
      </c>
      <c r="F40" s="92" t="str">
        <f>IF(LEN('Sprint 2 _ Bilan'!$H40)&lt;&gt;0,'Sprint 2 _ Bilan'!$H40,IF(LEN('Sprint 2 _ Bilan'!$F40)=0,"",'Sprint 2 _ Bilan'!$F40))</f>
        <v/>
      </c>
      <c r="G40" s="73"/>
      <c r="H40" s="74"/>
      <c r="I40" s="75"/>
      <c r="M40" s="27" t="b">
        <f t="shared" si="0"/>
        <v>0</v>
      </c>
      <c r="N40" s="27" t="b">
        <f t="shared" si="1"/>
        <v>0</v>
      </c>
      <c r="O40" s="27" t="b">
        <f t="shared" si="2"/>
        <v>0</v>
      </c>
      <c r="P40" s="27">
        <f t="shared" si="3"/>
        <v>1</v>
      </c>
      <c r="R40" s="35"/>
    </row>
    <row r="41" spans="2:18" x14ac:dyDescent="0.3">
      <c r="B41" s="76" t="str">
        <f>IF(LEN('Sprint 1 _ Planification'!B40)&lt;&gt;0,'Sprint 1 _ Planification'!B40,"")</f>
        <v/>
      </c>
      <c r="C41" s="77" t="str">
        <f>IF(LEN('Sprint 1 _ Planification'!C40)&lt;&gt;0,'Sprint 1 _ Planification'!C40,"")</f>
        <v/>
      </c>
      <c r="D41" s="78" t="str">
        <f>IF(LEN('Sprint 1 _ Planification'!H40)&lt;&gt;0,'Sprint 1 _ Planification'!H40,"")</f>
        <v/>
      </c>
      <c r="E41" s="93" t="str">
        <f>IF(_xlfn.NUMBERVALUE('Sprint 2 _ Bilan'!$E41)+_xlfn.NUMBERVALUE('Sprint 2 _ Bilan'!$G41)=0,"",_xlfn.NUMBERVALUE('Sprint 2 _ Bilan'!$E41)+_xlfn.NUMBERVALUE('Sprint 2 _ Bilan'!$G41))</f>
        <v/>
      </c>
      <c r="F41" s="94" t="str">
        <f>IF(LEN('Sprint 2 _ Bilan'!$H41)&lt;&gt;0,'Sprint 2 _ Bilan'!$H41,IF(LEN('Sprint 2 _ Bilan'!$F41)=0,"",'Sprint 2 _ Bilan'!$F41))</f>
        <v/>
      </c>
      <c r="G41" s="79"/>
      <c r="H41" s="80"/>
      <c r="I41" s="81"/>
      <c r="M41" s="27" t="b">
        <f t="shared" si="0"/>
        <v>0</v>
      </c>
      <c r="N41" s="27" t="b">
        <f t="shared" si="1"/>
        <v>0</v>
      </c>
      <c r="O41" s="27" t="b">
        <f t="shared" si="2"/>
        <v>0</v>
      </c>
      <c r="P41" s="27">
        <f t="shared" si="3"/>
        <v>1</v>
      </c>
      <c r="R41" s="35"/>
    </row>
    <row r="42" spans="2:18" x14ac:dyDescent="0.3">
      <c r="B42" s="70" t="str">
        <f>IF(LEN('Sprint 1 _ Planification'!B41)&lt;&gt;0,'Sprint 1 _ Planification'!B41,"")</f>
        <v/>
      </c>
      <c r="C42" s="71" t="str">
        <f>IF(LEN('Sprint 1 _ Planification'!C41)&lt;&gt;0,'Sprint 1 _ Planification'!C41,"")</f>
        <v/>
      </c>
      <c r="D42" s="72" t="str">
        <f>IF(LEN('Sprint 1 _ Planification'!H41)&lt;&gt;0,'Sprint 1 _ Planification'!H41,"")</f>
        <v/>
      </c>
      <c r="E42" s="91" t="str">
        <f>IF(_xlfn.NUMBERVALUE('Sprint 2 _ Bilan'!$E42)+_xlfn.NUMBERVALUE('Sprint 2 _ Bilan'!$G42)=0,"",_xlfn.NUMBERVALUE('Sprint 2 _ Bilan'!$E42)+_xlfn.NUMBERVALUE('Sprint 2 _ Bilan'!$G42))</f>
        <v/>
      </c>
      <c r="F42" s="92" t="str">
        <f>IF(LEN('Sprint 2 _ Bilan'!$H42)&lt;&gt;0,'Sprint 2 _ Bilan'!$H42,IF(LEN('Sprint 2 _ Bilan'!$F42)=0,"",'Sprint 2 _ Bilan'!$F42))</f>
        <v/>
      </c>
      <c r="G42" s="73"/>
      <c r="H42" s="74"/>
      <c r="I42" s="75"/>
      <c r="M42" s="27" t="b">
        <f t="shared" si="0"/>
        <v>0</v>
      </c>
      <c r="N42" s="27" t="b">
        <f t="shared" si="1"/>
        <v>0</v>
      </c>
      <c r="O42" s="27" t="b">
        <f t="shared" si="2"/>
        <v>0</v>
      </c>
      <c r="P42" s="27">
        <f t="shared" si="3"/>
        <v>1</v>
      </c>
      <c r="R42" s="35"/>
    </row>
    <row r="43" spans="2:18" x14ac:dyDescent="0.3">
      <c r="B43" s="82" t="str">
        <f>IF(LEN('Sprint 1 _ Planification'!B42)&lt;&gt;0,'Sprint 1 _ Planification'!B42,"")</f>
        <v/>
      </c>
      <c r="C43" s="83" t="str">
        <f>IF(LEN('Sprint 1 _ Planification'!C42)&lt;&gt;0,'Sprint 1 _ Planification'!C42,"")</f>
        <v/>
      </c>
      <c r="D43" s="84" t="str">
        <f>IF(LEN('Sprint 1 _ Planification'!H42)&lt;&gt;0,'Sprint 1 _ Planification'!H42,"")</f>
        <v/>
      </c>
      <c r="E43" s="96" t="str">
        <f>IF(_xlfn.NUMBERVALUE('Sprint 2 _ Bilan'!$E43)+_xlfn.NUMBERVALUE('Sprint 2 _ Bilan'!$G43)=0,"",_xlfn.NUMBERVALUE('Sprint 2 _ Bilan'!$E43)+_xlfn.NUMBERVALUE('Sprint 2 _ Bilan'!$G43))</f>
        <v/>
      </c>
      <c r="F43" s="97" t="str">
        <f>IF(LEN('Sprint 2 _ Bilan'!$H43)&lt;&gt;0,'Sprint 2 _ Bilan'!$H43,IF(LEN('Sprint 2 _ Bilan'!$F43)=0,"",'Sprint 2 _ Bilan'!$F43))</f>
        <v/>
      </c>
      <c r="G43" s="85"/>
      <c r="H43" s="86"/>
      <c r="I43" s="87"/>
      <c r="M43" s="27" t="b">
        <f t="shared" si="0"/>
        <v>0</v>
      </c>
      <c r="N43" s="27" t="b">
        <f t="shared" si="1"/>
        <v>0</v>
      </c>
      <c r="O43" s="27" t="b">
        <f t="shared" si="2"/>
        <v>0</v>
      </c>
      <c r="P43" s="27">
        <f t="shared" si="3"/>
        <v>1</v>
      </c>
      <c r="R43" s="35"/>
    </row>
    <row r="44" spans="2:18" x14ac:dyDescent="0.3">
      <c r="M44" s="27">
        <f>COUNTIF(M9:M43,1)</f>
        <v>0</v>
      </c>
      <c r="N44" s="27">
        <f>COUNTIF(N9:N43,1)</f>
        <v>0</v>
      </c>
      <c r="O44" s="27">
        <f>COUNTIF(O9:O43,1)</f>
        <v>0</v>
      </c>
      <c r="P44" s="27">
        <f>COUNTIF(P9:P43,0)</f>
        <v>0</v>
      </c>
      <c r="R44" s="35"/>
    </row>
    <row r="45" spans="2:18" x14ac:dyDescent="0.3">
      <c r="M45" s="27">
        <f>SUM(M44:O44)</f>
        <v>0</v>
      </c>
      <c r="R45" s="35"/>
    </row>
    <row r="46" spans="2:18" x14ac:dyDescent="0.3">
      <c r="M46" s="27" t="str">
        <f>IF(M45=0, "aucun champ", IF(M45=1, "1 champ", M45 &amp; " champs"))</f>
        <v>aucun champ</v>
      </c>
      <c r="R46" s="35"/>
    </row>
  </sheetData>
  <sheetProtection sheet="1" objects="1" scenarios="1"/>
  <mergeCells count="9">
    <mergeCell ref="B2:I2"/>
    <mergeCell ref="H3:I3"/>
    <mergeCell ref="B7:B8"/>
    <mergeCell ref="C7:C8"/>
    <mergeCell ref="D7:D8"/>
    <mergeCell ref="E7:F7"/>
    <mergeCell ref="G7:G8"/>
    <mergeCell ref="H7:H8"/>
    <mergeCell ref="I7:I8"/>
  </mergeCells>
  <conditionalFormatting sqref="G9:G43">
    <cfRule type="expression" dxfId="10" priority="2">
      <formula>$M9</formula>
    </cfRule>
  </conditionalFormatting>
  <conditionalFormatting sqref="I9:I43">
    <cfRule type="expression" dxfId="9" priority="3">
      <formula>$O9</formula>
    </cfRule>
  </conditionalFormatting>
  <conditionalFormatting sqref="H9:H43">
    <cfRule type="expression" dxfId="8" priority="4">
      <formula>$N9</formula>
    </cfRule>
  </conditionalFormatting>
  <conditionalFormatting sqref="B9:F43">
    <cfRule type="expression" dxfId="7" priority="5">
      <formula>OR($F9=1,$H9=1)</formula>
    </cfRule>
    <cfRule type="expression" dxfId="6" priority="6">
      <formula>AND($D9&lt;&gt;"Sprint 3",$F9=1)</formula>
    </cfRule>
  </conditionalFormatting>
  <conditionalFormatting sqref="I5">
    <cfRule type="expression" dxfId="5" priority="7">
      <formula>$M$45&gt;0</formula>
    </cfRule>
  </conditionalFormatting>
  <dataValidations count="4">
    <dataValidation type="textLength" allowBlank="1" showInputMessage="1" showErrorMessage="1" errorTitle="Nom de tâche trop long" error="Le nom de votre tâche doit être court. _x000a_Un maximum de 72 caractères est mis à votre disposition._x000a_Pour plus de détail, veuillez faire l'ajout de commentaires." promptTitle="Nom de la tâche" prompt="Veuillez saisir le nom de la tâche._x000a__x000a_Lorsque pertinent, n'oubliez pas d'ajouter une description de votre tâche sous forme de commentaire." sqref="C9:C43">
      <formula1>0</formula1>
      <formula2>72</formula2>
    </dataValidation>
    <dataValidation type="list" operator="equal" allowBlank="1" showInputMessage="1" showErrorMessage="1" errorTitle="Erreur de saisie" error="Les valeurs permises sont de 0% à 100% par intervalle de 5%." promptTitle="Avancement" prompt="Veuillez saisir l'avancement de la tâche en terme de proportion sur la quantité de travail à faire._x000a__x000a_L'avancement est une estimation de la charge de travail effectuée par rapport à la réalisation complète de la tâche." sqref="H9:H43">
      <formula1>Avancement</formula1>
      <formula2>0</formula2>
    </dataValidation>
    <dataValidation type="textLength" allowBlank="1" showInputMessage="1" showErrorMessage="1" errorTitle="Erreur de saisie" error="Le nom de votre tâche doit être court. _x000a_Un maximum de 72 caractères est mis à votre disposition._x000a_Pour plus de détail, veuillez faire l'ajout de commentaires." promptTitle="Commentaires" prompt="Si vous avez un retard, veuillez expliquer pourquoi et quelles sont les mesures envisagées pour rendre le projet à temps._x000a__x000a_Le texte doit être concis et précis. L'ajout d'un commentaire est toutefois pertinent si une description plus étendue est requise." sqref="I9:I43">
      <formula1>0</formula1>
      <formula2>72</formula2>
    </dataValidation>
    <dataValidation type="list" operator="equal" allowBlank="1" showInputMessage="1" showErrorMessage="1" errorTitle="Erreur de saisie" error="Les valeurs permises sont de 0h00 à 22h00 par intervalle de 15 minutes." promptTitle="Temps investi" prompt="Veuillez saisir le temps que vous avez investi pour cette tâche pendant la période du Sprint 2. Vous devez ignorer le temps mis lors du sprint précédent._x000a__x000a_L'estimation de votre temps doit être le plus réaliste possible." sqref="G9:G43">
      <formula1>TempsEstime</formula1>
      <formula2>0</formula2>
    </dataValidation>
  </dataValidations>
  <pageMargins left="0.78749999999999998" right="0.78749999999999998" top="1.0249999999999999" bottom="1.0249999999999999" header="0.78749999999999998" footer="0.78749999999999998"/>
  <headerFooter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topLeftCell="A10" zoomScaleNormal="100" zoomScalePageLayoutView="60" workbookViewId="0"/>
  </sheetViews>
  <sheetFormatPr baseColWidth="10" defaultColWidth="8.88671875" defaultRowHeight="14.4" x14ac:dyDescent="0.3"/>
  <cols>
    <col min="1" max="1" width="1.44140625" style="13"/>
    <col min="2" max="2" width="34" style="98"/>
    <col min="3" max="11" width="11.5546875" style="14"/>
    <col min="12" max="16" width="0" style="14" hidden="1"/>
    <col min="17" max="25" width="0" style="13" hidden="1"/>
    <col min="26" max="1025" width="11.5546875" style="13"/>
  </cols>
  <sheetData>
    <row r="1" spans="1:1024" ht="7.5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2.5" customHeight="1" x14ac:dyDescent="0.4">
      <c r="A2"/>
      <c r="B2" s="99" t="s">
        <v>75</v>
      </c>
      <c r="C2" s="99"/>
      <c r="D2" s="99"/>
      <c r="E2" s="99"/>
      <c r="F2" s="99"/>
      <c r="G2" s="99"/>
      <c r="H2" s="99"/>
      <c r="I2" s="99"/>
      <c r="J2" s="99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 customHeight="1" x14ac:dyDescent="0.3">
      <c r="A3"/>
      <c r="B3" s="15" t="s">
        <v>76</v>
      </c>
      <c r="C3" s="100"/>
      <c r="D3" s="100"/>
      <c r="E3" s="100"/>
      <c r="F3" s="10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22.5" customHeight="1" x14ac:dyDescent="0.3">
      <c r="A4"/>
      <c r="B4" s="101"/>
      <c r="C4" s="18"/>
      <c r="D4" s="18"/>
      <c r="E4" s="18"/>
      <c r="F4" s="1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2.5" customHeight="1" x14ac:dyDescent="0.3">
      <c r="A5"/>
      <c r="B5" s="102" t="s">
        <v>77</v>
      </c>
      <c r="C5" s="103"/>
      <c r="D5" s="103"/>
      <c r="E5" s="103"/>
      <c r="F5" s="104"/>
      <c r="G5" s="104"/>
      <c r="H5" s="104"/>
      <c r="I5" s="104"/>
      <c r="J5" s="104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7.5" customHeigh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105" customFormat="1" ht="13.8" x14ac:dyDescent="0.3">
      <c r="B7" s="106"/>
      <c r="C7" s="107" t="s">
        <v>16</v>
      </c>
      <c r="D7" s="107" t="s">
        <v>21</v>
      </c>
      <c r="E7" s="107" t="s">
        <v>24</v>
      </c>
      <c r="F7" s="107" t="s">
        <v>78</v>
      </c>
      <c r="G7" s="108"/>
      <c r="H7" s="108"/>
      <c r="I7" s="108"/>
      <c r="J7" s="108"/>
      <c r="K7" s="108"/>
      <c r="L7" s="108"/>
      <c r="M7" s="108"/>
      <c r="N7" s="108"/>
      <c r="O7" s="108"/>
      <c r="P7" s="108"/>
    </row>
    <row r="8" spans="1:1024" x14ac:dyDescent="0.3">
      <c r="A8" s="105"/>
      <c r="B8" s="109" t="s">
        <v>79</v>
      </c>
      <c r="C8" s="110">
        <f>L8</f>
        <v>4</v>
      </c>
      <c r="D8" s="111">
        <f>M8</f>
        <v>24</v>
      </c>
      <c r="E8" s="112">
        <f>N8</f>
        <v>3</v>
      </c>
      <c r="F8" s="113">
        <f>O8</f>
        <v>31</v>
      </c>
      <c r="G8" s="108"/>
      <c r="H8" s="108"/>
      <c r="I8"/>
      <c r="J8"/>
      <c r="K8"/>
      <c r="L8" s="108">
        <f>'Sprint 1 _ Planification'!AJ17</f>
        <v>4</v>
      </c>
      <c r="M8" s="108">
        <f>'Sprint 1 _ Planification'!AJ18</f>
        <v>24</v>
      </c>
      <c r="N8" s="108">
        <f>'Sprint 1 _ Planification'!AJ19</f>
        <v>3</v>
      </c>
      <c r="O8" s="108">
        <f>SUM(L8:N8)</f>
        <v>31</v>
      </c>
      <c r="P8" s="108"/>
      <c r="Q8" s="108"/>
      <c r="R8" s="108"/>
      <c r="S8" s="108"/>
      <c r="U8"/>
      <c r="V8"/>
      <c r="X8"/>
      <c r="Y8"/>
    </row>
    <row r="9" spans="1:1024" x14ac:dyDescent="0.3">
      <c r="A9" s="105"/>
      <c r="B9" s="114" t="s">
        <v>80</v>
      </c>
      <c r="C9" s="115" t="str">
        <f t="shared" ref="C9:F10" si="0">DAY(L9)*24+HOUR(L9)&amp;"h"&amp;TEXT(MINUTE(L9),"00")</f>
        <v>0h00</v>
      </c>
      <c r="D9" s="116" t="str">
        <f t="shared" si="0"/>
        <v>0h45</v>
      </c>
      <c r="E9" s="117" t="str">
        <f t="shared" si="0"/>
        <v>0h00</v>
      </c>
      <c r="F9" s="118" t="str">
        <f t="shared" si="0"/>
        <v>0h45</v>
      </c>
      <c r="G9" s="108"/>
      <c r="H9" s="108"/>
      <c r="I9"/>
      <c r="J9"/>
      <c r="K9"/>
      <c r="L9" s="108">
        <f>'Sprint 1 _ Planification'!AD17</f>
        <v>0</v>
      </c>
      <c r="M9" s="108">
        <f>'Sprint 1 _ Planification'!AD18</f>
        <v>3.125E-2</v>
      </c>
      <c r="N9" s="108">
        <f>'Sprint 1 _ Planification'!AD19</f>
        <v>0</v>
      </c>
      <c r="O9" s="108">
        <f>SUM(L9:N9)</f>
        <v>3.125E-2</v>
      </c>
      <c r="P9" s="108" t="s">
        <v>81</v>
      </c>
      <c r="Q9" s="108">
        <f t="shared" ref="Q9:S10" si="1">DAY(L9)*24+HOUR(L9)+MINUTE(L9)/60</f>
        <v>0</v>
      </c>
      <c r="R9" s="108">
        <f t="shared" si="1"/>
        <v>0.75</v>
      </c>
      <c r="S9" s="108">
        <f t="shared" si="1"/>
        <v>0</v>
      </c>
      <c r="U9" s="105" t="s">
        <v>82</v>
      </c>
      <c r="V9" s="105">
        <f>COUNTIF('Sprint 1 _ Planification'!E8:E42,"Essentielle")</f>
        <v>30</v>
      </c>
      <c r="X9" s="105" t="s">
        <v>83</v>
      </c>
      <c r="Y9" s="105">
        <f>COUNTIF('Sprint 1 _ Planification'!F8:F42,1)</f>
        <v>18</v>
      </c>
    </row>
    <row r="10" spans="1:1024" x14ac:dyDescent="0.3">
      <c r="A10" s="105"/>
      <c r="B10" s="109" t="s">
        <v>84</v>
      </c>
      <c r="C10" s="110" t="str">
        <f t="shared" si="0"/>
        <v>18h00</v>
      </c>
      <c r="D10" s="111" t="str">
        <f t="shared" si="0"/>
        <v>13h45</v>
      </c>
      <c r="E10" s="112" t="str">
        <f t="shared" si="0"/>
        <v>15h45</v>
      </c>
      <c r="F10" s="113" t="str">
        <f t="shared" si="0"/>
        <v>47h30</v>
      </c>
      <c r="G10" s="108"/>
      <c r="H10" s="108"/>
      <c r="I10"/>
      <c r="J10"/>
      <c r="K10"/>
      <c r="L10" s="108">
        <f>'Sprint 1 _ Bilan'!T8</f>
        <v>0.75000000000000999</v>
      </c>
      <c r="M10" s="108">
        <f>'Sprint 2 _ Bilan'!V9</f>
        <v>0.57291666666667995</v>
      </c>
      <c r="N10" s="108">
        <f>'Sprint 3 _ Bilan'!V9</f>
        <v>0.65625</v>
      </c>
      <c r="O10" s="108">
        <f>SUM(L10:N10)</f>
        <v>1.9791666666666901</v>
      </c>
      <c r="P10" s="108" t="s">
        <v>85</v>
      </c>
      <c r="Q10" s="108">
        <f t="shared" si="1"/>
        <v>18</v>
      </c>
      <c r="R10" s="108">
        <f t="shared" si="1"/>
        <v>13.75</v>
      </c>
      <c r="S10" s="108">
        <f t="shared" si="1"/>
        <v>15.75</v>
      </c>
      <c r="U10" s="105" t="s">
        <v>86</v>
      </c>
      <c r="V10" s="105">
        <f>COUNTIF('Sprint 1 _ Planification'!E8:E42,"Optionnelle")</f>
        <v>1</v>
      </c>
      <c r="X10" s="105" t="s">
        <v>87</v>
      </c>
      <c r="Y10" s="105">
        <f>COUNTIF('Sprint 1 _ Planification'!F8:F42,2)</f>
        <v>11</v>
      </c>
    </row>
    <row r="11" spans="1:1024" x14ac:dyDescent="0.3">
      <c r="A11" s="105"/>
      <c r="B11" s="119" t="s">
        <v>88</v>
      </c>
      <c r="C11" s="120">
        <f>L11</f>
        <v>0</v>
      </c>
      <c r="D11" s="121">
        <f>M11</f>
        <v>0</v>
      </c>
      <c r="E11" s="122">
        <f>N11</f>
        <v>0</v>
      </c>
      <c r="F11" s="123">
        <f>O11</f>
        <v>0</v>
      </c>
      <c r="G11" s="108"/>
      <c r="H11" s="108"/>
      <c r="I11"/>
      <c r="J11"/>
      <c r="K11"/>
      <c r="L11" s="108">
        <f>'Sprint 1 _ Bilan'!T15</f>
        <v>0</v>
      </c>
      <c r="M11" s="108">
        <f>'Sprint 2 _ Bilan'!V16</f>
        <v>0</v>
      </c>
      <c r="N11" s="108">
        <f>'Sprint 3 _ Bilan'!V16</f>
        <v>0</v>
      </c>
      <c r="O11" s="108">
        <f>N11</f>
        <v>0</v>
      </c>
      <c r="P11" s="108"/>
      <c r="Q11" s="108"/>
      <c r="R11" s="108"/>
      <c r="S11" s="108"/>
      <c r="X11" s="105" t="s">
        <v>89</v>
      </c>
      <c r="Y11" s="105">
        <f>COUNTIF('Sprint 1 _ Planification'!F8:F42,3)</f>
        <v>2</v>
      </c>
    </row>
  </sheetData>
  <sheetProtection sheet="1" objects="1" scenarios="1"/>
  <conditionalFormatting sqref="F5:J5">
    <cfRule type="expression" dxfId="4" priority="2">
      <formula>#REF!&gt;0</formula>
    </cfRule>
  </conditionalFormatting>
  <pageMargins left="0.78749999999999998" right="0.78749999999999998" top="1.0249999999999999" bottom="1.0249999999999999" header="0.78749999999999998" footer="0.78749999999999998"/>
  <headerFooter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zoomScaleNormal="100" zoomScalePageLayoutView="60" workbookViewId="0"/>
  </sheetViews>
  <sheetFormatPr baseColWidth="10" defaultColWidth="8.88671875" defaultRowHeight="14.4" x14ac:dyDescent="0.3"/>
  <cols>
    <col min="1" max="1" width="1.44140625" style="13"/>
    <col min="2" max="2" width="4.33203125" style="14"/>
    <col min="3" max="3" width="4.33203125" style="13"/>
    <col min="4" max="4" width="71.109375" style="98"/>
    <col min="5" max="8" width="11.5546875" style="14"/>
    <col min="9" max="1025" width="11.5546875" style="13"/>
  </cols>
  <sheetData>
    <row r="1" spans="1:1024" ht="7.5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2.5" customHeight="1" x14ac:dyDescent="0.4">
      <c r="A2"/>
      <c r="B2" s="2" t="s">
        <v>90</v>
      </c>
      <c r="C2" s="2"/>
      <c r="D2" s="2"/>
      <c r="E2" s="2"/>
      <c r="F2" s="2"/>
      <c r="G2" s="2"/>
      <c r="H2" s="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 customHeight="1" x14ac:dyDescent="0.3">
      <c r="A3"/>
      <c r="B3" s="15" t="s">
        <v>91</v>
      </c>
      <c r="C3" s="16"/>
      <c r="D3" s="124"/>
      <c r="E3" s="125"/>
      <c r="F3" s="125"/>
      <c r="G3" s="125"/>
      <c r="H3" s="125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22.5" customHeight="1" x14ac:dyDescent="0.3">
      <c r="A4"/>
      <c r="B4" s="18"/>
      <c r="C4" s="19"/>
      <c r="D4" s="101"/>
      <c r="E4" s="18"/>
      <c r="F4" s="18"/>
      <c r="G4" s="18"/>
      <c r="H4" s="18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2.5" customHeight="1" x14ac:dyDescent="0.3">
      <c r="A5"/>
      <c r="B5" s="20" t="s">
        <v>5</v>
      </c>
      <c r="C5" s="21"/>
      <c r="D5" s="126"/>
      <c r="E5" s="21"/>
      <c r="F5" s="21"/>
      <c r="G5" s="21"/>
      <c r="H5" s="22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7.5" customHeigh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105" customFormat="1" ht="13.8" x14ac:dyDescent="0.3">
      <c r="B7" s="108"/>
      <c r="C7" s="127" t="s">
        <v>92</v>
      </c>
      <c r="D7" s="128"/>
      <c r="E7" s="108"/>
      <c r="F7" s="108"/>
      <c r="G7" s="108"/>
      <c r="H7" s="108"/>
    </row>
    <row r="8" spans="1:1024" s="105" customFormat="1" x14ac:dyDescent="0.3">
      <c r="B8" s="128"/>
      <c r="C8"/>
      <c r="D8" s="128" t="s">
        <v>93</v>
      </c>
      <c r="E8" s="108"/>
      <c r="F8" s="108"/>
      <c r="G8" s="108"/>
      <c r="H8" s="108"/>
    </row>
    <row r="9" spans="1:1024" x14ac:dyDescent="0.3">
      <c r="A9" s="105"/>
      <c r="B9" s="108"/>
      <c r="C9"/>
      <c r="D9" s="128" t="s">
        <v>94</v>
      </c>
      <c r="E9" s="108"/>
      <c r="F9" s="108"/>
      <c r="G9" s="108"/>
      <c r="H9" s="108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7.5" customHeight="1" x14ac:dyDescent="0.3">
      <c r="A10" s="105"/>
      <c r="B10" s="108"/>
      <c r="C10"/>
      <c r="D10" s="128"/>
      <c r="E10" s="108"/>
      <c r="F10" s="108"/>
      <c r="G10" s="108"/>
      <c r="H10" s="108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105"/>
      <c r="B11" s="108"/>
      <c r="C11" s="127" t="s">
        <v>95</v>
      </c>
      <c r="D11" s="128"/>
      <c r="E11" s="108"/>
      <c r="F11" s="108"/>
      <c r="G11" s="108"/>
      <c r="H11" s="108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105"/>
      <c r="B12" s="108"/>
      <c r="C12"/>
      <c r="D12" s="128" t="s">
        <v>96</v>
      </c>
      <c r="E12" s="108"/>
      <c r="F12" s="108"/>
      <c r="G12" s="108"/>
      <c r="H12" s="108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105"/>
      <c r="B13" s="108"/>
      <c r="C13"/>
      <c r="D13" s="128" t="s">
        <v>97</v>
      </c>
      <c r="E13" s="108"/>
      <c r="F13" s="108"/>
      <c r="G13" s="108"/>
      <c r="H13" s="108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105"/>
      <c r="B14" s="108"/>
      <c r="C14"/>
      <c r="D14" s="128" t="s">
        <v>98</v>
      </c>
      <c r="E14" s="108"/>
      <c r="F14" s="108"/>
      <c r="G14" s="108"/>
      <c r="H14" s="108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105"/>
      <c r="B15" s="108"/>
      <c r="C15"/>
      <c r="D15" s="128" t="s">
        <v>99</v>
      </c>
      <c r="E15" s="108"/>
      <c r="F15" s="108"/>
      <c r="G15" s="108"/>
      <c r="H15" s="108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105"/>
      <c r="B16" s="108"/>
      <c r="C16"/>
      <c r="D16" s="128" t="s">
        <v>100</v>
      </c>
      <c r="E16" s="108"/>
      <c r="F16" s="108"/>
      <c r="G16" s="108"/>
      <c r="H16" s="108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105"/>
      <c r="B17" s="108"/>
      <c r="C17"/>
      <c r="D17" s="128" t="s">
        <v>101</v>
      </c>
      <c r="E17" s="108"/>
      <c r="F17" s="108"/>
      <c r="G17" s="108"/>
      <c r="H17" s="108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105"/>
      <c r="B18" s="108"/>
      <c r="C18"/>
      <c r="D18" s="128" t="s">
        <v>102</v>
      </c>
      <c r="E18" s="108"/>
      <c r="F18" s="108"/>
      <c r="G18" s="108"/>
      <c r="H18" s="10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22.5" customHeight="1" x14ac:dyDescent="0.3">
      <c r="A20"/>
      <c r="B20" s="20" t="s">
        <v>103</v>
      </c>
      <c r="C20" s="21"/>
      <c r="D20" s="126"/>
      <c r="E20" s="21"/>
      <c r="F20" s="21"/>
      <c r="G20" s="21"/>
      <c r="H20" s="22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.5" customHeigh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105" customFormat="1" ht="13.8" x14ac:dyDescent="0.3">
      <c r="B22" s="108"/>
      <c r="C22" s="127" t="s">
        <v>104</v>
      </c>
      <c r="D22" s="128"/>
      <c r="E22" s="108"/>
      <c r="F22" s="108"/>
      <c r="G22" s="108"/>
      <c r="H22" s="108"/>
    </row>
    <row r="23" spans="1:1024" s="105" customFormat="1" x14ac:dyDescent="0.3">
      <c r="B23" s="128"/>
      <c r="C23"/>
      <c r="D23" s="128" t="s">
        <v>105</v>
      </c>
      <c r="E23" s="108"/>
      <c r="F23" s="108"/>
      <c r="G23" s="108"/>
      <c r="H23" s="108"/>
    </row>
    <row r="24" spans="1:1024" x14ac:dyDescent="0.3">
      <c r="A24" s="105"/>
      <c r="B24" s="108"/>
      <c r="C24"/>
      <c r="D24" s="128" t="s">
        <v>106</v>
      </c>
      <c r="E24" s="108"/>
      <c r="F24" s="108"/>
      <c r="G24" s="108"/>
      <c r="H24" s="108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105"/>
      <c r="B25" s="108"/>
      <c r="C25"/>
      <c r="D25" s="128" t="s">
        <v>107</v>
      </c>
      <c r="E25" s="108"/>
      <c r="F25" s="108"/>
      <c r="G25" s="108"/>
      <c r="H25" s="108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7.5" customHeight="1" x14ac:dyDescent="0.3">
      <c r="A26" s="105"/>
      <c r="B26" s="108"/>
      <c r="C26"/>
      <c r="D26" s="128"/>
      <c r="E26" s="108"/>
      <c r="F26" s="108"/>
      <c r="G26" s="108"/>
      <c r="H26" s="108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22.5" customHeight="1" x14ac:dyDescent="0.3">
      <c r="A28"/>
      <c r="B28" s="20" t="s">
        <v>108</v>
      </c>
      <c r="C28" s="21"/>
      <c r="D28" s="126"/>
      <c r="E28" s="21"/>
      <c r="F28" s="21"/>
      <c r="G28" s="21"/>
      <c r="H28" s="22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7.5" customHeigh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105" customFormat="1" ht="13.8" x14ac:dyDescent="0.3">
      <c r="B30" s="108"/>
      <c r="C30" s="127" t="s">
        <v>109</v>
      </c>
      <c r="D30" s="128"/>
      <c r="E30" s="108"/>
      <c r="F30" s="108"/>
      <c r="G30" s="108"/>
      <c r="H30" s="108"/>
    </row>
    <row r="31" spans="1:1024" s="105" customFormat="1" ht="7.5" customHeight="1" x14ac:dyDescent="0.3">
      <c r="B31" s="108"/>
      <c r="C31"/>
      <c r="D31" s="128"/>
      <c r="E31" s="108"/>
      <c r="F31" s="108"/>
      <c r="G31" s="108"/>
      <c r="H31" s="108"/>
    </row>
    <row r="32" spans="1:102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22.5" customHeight="1" x14ac:dyDescent="0.3">
      <c r="A33"/>
      <c r="B33" s="20" t="s">
        <v>110</v>
      </c>
      <c r="C33" s="21"/>
      <c r="D33" s="126"/>
      <c r="E33" s="21"/>
      <c r="F33" s="21"/>
      <c r="G33" s="21"/>
      <c r="H33" s="22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7.5" customHeigh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105" customFormat="1" ht="25.5" customHeight="1" x14ac:dyDescent="0.3">
      <c r="B35" s="108"/>
      <c r="C35" s="1" t="s">
        <v>111</v>
      </c>
      <c r="D35" s="1"/>
      <c r="E35" s="1"/>
      <c r="F35" s="1"/>
      <c r="G35" s="1"/>
      <c r="H35" s="108"/>
    </row>
    <row r="36" spans="1:1024" ht="7.5" customHeight="1" x14ac:dyDescent="0.3"/>
  </sheetData>
  <sheetProtection sheet="1" objects="1" scenarios="1"/>
  <mergeCells count="2">
    <mergeCell ref="B2:H2"/>
    <mergeCell ref="C35:G35"/>
  </mergeCells>
  <conditionalFormatting sqref="H20">
    <cfRule type="expression" dxfId="3" priority="2">
      <formula>#REF!&gt;0</formula>
    </cfRule>
  </conditionalFormatting>
  <conditionalFormatting sqref="H33">
    <cfRule type="expression" dxfId="2" priority="3">
      <formula>#REF!&gt;0</formula>
    </cfRule>
  </conditionalFormatting>
  <conditionalFormatting sqref="H28">
    <cfRule type="expression" dxfId="1" priority="4">
      <formula>#REF!&gt;0</formula>
    </cfRule>
  </conditionalFormatting>
  <conditionalFormatting sqref="H5">
    <cfRule type="expression" dxfId="0" priority="5">
      <formula>#REF!&gt;0</formula>
    </cfRule>
  </conditionalFormatting>
  <pageMargins left="0.78749999999999998" right="0.78749999999999998" top="1.0249999999999999" bottom="1.0249999999999999" header="0.78749999999999998" footer="0.78749999999999998"/>
  <headerFooter>
    <oddHeader>&amp;C&amp;"Arial,Regular"&amp;10&amp;A</oddHeader>
    <oddFooter>&amp;C&amp;"Arial,Regular"&amp;10Page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8</vt:i4>
      </vt:variant>
    </vt:vector>
  </HeadingPairs>
  <TitlesOfParts>
    <vt:vector size="14" baseType="lpstr">
      <vt:lpstr>Sprint 1 _ Planification</vt:lpstr>
      <vt:lpstr>Sprint 1 _ Bilan</vt:lpstr>
      <vt:lpstr>Sprint 2 _ Bilan</vt:lpstr>
      <vt:lpstr>Sprint 3 _ Bilan</vt:lpstr>
      <vt:lpstr>Synthèse</vt:lpstr>
      <vt:lpstr>Indications</vt:lpstr>
      <vt:lpstr>Avancement</vt:lpstr>
      <vt:lpstr>EssOpt</vt:lpstr>
      <vt:lpstr>NiveauDifficulte</vt:lpstr>
      <vt:lpstr>NoTache</vt:lpstr>
      <vt:lpstr>NoTacheMax</vt:lpstr>
      <vt:lpstr>SprintVise</vt:lpstr>
      <vt:lpstr>TempsEstime</vt:lpstr>
      <vt:lpstr>ValeurSprint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B65_-_Hiver_2016_-_Outil_de_planification_Mike</dc:title>
  <cp:lastModifiedBy>Mike Mao Che</cp:lastModifiedBy>
  <cp:revision>2</cp:revision>
  <dcterms:created xsi:type="dcterms:W3CDTF">2008-01-25T18:43:47Z</dcterms:created>
  <dcterms:modified xsi:type="dcterms:W3CDTF">2016-05-19T21:09:51Z</dcterms:modified>
  <dc:language>en-US</dc:language>
</cp:coreProperties>
</file>