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analysis Plan_cheatsheet" sheetId="1" r:id="rId4"/>
    <sheet state="hidden" name="Confidence interval worksheet" sheetId="2" r:id="rId5"/>
    <sheet state="hidden" name="Two way chisq work sheet" sheetId="3" r:id="rId6"/>
    <sheet state="hidden" name="Data analysis Plan_exercise" sheetId="4" r:id="rId7"/>
    <sheet state="visible" name="Data analysis Plan_template" sheetId="5" r:id="rId8"/>
    <sheet state="hidden" name="Independent Ttest worksheet" sheetId="6" r:id="rId9"/>
  </sheets>
  <definedNames/>
  <calcPr/>
</workbook>
</file>

<file path=xl/sharedStrings.xml><?xml version="1.0" encoding="utf-8"?>
<sst xmlns="http://schemas.openxmlformats.org/spreadsheetml/2006/main" count="258" uniqueCount="171">
  <si>
    <t>Level of Measurement for analysis variable</t>
  </si>
  <si>
    <t>N/O (categorical)</t>
  </si>
  <si>
    <t>I/R (continuous)</t>
  </si>
  <si>
    <t>One variable (Descriptive RQ)</t>
  </si>
  <si>
    <t>percent, median (ordinal), confidence interval</t>
  </si>
  <si>
    <r>
      <rPr>
        <rFont val="Calibri"/>
        <color rgb="FF000000"/>
        <sz val="11.0"/>
      </rPr>
      <t xml:space="preserve">average, </t>
    </r>
    <r>
      <rPr>
        <rFont val="Calibri"/>
        <color rgb="FF000000"/>
        <sz val="11.0"/>
      </rPr>
      <t>confidence interval</t>
    </r>
  </si>
  <si>
    <t>Two variables (Difference RQ)</t>
  </si>
  <si>
    <t xml:space="preserve"> cross-tabulation; two way-chisq</t>
  </si>
  <si>
    <t>mean comparison; independent t test</t>
  </si>
  <si>
    <t>Note:</t>
  </si>
  <si>
    <t>N O stand for Nomial and Ordinal</t>
  </si>
  <si>
    <t>I R stand for Interval and Ratio</t>
  </si>
  <si>
    <t>For Difference RQ, you will choose the analysis method base on your analysis variable's level of measurement</t>
  </si>
  <si>
    <t>The principle is to use the most succinct way to summarize the data.</t>
  </si>
  <si>
    <t xml:space="preserve">I/R can also use the same descriptive statistics as N/O (with some transformation/re-code in data analysis) but not vice versa. </t>
  </si>
  <si>
    <t>Level of measurement common mistakes</t>
  </si>
  <si>
    <t>How often do you shop in downtown CoMo ___</t>
  </si>
  <si>
    <t>(once a week, once a month, once a quarter)</t>
  </si>
  <si>
    <t>__ per quarter</t>
  </si>
  <si>
    <t>Do you live on or off campus __</t>
  </si>
  <si>
    <t>grouping variable - nominal</t>
  </si>
  <si>
    <t>How much do you earn last year $___</t>
  </si>
  <si>
    <t>High vs. low income (ordinal) : $50k</t>
  </si>
  <si>
    <t>Papa John</t>
  </si>
  <si>
    <t>Sharespear</t>
  </si>
  <si>
    <t>Gumby</t>
  </si>
  <si>
    <t>off campus</t>
  </si>
  <si>
    <t>on campus</t>
  </si>
  <si>
    <t># of times shopping downtown</t>
  </si>
  <si>
    <t>percent, confidential interval</t>
  </si>
  <si>
    <t>mean, percent, range, confidence interval</t>
  </si>
  <si>
    <t>cross-tabulation; two-way chisquare test</t>
  </si>
  <si>
    <t>mean comparison; independent t-test</t>
  </si>
  <si>
    <t>two variables both are I/R</t>
  </si>
  <si>
    <t xml:space="preserve">Interval: how happy are you with your life 1-10.   Ratio: how much income you earn last year ___ </t>
  </si>
  <si>
    <t>Nominal: mode (highest percentage category)</t>
  </si>
  <si>
    <t>Ordinal: mode, median</t>
  </si>
  <si>
    <t>I/R: average</t>
  </si>
  <si>
    <t>Grouping variable</t>
  </si>
  <si>
    <t>Nominal</t>
  </si>
  <si>
    <t>Grouping variable: do you live on or off campus (location of living)</t>
  </si>
  <si>
    <t xml:space="preserve">Summarize the data in a succinct way: </t>
  </si>
  <si>
    <t>Analysis variable</t>
  </si>
  <si>
    <t>What's your most preferred pizza shop (choose only one)</t>
  </si>
  <si>
    <t>Difference RQ: analysis variable (level of measurement)</t>
  </si>
  <si>
    <t>papa john</t>
  </si>
  <si>
    <t>Descriptive statistics in ascending order for info: frequency/Percent, Mode, Median, Average</t>
  </si>
  <si>
    <t>Shakespear</t>
  </si>
  <si>
    <t>Grouping variable is always N/O</t>
  </si>
  <si>
    <t>You need to transform one of the I/R variable to N/O if you want to do cross-tabulation on I/R as analysis variable</t>
  </si>
  <si>
    <t>Use Bar charts: percent, mean.</t>
  </si>
  <si>
    <t>Question A</t>
  </si>
  <si>
    <t>Question B</t>
  </si>
  <si>
    <t>n</t>
  </si>
  <si>
    <t>Mean</t>
  </si>
  <si>
    <t>p</t>
  </si>
  <si>
    <t>SD</t>
  </si>
  <si>
    <t>q</t>
  </si>
  <si>
    <t>SE</t>
  </si>
  <si>
    <t>Z @ 99%</t>
  </si>
  <si>
    <t>Z @ 95%</t>
  </si>
  <si>
    <t>SE * Z</t>
  </si>
  <si>
    <t>Lower Bound</t>
  </si>
  <si>
    <t>Upper Bound</t>
  </si>
  <si>
    <t xml:space="preserve">Do students living on campus differ from those living off campus in the their pizza preferences? </t>
  </si>
  <si>
    <t xml:space="preserve">Papa John's </t>
  </si>
  <si>
    <t>Shakespeare's</t>
  </si>
  <si>
    <t xml:space="preserve">Gumby's </t>
  </si>
  <si>
    <t>Total</t>
  </si>
  <si>
    <t>On campus</t>
  </si>
  <si>
    <t xml:space="preserve">off campus </t>
  </si>
  <si>
    <r>
      <rPr>
        <rFont val="Calibri"/>
        <color theme="1"/>
        <sz val="11.0"/>
      </rPr>
      <t>Column %:</t>
    </r>
    <r>
      <rPr>
        <rFont val="等线"/>
        <color theme="0"/>
        <sz val="11.0"/>
      </rPr>
      <t xml:space="preserve"> Do the three Pizza shops attract students who differ in their living location?</t>
    </r>
  </si>
  <si>
    <t>Total % Column</t>
  </si>
  <si>
    <r>
      <rPr>
        <rFont val="Calibri"/>
        <color theme="1"/>
        <sz val="11.0"/>
      </rPr>
      <t xml:space="preserve">Row %: </t>
    </r>
    <r>
      <rPr>
        <rFont val="等线"/>
        <color theme="0"/>
        <sz val="11.0"/>
      </rPr>
      <t xml:space="preserve">Do students living on campus differ from those living off campus in the their pizza preferences? </t>
    </r>
  </si>
  <si>
    <t>Total % Row</t>
  </si>
  <si>
    <t>Observed</t>
  </si>
  <si>
    <t>Expected</t>
  </si>
  <si>
    <t>O-E</t>
  </si>
  <si>
    <t xml:space="preserve">(O - E)^2
</t>
  </si>
  <si>
    <t>(O - E)^2 / E</t>
  </si>
  <si>
    <t>Data Analysis Plans</t>
  </si>
  <si>
    <t>(1)</t>
  </si>
  <si>
    <t>(2)</t>
  </si>
  <si>
    <t>(3)</t>
  </si>
  <si>
    <t>(4)</t>
  </si>
  <si>
    <t>(5) and (6)</t>
  </si>
  <si>
    <t>Team for the breakout room practice</t>
  </si>
  <si>
    <t>Research Question</t>
  </si>
  <si>
    <t>Type of Research Question*</t>
  </si>
  <si>
    <t>Questionnaire Question</t>
  </si>
  <si>
    <t>Level of Measurement**</t>
  </si>
  <si>
    <t>Descriptive statistics or Statistical Test</t>
  </si>
  <si>
    <t>What percentage of students have used the microfilm room?</t>
  </si>
  <si>
    <t>Descriptive</t>
  </si>
  <si>
    <t>Q1: Place a checkmark in front of all the services below that you have used.                                                      A:                                                                                  __ study areas 
__ microfilm room 
__ interlibrary loan  
__ reference librarian
__ computers 
__ other (specify)</t>
  </si>
  <si>
    <r>
      <rPr>
        <rFont val="Calibri"/>
        <b/>
        <color theme="1"/>
        <sz val="12.0"/>
      </rPr>
      <t>Percent:</t>
    </r>
    <r>
      <rPr>
        <rFont val="Calibri"/>
        <color theme="1"/>
        <sz val="12.0"/>
      </rPr>
      <t xml:space="preserve"> 20% of students have used the microfile room</t>
    </r>
  </si>
  <si>
    <t xml:space="preserve">What is the most popular use for the library?  </t>
  </si>
  <si>
    <t xml:space="preserve">Q1: What do you use the library for? 
Place a 1 in front of the most frequent
use and a 2 in front of the second most frequent use.    
 __ as a place to study 
__ as a place to meet with other students 
__ to obtain material for class work </t>
  </si>
  <si>
    <t>Ordinal</t>
  </si>
  <si>
    <t xml:space="preserve">Percent: 20% of students have used the microfile room, median </t>
  </si>
  <si>
    <t>1,2</t>
  </si>
  <si>
    <t xml:space="preserve">(On average) Are students statisfied with library meeting their needs?    </t>
  </si>
  <si>
    <t xml:space="preserve">Q1: How well does the library meet your needs?  
very well 1 2 3 4 5 6 very badly </t>
  </si>
  <si>
    <t>Interval</t>
  </si>
  <si>
    <t>mean: Students spend 3.67 hours on average in the library. The average seems low, since it is only about half an hour each working day.   
Standard Deviation: The variation is large based on the standard deviation and the plot.</t>
  </si>
  <si>
    <t>3,4</t>
  </si>
  <si>
    <t xml:space="preserve">(On average) How many hours do students spend in the library each week?     </t>
  </si>
  <si>
    <t xml:space="preserve">Q1: About how many hours per week do you spend in the library?  
___ Hours  </t>
  </si>
  <si>
    <t>Ratio</t>
  </si>
  <si>
    <r>
      <rPr>
        <rFont val="Calibri"/>
        <b/>
        <color theme="1"/>
        <sz val="12.0"/>
      </rPr>
      <t>Mean:</t>
    </r>
    <r>
      <rPr>
        <rFont val="Calibri"/>
        <color theme="1"/>
        <sz val="12.0"/>
      </rPr>
      <t xml:space="preserve"> Students spend 3.67 hours on average in the library. The average seems low, since it is only about half an hour each working day.   
</t>
    </r>
    <r>
      <rPr>
        <rFont val="Calibri"/>
        <b/>
        <color theme="1"/>
        <sz val="12.0"/>
      </rPr>
      <t xml:space="preserve">Standard Deviation: </t>
    </r>
    <r>
      <rPr>
        <rFont val="Calibri"/>
        <color theme="1"/>
        <sz val="12.0"/>
      </rPr>
      <t>The variation is large based on the standard deviation and the plot.</t>
    </r>
  </si>
  <si>
    <t>Do on-campus or off-campus students differ in the number of times per week they use the library?  （Difference between on- and off-campus students - Nominal vs. Usage of library- Ordinal）</t>
  </si>
  <si>
    <t>Differnce</t>
  </si>
  <si>
    <t>Q1: Do you live:  _on campus   _off campus Q2: How often do you use the Middleton Library? 
__ less than once a week
__ about once a week
__ twice a week
__ three or more times a week</t>
  </si>
  <si>
    <t xml:space="preserve">nominal , ordinal </t>
  </si>
  <si>
    <t>cross tabulation</t>
  </si>
  <si>
    <t>5,6</t>
  </si>
  <si>
    <t>Are on-campus or off-campus students more satisfied with the way the library meets their needs? （Difference between on- and off-campus students - Nominal vs. Satisfaction - interval）</t>
  </si>
  <si>
    <t xml:space="preserve">Q1: Do you live:  _ on campus   _off campus 
Q2: How well does the library meet your needs?  
very well 1 2 3 4 5 6 very badly  </t>
  </si>
  <si>
    <t>nominal, interval</t>
  </si>
  <si>
    <t>mean comparion</t>
  </si>
  <si>
    <t>7,8</t>
  </si>
  <si>
    <t>Is there a relationship between GPA and time spent in the library?</t>
  </si>
  <si>
    <t>Association</t>
  </si>
  <si>
    <t xml:space="preserve">Q1 - What is your grade point average?   __   Q2 - About how many hours per week do you spend in the library?   ___ Hours  </t>
  </si>
  <si>
    <t>Ratio vs. Ratio</t>
  </si>
  <si>
    <r>
      <rPr>
        <rFont val="Calibri"/>
        <b/>
        <color theme="1"/>
        <sz val="12.0"/>
      </rPr>
      <t>Correlation coefficient</t>
    </r>
    <r>
      <rPr>
        <rFont val="Calibri"/>
        <color theme="1"/>
        <sz val="12.0"/>
      </rPr>
      <t xml:space="preserve">: the correlation is 0.8 and statistically significant.  There is a strong positive correlation between </t>
    </r>
  </si>
  <si>
    <t>…</t>
  </si>
  <si>
    <t>* descriptive, differences, or association research question</t>
  </si>
  <si>
    <t>** nominal, ordinal, interval, or ratio</t>
  </si>
  <si>
    <t xml:space="preserve">Practice - Breakout room Team </t>
  </si>
  <si>
    <r>
      <rPr>
        <rFont val="Calibri"/>
        <b/>
        <color rgb="FF000000"/>
        <sz val="12.0"/>
      </rPr>
      <t>Percent:</t>
    </r>
    <r>
      <rPr>
        <rFont val="Calibri"/>
        <color rgb="FF000000"/>
        <sz val="12.0"/>
      </rPr>
      <t xml:space="preserve"> X% of students have used the microfile room</t>
    </r>
  </si>
  <si>
    <t>FL</t>
  </si>
  <si>
    <t>Ordinal (ranking or ordered answer options without equal interval)</t>
  </si>
  <si>
    <r>
      <rPr>
        <rFont val="Calibri"/>
        <b/>
        <color rgb="FF000000"/>
        <sz val="12.0"/>
      </rPr>
      <t xml:space="preserve">Percent: </t>
    </r>
    <r>
      <rPr>
        <rFont val="Calibri"/>
        <color rgb="FF000000"/>
        <sz val="12.0"/>
      </rPr>
      <t xml:space="preserve">X% choose 1/ most frequent use as a place to study. 
</t>
    </r>
    <r>
      <rPr>
        <rFont val="Calibri"/>
        <b/>
        <color rgb="FF000000"/>
        <sz val="12.0"/>
      </rPr>
      <t xml:space="preserve">Mode: </t>
    </r>
    <r>
      <rPr>
        <rFont val="Calibri"/>
        <color rgb="FF000000"/>
        <sz val="12.0"/>
      </rPr>
      <t xml:space="preserve">1 or most frequent use is the mode for the use as a place to study. </t>
    </r>
  </si>
  <si>
    <t>Interval (equal interval among options)</t>
  </si>
  <si>
    <r>
      <rPr>
        <rFont val="Calibri"/>
        <b/>
        <color rgb="FF000000"/>
        <sz val="12.0"/>
      </rPr>
      <t xml:space="preserve">Mean:  </t>
    </r>
    <r>
      <rPr>
        <rFont val="Calibri"/>
        <color rgb="FF000000"/>
        <sz val="12.0"/>
      </rPr>
      <t xml:space="preserve">The average is X out of 6 (medicore/ close to neutral in meeting students' needs). 
</t>
    </r>
    <r>
      <rPr>
        <rFont val="Calibri"/>
        <b/>
        <color rgb="FFFFFFFF"/>
        <sz val="12.0"/>
      </rPr>
      <t>Standard Deviation:</t>
    </r>
    <r>
      <rPr>
        <rFont val="Calibri"/>
        <color rgb="FFFFFFFF"/>
        <sz val="12.0"/>
      </rPr>
      <t xml:space="preserve"> The variation is small based on the standard deviation and the plot.</t>
    </r>
    <r>
      <rPr>
        <rFont val="Calibri"/>
        <color rgb="FF000000"/>
        <sz val="12.0"/>
      </rPr>
      <t xml:space="preserve">
</t>
    </r>
    <r>
      <rPr>
        <rFont val="Calibri"/>
        <b/>
        <color rgb="FF000000"/>
        <sz val="12.0"/>
      </rPr>
      <t>Range:</t>
    </r>
    <r>
      <rPr>
        <rFont val="Calibri"/>
        <color rgb="FF000000"/>
        <sz val="12.0"/>
      </rPr>
      <t xml:space="preserve"> the min is X, the max is is X. So there is nobody rate it as very badly</t>
    </r>
  </si>
  <si>
    <r>
      <rPr>
        <rFont val="Calibri"/>
        <b/>
        <color rgb="FF000000"/>
        <sz val="12.0"/>
      </rPr>
      <t>Mean:</t>
    </r>
    <r>
      <rPr>
        <rFont val="Calibri"/>
        <color rgb="FF000000"/>
        <sz val="12.0"/>
      </rPr>
      <t xml:space="preserve"> Students spend X hours on average in the library. The average seems low, since it is only about half an hour each working day.   
</t>
    </r>
    <r>
      <rPr>
        <rFont val="Calibri"/>
        <b/>
        <color rgb="FFFFFFFF"/>
        <sz val="12.0"/>
      </rPr>
      <t xml:space="preserve">Standard Deviation: </t>
    </r>
    <r>
      <rPr>
        <rFont val="Calibri"/>
        <color rgb="FFFFFFFF"/>
        <sz val="12.0"/>
      </rPr>
      <t>The variation is large based on the standard deviation and the plot.</t>
    </r>
  </si>
  <si>
    <t>Difference</t>
  </si>
  <si>
    <t xml:space="preserve">Q1: Do you live:  _on campus   _off campus Q2: How often do you use the Middleton Library? 
__ less than once a week
__ about once a week
__ twice a week
__ three or more times a week    </t>
  </si>
  <si>
    <t>Nominal &amp; Ordinal</t>
  </si>
  <si>
    <r>
      <rPr>
        <rFont val="Calibri"/>
        <b/>
        <color rgb="FF000000"/>
        <sz val="12.0"/>
      </rPr>
      <t xml:space="preserve">Cross-tabulation: </t>
    </r>
    <r>
      <rPr>
        <rFont val="Calibri"/>
        <color rgb="FF000000"/>
        <sz val="12.0"/>
      </rPr>
      <t xml:space="preserve">between on and off campus on the percent of frequency of using the library. On campus students a higher percent (X%) than off campus students (Y%) to use the library frequently (defined as twice a week or more percent) 
</t>
    </r>
    <r>
      <rPr>
        <rFont val="Calibri"/>
        <b/>
        <color rgb="FFFFFFFF"/>
        <sz val="12.0"/>
      </rPr>
      <t xml:space="preserve">Two way chi-sq: </t>
    </r>
    <r>
      <rPr>
        <rFont val="Calibri"/>
        <color rgb="FFFFFFFF"/>
        <sz val="12.0"/>
      </rPr>
      <t xml:space="preserve">There is not enough evidence at 95% confidence level to say there is a signficance difference between on and off campus students in terms of the frequent usage percent. </t>
    </r>
  </si>
  <si>
    <r>
      <rPr>
        <rFont val="Calibri"/>
        <color theme="1"/>
        <sz val="12.0"/>
      </rPr>
      <t xml:space="preserve">Are on-campus or off-campus students more satisfied with the way the library meets their needs? </t>
    </r>
    <r>
      <rPr>
        <rFont val="Calibri"/>
        <color rgb="FFFFFFFF"/>
        <sz val="12.0"/>
      </rPr>
      <t>（Difference between on- and off-campus students - Nominal vs. Satisfaction - interval）</t>
    </r>
  </si>
  <si>
    <t>Nominal &amp;  Interval</t>
  </si>
  <si>
    <r>
      <rPr>
        <rFont val="Calibri"/>
        <b/>
        <color rgb="FF000000"/>
        <sz val="12.0"/>
      </rPr>
      <t>Mean comparison</t>
    </r>
    <r>
      <rPr>
        <rFont val="Calibri"/>
        <color rgb="FF000000"/>
        <sz val="12.0"/>
      </rPr>
      <t xml:space="preserve">: On campus mean satisfaction is X, Off campus mean satisfaction Y. On campus has on average higher satisfiaction.  
</t>
    </r>
    <r>
      <rPr>
        <rFont val="Calibri"/>
        <b/>
        <color rgb="FFFFFFFF"/>
        <sz val="12.0"/>
      </rPr>
      <t>Independent T-test</t>
    </r>
    <r>
      <rPr>
        <rFont val="Calibri"/>
        <color rgb="FFFFFFFF"/>
        <sz val="12.0"/>
      </rPr>
      <t>: There is a significant difference at 95% confidence level between the on and off campus students on the satisfaction of library meeting the needs.</t>
    </r>
  </si>
  <si>
    <r>
      <rPr>
        <rFont val="Calibri"/>
        <b/>
        <color rgb="FFFFFFFF"/>
        <sz val="12.0"/>
      </rPr>
      <t>Correlation coefficient</t>
    </r>
    <r>
      <rPr>
        <rFont val="Calibri"/>
        <color rgb="FFFFFFFF"/>
        <sz val="12.0"/>
      </rPr>
      <t xml:space="preserve">: the correlation is 0.8 and statistically significant.  There is a strong positive correlation between </t>
    </r>
  </si>
  <si>
    <t>Male</t>
  </si>
  <si>
    <t>Formula for t-test</t>
  </si>
  <si>
    <t>X1_bar</t>
  </si>
  <si>
    <t>Mean difference</t>
  </si>
  <si>
    <t>S1</t>
  </si>
  <si>
    <t>Uncertainty</t>
  </si>
  <si>
    <t>Square root(0.86^2/103 + 0.77^2/126)</t>
  </si>
  <si>
    <t>N1</t>
  </si>
  <si>
    <t xml:space="preserve">t </t>
  </si>
  <si>
    <t>Female</t>
  </si>
  <si>
    <t>X2_bar</t>
  </si>
  <si>
    <t>S2</t>
  </si>
  <si>
    <t>N2</t>
  </si>
  <si>
    <t>Square root(02.67^2/14 + 1.73^2/16)</t>
  </si>
  <si>
    <t>t- critical @90%, df = 28</t>
  </si>
  <si>
    <t>Confidence interval method:</t>
  </si>
  <si>
    <t>Critical value method:</t>
  </si>
  <si>
    <t>t =|( X̅1 – X̅2 ) / SE|</t>
  </si>
  <si>
    <t>SE/standard error:√(SD2/n1 + SD2/n2 )</t>
  </si>
  <si>
    <t>Mean difference = X̅1 - X̅2  = 6.16 - 6.37 = -0.21</t>
  </si>
  <si>
    <t>Uncertainty / Standard Error = Square root(0.86^2/103 + 0.77^2/126)</t>
  </si>
  <si>
    <t>t = |( X̅1 – X̅2 ) / SE| = |-0.21/0.11 | = 1.93</t>
  </si>
  <si>
    <t>Hypothesis testing steps:</t>
  </si>
  <si>
    <t>H0: μ1 – μ2 =0 , Ha: μ1 – μ2 &lt;&gt; 0</t>
  </si>
  <si>
    <t>t = 1.93 &gt; tcritical@90% confidence = 1.65. Thus, reject the null hypothesis.</t>
  </si>
  <si>
    <t>We are 90% confidence that there is a difference between male and female in terms of their satisfaction of gift card purchase. Female is more satisfied than male.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</si>
</sst>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%"/>
    <numFmt numFmtId="165" formatCode="_(* #,##0.00_);_(* \(#,##0.00\);_(* &quot;-&quot;??_);_(@_)"/>
    <numFmt numFmtId="166" formatCode="m-d"/>
  </numFmts>
  <fonts count="19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/>
    <font>
      <sz val="11.0"/>
      <color rgb="FF000000"/>
    </font>
    <font>
      <sz val="11.0"/>
      <color rgb="FF000000"/>
      <name val="Calibri"/>
    </font>
    <font>
      <color theme="1"/>
      <name val="Calibri"/>
    </font>
    <font>
      <b/>
    </font>
    <font>
      <color rgb="FF000000"/>
      <name val="Roboto"/>
    </font>
    <font>
      <u/>
      <color rgb="FF1155CC"/>
    </font>
    <font>
      <b/>
      <color theme="1"/>
      <name val="Calibri"/>
    </font>
    <font>
      <sz val="10.0"/>
      <color theme="1"/>
      <name val="Calibri"/>
    </font>
    <font>
      <b/>
      <i/>
      <sz val="12.0"/>
      <color theme="1"/>
      <name val="Century"/>
    </font>
    <font>
      <sz val="12.0"/>
      <color theme="1"/>
      <name val="Calibri"/>
    </font>
    <font>
      <b/>
      <sz val="10.0"/>
      <color theme="1"/>
      <name val="Calibri"/>
    </font>
    <font>
      <b/>
      <i/>
      <sz val="12.0"/>
      <color theme="1"/>
      <name val="Calibri"/>
    </font>
    <font>
      <sz val="12.0"/>
      <color rgb="FF000000"/>
      <name val="Calibri"/>
    </font>
    <font>
      <b/>
      <i/>
      <u/>
      <sz val="12.0"/>
      <color rgb="FF1155CC"/>
      <name val="Century"/>
    </font>
    <font>
      <sz val="12.0"/>
      <color rgb="FFFFFF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horizontal="center" shrinkToFit="0" wrapText="1"/>
    </xf>
    <xf borderId="1" fillId="0" fontId="2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2" fontId="4" numFmtId="0" xfId="0" applyAlignment="1" applyBorder="1" applyFill="1" applyFont="1">
      <alignment readingOrder="0" shrinkToFit="0" wrapText="1"/>
    </xf>
    <xf borderId="0" fillId="0" fontId="2" numFmtId="0" xfId="0" applyFont="1"/>
    <xf borderId="0" fillId="0" fontId="6" numFmtId="0" xfId="0" applyFont="1"/>
    <xf borderId="0" fillId="0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0" fontId="1" numFmtId="164" xfId="0" applyFont="1" applyNumberFormat="1"/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  <xf borderId="0" fillId="0" fontId="1" numFmtId="9" xfId="0" applyFont="1" applyNumberFormat="1"/>
    <xf borderId="0" fillId="0" fontId="1" numFmtId="165" xfId="0" applyFont="1" applyNumberFormat="1"/>
    <xf borderId="0" fillId="0" fontId="5" numFmtId="0" xfId="0" applyAlignment="1" applyFont="1">
      <alignment horizontal="left" readingOrder="1"/>
    </xf>
    <xf borderId="4" fillId="0" fontId="11" numFmtId="0" xfId="0" applyAlignment="1" applyBorder="1" applyFont="1">
      <alignment shrinkToFit="0" wrapText="1"/>
    </xf>
    <xf borderId="4" fillId="0" fontId="12" numFmtId="0" xfId="0" applyAlignment="1" applyBorder="1" applyFont="1">
      <alignment horizontal="center" vertical="center"/>
    </xf>
    <xf borderId="5" fillId="0" fontId="11" numFmtId="0" xfId="0" applyAlignment="1" applyBorder="1" applyFont="1">
      <alignment shrinkToFit="0" wrapText="1"/>
    </xf>
    <xf borderId="1" fillId="0" fontId="13" numFmtId="49" xfId="0" applyAlignment="1" applyBorder="1" applyFont="1" applyNumberFormat="1">
      <alignment horizontal="center" shrinkToFit="0" wrapText="1"/>
    </xf>
    <xf borderId="1" fillId="0" fontId="13" numFmtId="0" xfId="0" applyAlignment="1" applyBorder="1" applyFont="1">
      <alignment horizontal="center" shrinkToFit="0" wrapText="1"/>
    </xf>
    <xf borderId="6" fillId="0" fontId="14" numFmtId="0" xfId="0" applyAlignment="1" applyBorder="1" applyFont="1">
      <alignment readingOrder="0" shrinkToFit="0" wrapText="1"/>
    </xf>
    <xf borderId="7" fillId="0" fontId="11" numFmtId="0" xfId="0" applyAlignment="1" applyBorder="1" applyFont="1">
      <alignment shrinkToFit="0" wrapText="1"/>
    </xf>
    <xf borderId="1" fillId="0" fontId="13" numFmtId="0" xfId="0" applyAlignment="1" applyBorder="1" applyFont="1">
      <alignment shrinkToFit="0" wrapText="1"/>
    </xf>
    <xf borderId="8" fillId="0" fontId="11" numFmtId="0" xfId="0" applyAlignment="1" applyBorder="1" applyFont="1">
      <alignment shrinkToFit="0" wrapText="1"/>
    </xf>
    <xf borderId="9" fillId="0" fontId="11" numFmtId="0" xfId="0" applyAlignment="1" applyBorder="1" applyFont="1">
      <alignment shrinkToFit="0" wrapText="1"/>
    </xf>
    <xf borderId="1" fillId="0" fontId="15" numFmtId="0" xfId="0" applyAlignment="1" applyBorder="1" applyFont="1">
      <alignment horizontal="center" shrinkToFit="0" vertical="center" wrapText="1"/>
    </xf>
    <xf borderId="10" fillId="0" fontId="11" numFmtId="0" xfId="0" applyAlignment="1" applyBorder="1" applyFont="1">
      <alignment shrinkToFit="0" wrapText="1"/>
    </xf>
    <xf borderId="11" fillId="0" fontId="11" numFmtId="0" xfId="0" applyAlignment="1" applyBorder="1" applyFont="1">
      <alignment shrinkToFit="0" wrapText="1"/>
    </xf>
    <xf borderId="1" fillId="0" fontId="13" numFmtId="0" xfId="0" applyAlignment="1" applyBorder="1" applyFont="1">
      <alignment readingOrder="0" shrinkToFit="0" wrapText="1"/>
    </xf>
    <xf borderId="12" fillId="0" fontId="11" numFmtId="0" xfId="0" applyAlignment="1" applyBorder="1" applyFont="1">
      <alignment shrinkToFit="0" wrapText="1"/>
    </xf>
    <xf borderId="12" fillId="0" fontId="11" numFmtId="0" xfId="0" applyAlignment="1" applyBorder="1" applyFont="1">
      <alignment readingOrder="0" shrinkToFit="0" wrapText="1"/>
    </xf>
    <xf borderId="1" fillId="0" fontId="16" numFmtId="0" xfId="0" applyAlignment="1" applyBorder="1" applyFont="1">
      <alignment readingOrder="0" shrinkToFit="0" wrapText="1"/>
    </xf>
    <xf borderId="13" fillId="0" fontId="11" numFmtId="0" xfId="0" applyAlignment="1" applyBorder="1" applyFont="1">
      <alignment shrinkToFit="0" wrapText="1"/>
    </xf>
    <xf borderId="5" fillId="0" fontId="11" numFmtId="0" xfId="0" applyAlignment="1" applyBorder="1" applyFont="1">
      <alignment vertical="center"/>
    </xf>
    <xf borderId="4" fillId="0" fontId="17" numFmtId="0" xfId="0" applyAlignment="1" applyBorder="1" applyFont="1">
      <alignment horizontal="center" readingOrder="0" vertical="center"/>
    </xf>
    <xf borderId="6" fillId="0" fontId="11" numFmtId="0" xfId="0" applyAlignment="1" applyBorder="1" applyFont="1">
      <alignment readingOrder="0" shrinkToFit="0" wrapText="1"/>
    </xf>
    <xf borderId="1" fillId="0" fontId="16" numFmtId="0" xfId="0" applyAlignment="1" applyBorder="1" applyFont="1">
      <alignment shrinkToFit="0" wrapText="1"/>
    </xf>
    <xf borderId="5" fillId="0" fontId="11" numFmtId="0" xfId="0" applyAlignment="1" applyBorder="1" applyFont="1">
      <alignment readingOrder="0" shrinkToFit="0" wrapText="1"/>
    </xf>
    <xf borderId="12" fillId="0" fontId="11" numFmtId="166" xfId="0" applyAlignment="1" applyBorder="1" applyFont="1" applyNumberFormat="1">
      <alignment readingOrder="0" shrinkToFit="0" wrapText="1"/>
    </xf>
    <xf borderId="1" fillId="0" fontId="18" numFmtId="0" xfId="0" applyAlignment="1" applyBorder="1" applyFont="1">
      <alignment shrinkToFit="0" wrapText="1"/>
    </xf>
    <xf borderId="1" fillId="0" fontId="18" numFmtId="0" xfId="0" applyAlignment="1" applyBorder="1" applyFont="1">
      <alignment readingOrder="0" shrinkToFit="0" wrapText="1"/>
    </xf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733425</xdr:colOff>
      <xdr:row>13</xdr:row>
      <xdr:rowOff>152400</xdr:rowOff>
    </xdr:from>
    <xdr:ext cx="3209925" cy="1524000"/>
    <xdr:pic>
      <xdr:nvPicPr>
        <xdr:cNvPr descr="Image result for noir"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390525</xdr:colOff>
      <xdr:row>0</xdr:row>
      <xdr:rowOff>123825</xdr:rowOff>
    </xdr:from>
    <xdr:ext cx="3267075" cy="1343025"/>
    <xdr:pic>
      <xdr:nvPicPr>
        <xdr:cNvPr descr="How to Perform an Independent Sample t-Test - Magoosh Statistics Blog"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0</xdr:row>
      <xdr:rowOff>0</xdr:rowOff>
    </xdr:from>
    <xdr:ext cx="8020050" cy="22193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tz06AxAxUWbbhGNhJnae5nunS54TUeoLHgxAQUR4yF8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XfzJYDVwOOrM6Ucd7zKELZpNLS1s8NzY/view?usp=sharing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" width="19.38"/>
    <col customWidth="1" min="3" max="3" width="18.0"/>
    <col customWidth="1" min="4" max="4" width="22.25"/>
    <col customWidth="1" min="5" max="5" width="8.63"/>
    <col customWidth="1" min="6" max="6" width="15.5"/>
    <col customWidth="1" min="7" max="7" width="8.63"/>
    <col customWidth="1" min="8" max="8" width="13.0"/>
    <col customWidth="1" min="9" max="9" width="11.63"/>
    <col customWidth="1" min="10" max="10" width="12.75"/>
    <col customWidth="1" min="11" max="26" width="8.63"/>
  </cols>
  <sheetData>
    <row r="1" ht="14.25" customHeight="1">
      <c r="B1" s="1"/>
      <c r="C1" s="2" t="s">
        <v>0</v>
      </c>
      <c r="D1" s="3"/>
    </row>
    <row r="2" ht="14.25" customHeight="1">
      <c r="B2" s="1"/>
      <c r="C2" s="4" t="s">
        <v>1</v>
      </c>
      <c r="D2" s="4" t="s">
        <v>2</v>
      </c>
    </row>
    <row r="3" ht="14.25" customHeight="1">
      <c r="A3" s="5"/>
      <c r="B3" s="6" t="s">
        <v>3</v>
      </c>
      <c r="C3" s="7" t="s">
        <v>4</v>
      </c>
      <c r="D3" s="8" t="s">
        <v>5</v>
      </c>
    </row>
    <row r="4" ht="14.25" customHeight="1">
      <c r="B4" s="9" t="s">
        <v>6</v>
      </c>
      <c r="C4" s="10" t="s">
        <v>7</v>
      </c>
      <c r="D4" s="7" t="s">
        <v>8</v>
      </c>
    </row>
    <row r="5" ht="51.0" customHeight="1"/>
    <row r="6" ht="14.25" customHeight="1">
      <c r="B6" s="11" t="s">
        <v>9</v>
      </c>
    </row>
    <row r="7" ht="14.25" customHeight="1">
      <c r="B7" s="12" t="s">
        <v>10</v>
      </c>
    </row>
    <row r="8" ht="14.25" customHeight="1">
      <c r="B8" t="s">
        <v>11</v>
      </c>
    </row>
    <row r="9" ht="14.25" customHeight="1">
      <c r="B9" s="13" t="s">
        <v>12</v>
      </c>
    </row>
    <row r="10" ht="14.25" customHeight="1">
      <c r="B10" s="14" t="s">
        <v>13</v>
      </c>
    </row>
    <row r="11" ht="14.25" customHeight="1">
      <c r="B11" s="15" t="s">
        <v>14</v>
      </c>
    </row>
    <row r="12" ht="14.25" customHeight="1">
      <c r="B12" s="16" t="s">
        <v>15</v>
      </c>
    </row>
    <row r="13" ht="14.25" customHeight="1"/>
    <row r="14" ht="14.25" customHeight="1">
      <c r="F14" s="13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>
      <c r="B24" s="17" t="s">
        <v>16</v>
      </c>
      <c r="E24" s="18" t="s">
        <v>17</v>
      </c>
      <c r="I24" s="17" t="s">
        <v>18</v>
      </c>
    </row>
    <row r="25" ht="14.25" customHeight="1">
      <c r="B25" s="17" t="s">
        <v>19</v>
      </c>
      <c r="E25" s="17" t="s">
        <v>20</v>
      </c>
    </row>
    <row r="26" ht="14.25" customHeight="1">
      <c r="B26" s="17" t="s">
        <v>21</v>
      </c>
    </row>
    <row r="27" ht="14.25" customHeight="1">
      <c r="B27" s="17" t="s">
        <v>22</v>
      </c>
    </row>
    <row r="28" ht="14.25" customHeight="1"/>
    <row r="29" ht="14.25" customHeight="1">
      <c r="C29" s="13" t="s">
        <v>23</v>
      </c>
      <c r="D29" s="15" t="s">
        <v>24</v>
      </c>
      <c r="E29" s="14" t="s">
        <v>25</v>
      </c>
    </row>
    <row r="30" ht="14.25" customHeight="1">
      <c r="B30" s="17" t="s">
        <v>26</v>
      </c>
      <c r="C30" s="17">
        <v>10.0</v>
      </c>
      <c r="D30" s="17">
        <v>20.0</v>
      </c>
      <c r="E30" s="17">
        <v>50.0</v>
      </c>
    </row>
    <row r="31" ht="14.25" customHeight="1">
      <c r="B31" s="17" t="s">
        <v>27</v>
      </c>
      <c r="C31" s="17">
        <v>30.0</v>
      </c>
      <c r="D31" s="15">
        <v>50.0</v>
      </c>
      <c r="E31" s="17">
        <v>10.0</v>
      </c>
    </row>
    <row r="32" ht="14.25" customHeight="1"/>
    <row r="33" ht="14.25" customHeight="1"/>
    <row r="34" ht="14.25" customHeight="1"/>
    <row r="35" ht="14.25" customHeight="1">
      <c r="C35" s="17" t="s">
        <v>28</v>
      </c>
    </row>
    <row r="36" ht="14.25" customHeight="1">
      <c r="B36" s="17" t="s">
        <v>26</v>
      </c>
      <c r="C36" s="17">
        <v>3.2</v>
      </c>
    </row>
    <row r="37" ht="14.25" customHeight="1">
      <c r="B37" s="17" t="s">
        <v>27</v>
      </c>
      <c r="C37" s="17">
        <v>4.1</v>
      </c>
    </row>
    <row r="38" ht="14.25" customHeight="1"/>
    <row r="39" ht="14.25" customHeight="1"/>
    <row r="40" ht="14.25" customHeight="1">
      <c r="B40" s="19" t="s">
        <v>29</v>
      </c>
      <c r="C40" s="19" t="s">
        <v>30</v>
      </c>
    </row>
    <row r="41" ht="14.25" customHeight="1">
      <c r="B41" s="19" t="s">
        <v>31</v>
      </c>
      <c r="C41" s="19" t="s">
        <v>32</v>
      </c>
    </row>
    <row r="42" ht="14.25" customHeight="1"/>
    <row r="43" ht="14.25" customHeight="1">
      <c r="B43" s="17" t="s">
        <v>33</v>
      </c>
      <c r="C43" s="17" t="s">
        <v>34</v>
      </c>
    </row>
    <row r="44" ht="14.25" customHeight="1"/>
    <row r="45" ht="14.25" customHeight="1"/>
    <row r="46" ht="14.25" customHeight="1">
      <c r="B46" s="17" t="s">
        <v>35</v>
      </c>
      <c r="C46" s="17" t="s">
        <v>36</v>
      </c>
      <c r="D46" s="17" t="s">
        <v>37</v>
      </c>
      <c r="E46" s="17" t="s">
        <v>38</v>
      </c>
      <c r="F46" s="17" t="s">
        <v>39</v>
      </c>
      <c r="G46" s="17" t="s">
        <v>40</v>
      </c>
    </row>
    <row r="47" ht="14.25" customHeight="1">
      <c r="B47" s="18" t="s">
        <v>41</v>
      </c>
      <c r="E47" s="18" t="s">
        <v>42</v>
      </c>
      <c r="F47" s="17" t="s">
        <v>39</v>
      </c>
      <c r="G47" s="17" t="s">
        <v>43</v>
      </c>
    </row>
    <row r="48" ht="14.25" customHeight="1">
      <c r="B48" s="17" t="s">
        <v>44</v>
      </c>
      <c r="G48" s="17" t="s">
        <v>45</v>
      </c>
    </row>
    <row r="49" ht="14.25" customHeight="1">
      <c r="G49" s="17" t="s">
        <v>25</v>
      </c>
    </row>
    <row r="50" ht="14.25" customHeight="1">
      <c r="B50" s="12" t="s">
        <v>46</v>
      </c>
      <c r="G50" s="17" t="s">
        <v>47</v>
      </c>
    </row>
    <row r="51" ht="14.25" customHeight="1">
      <c r="B51" s="12" t="s">
        <v>48</v>
      </c>
    </row>
    <row r="52" ht="14.25" customHeight="1">
      <c r="B52" s="20" t="s">
        <v>49</v>
      </c>
    </row>
    <row r="53" ht="14.25" customHeight="1">
      <c r="B53" s="17" t="s">
        <v>50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C1:D1"/>
    <mergeCell ref="A3:A4"/>
  </mergeCells>
  <hyperlinks>
    <hyperlink r:id="rId1" ref="B12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3" width="8.63"/>
    <col customWidth="1" min="4" max="4" width="12.63"/>
    <col customWidth="1" min="5" max="5" width="12.0"/>
    <col customWidth="1" min="6" max="26" width="8.63"/>
  </cols>
  <sheetData>
    <row r="1" ht="14.25" customHeight="1">
      <c r="A1" s="12" t="s">
        <v>51</v>
      </c>
      <c r="D1" s="12" t="s">
        <v>52</v>
      </c>
    </row>
    <row r="2" ht="14.25" customHeight="1">
      <c r="A2" s="12" t="s">
        <v>53</v>
      </c>
      <c r="B2" s="12">
        <v>538.0</v>
      </c>
      <c r="D2" s="12" t="s">
        <v>53</v>
      </c>
      <c r="E2" s="12">
        <v>538.0</v>
      </c>
    </row>
    <row r="3" ht="14.25" customHeight="1">
      <c r="A3" s="12" t="s">
        <v>54</v>
      </c>
      <c r="B3" s="12">
        <v>16.7</v>
      </c>
      <c r="D3" s="12" t="s">
        <v>55</v>
      </c>
      <c r="E3" s="12">
        <v>0.062</v>
      </c>
    </row>
    <row r="4" ht="14.25" customHeight="1">
      <c r="A4" s="12" t="s">
        <v>56</v>
      </c>
      <c r="B4" s="12">
        <v>8.6</v>
      </c>
      <c r="D4" s="12" t="s">
        <v>57</v>
      </c>
      <c r="E4" s="12">
        <f>1-E3</f>
        <v>0.938</v>
      </c>
    </row>
    <row r="5" ht="14.25" customHeight="1">
      <c r="A5" s="12" t="s">
        <v>58</v>
      </c>
      <c r="B5" s="12">
        <f>B4/SQRT(B2)</f>
        <v>0.3707723277</v>
      </c>
      <c r="D5" s="12" t="s">
        <v>58</v>
      </c>
      <c r="E5" s="12">
        <f>SQRT(E3*E4/538)</f>
        <v>0.01039695409</v>
      </c>
    </row>
    <row r="6" ht="14.25" customHeight="1">
      <c r="A6" s="12" t="s">
        <v>59</v>
      </c>
      <c r="B6" s="12">
        <v>2.58</v>
      </c>
      <c r="D6" s="12" t="s">
        <v>60</v>
      </c>
      <c r="E6" s="12">
        <v>1.96</v>
      </c>
    </row>
    <row r="7" ht="14.25" customHeight="1">
      <c r="A7" s="12" t="s">
        <v>61</v>
      </c>
      <c r="B7" s="12">
        <f>B6*B5</f>
        <v>0.9565926054</v>
      </c>
      <c r="D7" s="12" t="s">
        <v>61</v>
      </c>
      <c r="E7" s="12">
        <f>E6*E5</f>
        <v>0.02037803001</v>
      </c>
    </row>
    <row r="8" ht="14.25" customHeight="1">
      <c r="A8" s="12" t="s">
        <v>62</v>
      </c>
      <c r="B8" s="12">
        <f>B3-B7</f>
        <v>15.74340739</v>
      </c>
      <c r="D8" s="12" t="s">
        <v>62</v>
      </c>
      <c r="E8" s="21">
        <f>E3-E7</f>
        <v>0.04162196999</v>
      </c>
    </row>
    <row r="9" ht="14.25" customHeight="1">
      <c r="A9" s="12" t="s">
        <v>63</v>
      </c>
      <c r="B9" s="12">
        <f>B3+B7</f>
        <v>17.65659261</v>
      </c>
      <c r="D9" s="12" t="s">
        <v>63</v>
      </c>
      <c r="E9" s="21">
        <f>E3+E7</f>
        <v>0.08237803001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1.63"/>
    <col customWidth="1" min="3" max="3" width="13.75"/>
    <col customWidth="1" min="4" max="4" width="8.63"/>
    <col customWidth="1" min="5" max="5" width="11.75"/>
    <col customWidth="1" min="6" max="26" width="8.63"/>
  </cols>
  <sheetData>
    <row r="1" ht="14.25" customHeight="1"/>
    <row r="2" ht="39.75" customHeight="1">
      <c r="A2" s="22" t="s">
        <v>64</v>
      </c>
      <c r="F2" s="23"/>
    </row>
    <row r="3" ht="14.25" customHeight="1">
      <c r="B3" s="12" t="s">
        <v>65</v>
      </c>
      <c r="C3" s="12" t="s">
        <v>66</v>
      </c>
      <c r="D3" s="12" t="s">
        <v>67</v>
      </c>
      <c r="E3" s="12" t="s">
        <v>68</v>
      </c>
    </row>
    <row r="4" ht="14.25" customHeight="1">
      <c r="A4" s="12" t="s">
        <v>69</v>
      </c>
      <c r="B4" s="12">
        <v>29.0</v>
      </c>
      <c r="C4" s="12">
        <v>50.0</v>
      </c>
      <c r="D4" s="12">
        <v>33.0</v>
      </c>
      <c r="E4" s="12">
        <v>112.0</v>
      </c>
    </row>
    <row r="5" ht="14.25" customHeight="1">
      <c r="A5" s="12" t="s">
        <v>70</v>
      </c>
      <c r="B5" s="12">
        <v>43.0</v>
      </c>
      <c r="C5" s="12">
        <v>32.0</v>
      </c>
      <c r="D5" s="12">
        <v>23.0</v>
      </c>
      <c r="E5" s="12">
        <v>98.0</v>
      </c>
    </row>
    <row r="6" ht="14.25" customHeight="1">
      <c r="A6" s="12" t="s">
        <v>68</v>
      </c>
      <c r="B6" s="12">
        <v>72.0</v>
      </c>
      <c r="C6" s="12">
        <v>82.0</v>
      </c>
      <c r="D6" s="12">
        <v>56.0</v>
      </c>
      <c r="E6" s="12">
        <v>210.0</v>
      </c>
    </row>
    <row r="7" ht="14.25" customHeight="1"/>
    <row r="8" ht="33.0" customHeight="1">
      <c r="A8" s="22" t="s">
        <v>71</v>
      </c>
      <c r="E8" s="23"/>
      <c r="F8" s="23"/>
    </row>
    <row r="9" ht="14.25" customHeight="1">
      <c r="B9" s="12" t="s">
        <v>65</v>
      </c>
      <c r="C9" s="12" t="s">
        <v>66</v>
      </c>
      <c r="D9" s="12" t="s">
        <v>67</v>
      </c>
    </row>
    <row r="10" ht="14.25" customHeight="1">
      <c r="A10" s="12" t="s">
        <v>69</v>
      </c>
      <c r="B10" s="24">
        <f t="shared" ref="B10:D10" si="1">B4/B$6</f>
        <v>0.4027777778</v>
      </c>
      <c r="C10" s="24">
        <f t="shared" si="1"/>
        <v>0.6097560976</v>
      </c>
      <c r="D10" s="24">
        <f t="shared" si="1"/>
        <v>0.5892857143</v>
      </c>
    </row>
    <row r="11" ht="14.25" customHeight="1">
      <c r="A11" s="12" t="s">
        <v>70</v>
      </c>
      <c r="B11" s="24">
        <f t="shared" ref="B11:D11" si="2">B5/B$6</f>
        <v>0.5972222222</v>
      </c>
      <c r="C11" s="24">
        <f t="shared" si="2"/>
        <v>0.3902439024</v>
      </c>
      <c r="D11" s="24">
        <f t="shared" si="2"/>
        <v>0.4107142857</v>
      </c>
    </row>
    <row r="12" ht="14.25" customHeight="1">
      <c r="A12" s="12" t="s">
        <v>72</v>
      </c>
      <c r="B12" s="24">
        <f t="shared" ref="B12:D12" si="3">B10+B11</f>
        <v>1</v>
      </c>
      <c r="C12" s="24">
        <f t="shared" si="3"/>
        <v>1</v>
      </c>
      <c r="D12" s="24">
        <f t="shared" si="3"/>
        <v>1</v>
      </c>
    </row>
    <row r="13" ht="14.25" customHeight="1"/>
    <row r="14" ht="30.75" customHeight="1">
      <c r="A14" s="22" t="s">
        <v>73</v>
      </c>
      <c r="F14" s="23"/>
    </row>
    <row r="15" ht="14.25" customHeight="1">
      <c r="B15" s="12" t="s">
        <v>65</v>
      </c>
      <c r="C15" s="12" t="s">
        <v>66</v>
      </c>
      <c r="D15" s="12" t="s">
        <v>67</v>
      </c>
      <c r="E15" s="12" t="s">
        <v>74</v>
      </c>
    </row>
    <row r="16" ht="14.25" customHeight="1">
      <c r="A16" s="12" t="s">
        <v>69</v>
      </c>
      <c r="B16" s="24">
        <f t="shared" ref="B16:D16" si="4">B4/$E4</f>
        <v>0.2589285714</v>
      </c>
      <c r="C16" s="24">
        <f t="shared" si="4"/>
        <v>0.4464285714</v>
      </c>
      <c r="D16" s="24">
        <f t="shared" si="4"/>
        <v>0.2946428571</v>
      </c>
      <c r="E16" s="24">
        <f t="shared" ref="E16:E17" si="6">B16+C16+D16</f>
        <v>1</v>
      </c>
    </row>
    <row r="17" ht="14.25" customHeight="1">
      <c r="A17" s="12" t="s">
        <v>70</v>
      </c>
      <c r="B17" s="24">
        <f t="shared" ref="B17:D17" si="5">B5/$E5</f>
        <v>0.4387755102</v>
      </c>
      <c r="C17" s="24">
        <f t="shared" si="5"/>
        <v>0.3265306122</v>
      </c>
      <c r="D17" s="24">
        <f t="shared" si="5"/>
        <v>0.2346938776</v>
      </c>
      <c r="E17" s="24">
        <f t="shared" si="6"/>
        <v>1</v>
      </c>
    </row>
    <row r="18" ht="14.25" customHeight="1">
      <c r="B18" s="24"/>
      <c r="C18" s="24"/>
      <c r="D18" s="24"/>
    </row>
    <row r="19" ht="14.25" customHeight="1"/>
    <row r="20" ht="14.25" customHeight="1">
      <c r="A20" s="22" t="s">
        <v>64</v>
      </c>
    </row>
    <row r="21" ht="14.25" customHeight="1">
      <c r="C21" s="12" t="s">
        <v>65</v>
      </c>
      <c r="D21" s="12" t="s">
        <v>66</v>
      </c>
      <c r="E21" s="12" t="s">
        <v>67</v>
      </c>
      <c r="F21" s="12" t="s">
        <v>68</v>
      </c>
    </row>
    <row r="22" ht="14.25" customHeight="1">
      <c r="A22" s="12" t="s">
        <v>75</v>
      </c>
      <c r="B22" s="12" t="s">
        <v>69</v>
      </c>
      <c r="C22" s="12">
        <v>29.0</v>
      </c>
      <c r="D22" s="12">
        <v>50.0</v>
      </c>
      <c r="E22" s="12">
        <v>33.0</v>
      </c>
      <c r="F22" s="12">
        <v>112.0</v>
      </c>
    </row>
    <row r="23" ht="14.25" customHeight="1">
      <c r="A23" s="12" t="s">
        <v>76</v>
      </c>
      <c r="C23" s="25">
        <f t="shared" ref="C23:E23" si="7">C$26*$F22/$F$26</f>
        <v>38.4</v>
      </c>
      <c r="D23" s="25">
        <f t="shared" si="7"/>
        <v>43.73333333</v>
      </c>
      <c r="E23" s="25">
        <f t="shared" si="7"/>
        <v>29.86666667</v>
      </c>
    </row>
    <row r="24" ht="14.25" customHeight="1">
      <c r="A24" s="12" t="s">
        <v>75</v>
      </c>
      <c r="B24" s="12" t="s">
        <v>70</v>
      </c>
      <c r="C24" s="12">
        <v>43.0</v>
      </c>
      <c r="D24" s="12">
        <v>32.0</v>
      </c>
      <c r="E24" s="12">
        <v>23.0</v>
      </c>
      <c r="F24" s="12">
        <v>98.0</v>
      </c>
    </row>
    <row r="25" ht="14.25" customHeight="1">
      <c r="A25" s="12" t="s">
        <v>76</v>
      </c>
      <c r="C25" s="25">
        <f t="shared" ref="C25:E25" si="8">C$26*$F24/$F$26</f>
        <v>33.6</v>
      </c>
      <c r="D25" s="25">
        <f t="shared" si="8"/>
        <v>38.26666667</v>
      </c>
      <c r="E25" s="25">
        <f t="shared" si="8"/>
        <v>26.13333333</v>
      </c>
    </row>
    <row r="26" ht="14.25" customHeight="1">
      <c r="A26" s="12" t="s">
        <v>68</v>
      </c>
      <c r="C26" s="12">
        <v>72.0</v>
      </c>
      <c r="D26" s="12">
        <v>82.0</v>
      </c>
      <c r="E26" s="12">
        <v>56.0</v>
      </c>
      <c r="F26" s="12">
        <v>210.0</v>
      </c>
    </row>
    <row r="27" ht="14.25" customHeight="1"/>
    <row r="28" ht="14.25" customHeight="1">
      <c r="A28" s="12" t="s">
        <v>77</v>
      </c>
      <c r="C28" s="25">
        <f t="shared" ref="C28:E28" si="9">C22-C23</f>
        <v>-9.4</v>
      </c>
      <c r="D28" s="25">
        <f t="shared" si="9"/>
        <v>6.266666667</v>
      </c>
      <c r="E28" s="25">
        <f t="shared" si="9"/>
        <v>3.133333333</v>
      </c>
    </row>
    <row r="29" ht="14.25" customHeight="1">
      <c r="C29" s="25">
        <f t="shared" ref="C29:E29" si="10">C24-C25</f>
        <v>9.4</v>
      </c>
      <c r="D29" s="25">
        <f t="shared" si="10"/>
        <v>-6.266666667</v>
      </c>
      <c r="E29" s="25">
        <f t="shared" si="10"/>
        <v>-3.133333333</v>
      </c>
    </row>
    <row r="30" ht="14.25" customHeight="1">
      <c r="A30" s="23" t="s">
        <v>78</v>
      </c>
      <c r="C30" s="25">
        <f t="shared" ref="C30:E30" si="11">C28^2</f>
        <v>88.36</v>
      </c>
      <c r="D30" s="25">
        <f t="shared" si="11"/>
        <v>39.27111111</v>
      </c>
      <c r="E30" s="25">
        <f t="shared" si="11"/>
        <v>9.817777778</v>
      </c>
    </row>
    <row r="31" ht="14.25" customHeight="1">
      <c r="A31" s="23"/>
      <c r="C31" s="25">
        <f t="shared" ref="C31:E31" si="12">C29^2</f>
        <v>88.36</v>
      </c>
      <c r="D31" s="25">
        <f t="shared" si="12"/>
        <v>39.27111111</v>
      </c>
      <c r="E31" s="25">
        <f t="shared" si="12"/>
        <v>9.817777778</v>
      </c>
    </row>
    <row r="32" ht="14.25" customHeight="1">
      <c r="A32" s="26" t="s">
        <v>79</v>
      </c>
      <c r="C32" s="25">
        <f t="shared" ref="C32:E32" si="13">C30/C23</f>
        <v>2.301041667</v>
      </c>
      <c r="D32" s="25">
        <f t="shared" si="13"/>
        <v>0.8979674797</v>
      </c>
      <c r="E32" s="25">
        <f t="shared" si="13"/>
        <v>0.3287202381</v>
      </c>
    </row>
    <row r="33" ht="14.25" customHeight="1">
      <c r="C33" s="25">
        <f t="shared" ref="C33:E33" si="14">C31/C25</f>
        <v>2.629761905</v>
      </c>
      <c r="D33" s="25">
        <f t="shared" si="14"/>
        <v>1.026248548</v>
      </c>
      <c r="E33" s="25">
        <f t="shared" si="14"/>
        <v>0.3756802721</v>
      </c>
      <c r="F33" s="25">
        <f>SUM(C32:E33)</f>
        <v>7.55942011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2:E2"/>
    <mergeCell ref="A8:D8"/>
    <mergeCell ref="A14:E14"/>
    <mergeCell ref="A20:E2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5.63"/>
    <col customWidth="1" min="2" max="2" width="13.25"/>
    <col customWidth="1" min="3" max="3" width="36.75"/>
    <col customWidth="1" min="4" max="4" width="15.0"/>
    <col customWidth="1" min="5" max="5" width="28.13"/>
    <col customWidth="1" min="6" max="26" width="8.63"/>
  </cols>
  <sheetData>
    <row r="1" ht="14.25" customHeight="1">
      <c r="A1" s="27"/>
      <c r="B1" s="27"/>
      <c r="C1" s="28" t="s">
        <v>80</v>
      </c>
      <c r="D1" s="27"/>
      <c r="E1" s="27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ht="14.25" customHeight="1">
      <c r="A2" s="30" t="s">
        <v>81</v>
      </c>
      <c r="B2" s="30" t="s">
        <v>82</v>
      </c>
      <c r="C2" s="30" t="s">
        <v>83</v>
      </c>
      <c r="D2" s="30" t="s">
        <v>84</v>
      </c>
      <c r="E2" s="31" t="s">
        <v>85</v>
      </c>
      <c r="F2" s="32" t="s">
        <v>86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ht="14.25" customHeight="1">
      <c r="A3" s="34"/>
      <c r="B3" s="34"/>
      <c r="C3" s="34"/>
      <c r="D3" s="34"/>
      <c r="E3" s="34"/>
      <c r="F3" s="35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 ht="14.25" customHeight="1">
      <c r="A4" s="37" t="s">
        <v>87</v>
      </c>
      <c r="B4" s="37" t="s">
        <v>88</v>
      </c>
      <c r="C4" s="37" t="s">
        <v>89</v>
      </c>
      <c r="D4" s="37" t="s">
        <v>90</v>
      </c>
      <c r="E4" s="37" t="s">
        <v>91</v>
      </c>
      <c r="F4" s="38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</row>
    <row r="5" ht="14.25" customHeight="1">
      <c r="A5" s="34" t="s">
        <v>92</v>
      </c>
      <c r="B5" s="34" t="s">
        <v>93</v>
      </c>
      <c r="C5" s="34" t="s">
        <v>94</v>
      </c>
      <c r="D5" s="34" t="s">
        <v>39</v>
      </c>
      <c r="E5" s="40" t="s">
        <v>95</v>
      </c>
      <c r="F5" s="41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ht="14.25" customHeight="1">
      <c r="A6" s="34" t="s">
        <v>96</v>
      </c>
      <c r="B6" s="34" t="s">
        <v>93</v>
      </c>
      <c r="C6" s="34" t="s">
        <v>97</v>
      </c>
      <c r="D6" s="40" t="s">
        <v>98</v>
      </c>
      <c r="E6" s="40" t="s">
        <v>99</v>
      </c>
      <c r="F6" s="42" t="s">
        <v>100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ht="14.25" customHeight="1">
      <c r="A7" s="34" t="s">
        <v>101</v>
      </c>
      <c r="B7" s="34" t="s">
        <v>93</v>
      </c>
      <c r="C7" s="34" t="s">
        <v>102</v>
      </c>
      <c r="D7" s="40" t="s">
        <v>103</v>
      </c>
      <c r="E7" s="40" t="s">
        <v>104</v>
      </c>
      <c r="F7" s="42" t="s">
        <v>105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ht="14.25" customHeight="1">
      <c r="A8" s="34" t="s">
        <v>106</v>
      </c>
      <c r="B8" s="34" t="s">
        <v>93</v>
      </c>
      <c r="C8" s="34" t="s">
        <v>107</v>
      </c>
      <c r="D8" s="34" t="s">
        <v>108</v>
      </c>
      <c r="E8" s="40" t="s">
        <v>109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ht="14.25" customHeight="1">
      <c r="A9" s="34" t="s">
        <v>110</v>
      </c>
      <c r="B9" s="43" t="s">
        <v>111</v>
      </c>
      <c r="C9" s="34" t="s">
        <v>112</v>
      </c>
      <c r="D9" s="43" t="s">
        <v>113</v>
      </c>
      <c r="E9" s="43" t="s">
        <v>114</v>
      </c>
      <c r="F9" s="42" t="s">
        <v>115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ht="14.25" customHeight="1">
      <c r="A10" s="34" t="s">
        <v>116</v>
      </c>
      <c r="B10" s="43" t="s">
        <v>111</v>
      </c>
      <c r="C10" s="34" t="s">
        <v>117</v>
      </c>
      <c r="D10" s="43" t="s">
        <v>118</v>
      </c>
      <c r="E10" s="43" t="s">
        <v>119</v>
      </c>
      <c r="F10" s="42" t="s">
        <v>120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 ht="14.25" hidden="1" customHeight="1">
      <c r="A11" s="34" t="s">
        <v>121</v>
      </c>
      <c r="B11" s="34" t="s">
        <v>122</v>
      </c>
      <c r="C11" s="34" t="s">
        <v>123</v>
      </c>
      <c r="D11" s="34" t="s">
        <v>124</v>
      </c>
      <c r="E11" s="34" t="s">
        <v>125</v>
      </c>
      <c r="F11" s="41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 ht="14.25" customHeight="1">
      <c r="A12" s="34" t="s">
        <v>126</v>
      </c>
      <c r="B12" s="34"/>
      <c r="C12" s="34"/>
      <c r="D12" s="34"/>
      <c r="E12" s="34"/>
      <c r="F12" s="41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ht="14.25" customHeight="1">
      <c r="A13" s="34" t="s">
        <v>126</v>
      </c>
      <c r="B13" s="34"/>
      <c r="C13" s="34"/>
      <c r="D13" s="34"/>
      <c r="E13" s="34"/>
      <c r="F13" s="41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ht="14.25" customHeight="1">
      <c r="A14" s="44"/>
      <c r="B14" s="44"/>
      <c r="C14" s="44"/>
      <c r="D14" s="44"/>
      <c r="E14" s="44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 ht="14.25" customHeight="1">
      <c r="A15" s="45" t="s">
        <v>127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 ht="14.25" customHeight="1">
      <c r="A16" s="45" t="s">
        <v>128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 ht="14.25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 ht="14.25" customHeight="1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 ht="14.25" customHeight="1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ht="14.25" customHeight="1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 ht="14.25" customHeight="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ht="14.2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 ht="14.2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ht="14.25" customHeigh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ht="14.2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ht="14.25" customHeigh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ht="14.25" customHeight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ht="14.25" customHeight="1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ht="14.25" customHeight="1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ht="14.25" customHeight="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ht="14.25" customHeight="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ht="14.2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ht="14.25" customHeight="1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 ht="14.25" customHeight="1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ht="14.25" customHeight="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 ht="14.25" customHeight="1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 ht="14.25" customHeight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 ht="14.25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 ht="14.25" customHeight="1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 ht="14.25" customHeight="1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 ht="14.25" customHeight="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 ht="14.25" customHeigh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</row>
    <row r="43" ht="14.25" customHeight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</row>
    <row r="44" ht="14.25" customHeigh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</row>
    <row r="45" ht="14.25" customHeight="1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</row>
    <row r="46" ht="14.25" customHeigh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7" ht="14.25" customHeight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</row>
    <row r="48" ht="14.2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</row>
    <row r="49" ht="14.25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</row>
    <row r="50" ht="14.2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</row>
    <row r="51" ht="14.25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</row>
    <row r="52" ht="14.2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</row>
    <row r="53" ht="14.2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</row>
    <row r="54" ht="14.2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</row>
    <row r="55" ht="14.2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</row>
    <row r="56" ht="14.2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 ht="14.2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 ht="14.2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</row>
    <row r="59" ht="14.2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 ht="14.2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</row>
    <row r="61" ht="14.2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</row>
    <row r="62" ht="14.2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</row>
    <row r="63" ht="14.2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</row>
    <row r="64" ht="14.2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</row>
    <row r="65" ht="14.2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 ht="14.2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</row>
    <row r="67" ht="14.2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 ht="14.2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 ht="14.2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</row>
    <row r="70" ht="14.2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</row>
    <row r="71" ht="14.2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 ht="14.2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 ht="14.2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 ht="14.2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</row>
    <row r="75" ht="14.2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 ht="14.2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 ht="14.2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 ht="14.2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 ht="14.2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</row>
    <row r="80" ht="14.2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ht="14.2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 ht="14.2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ht="14.2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 ht="14.2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ht="14.2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 ht="14.2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</row>
    <row r="87" ht="14.2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</row>
    <row r="88" ht="14.2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</row>
    <row r="89" ht="14.2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</row>
    <row r="90" ht="14.2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</row>
    <row r="91" ht="14.2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 ht="14.2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</row>
    <row r="93" ht="14.2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</row>
    <row r="94" ht="14.2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 ht="14.2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</row>
    <row r="96" ht="14.2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</row>
    <row r="97" ht="14.2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</row>
    <row r="98" ht="14.2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</row>
    <row r="99" ht="14.2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</row>
    <row r="100" ht="14.2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</row>
    <row r="101" ht="14.2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 ht="14.2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 ht="14.2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</row>
    <row r="104" ht="14.2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</row>
    <row r="105" ht="14.2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 ht="14.2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 ht="14.2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</row>
    <row r="108" ht="14.2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</row>
    <row r="109" ht="14.2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 ht="14.2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</row>
    <row r="111" ht="14.2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</row>
    <row r="112" ht="14.2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 ht="14.2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</row>
    <row r="114" ht="14.2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 ht="14.2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 ht="14.2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 ht="14.2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 ht="14.2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 ht="14.2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 ht="14.2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 ht="14.2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</row>
    <row r="122" ht="14.2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</row>
    <row r="123" ht="14.2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</row>
    <row r="124" ht="14.2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 ht="14.2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</row>
    <row r="126" ht="14.2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 ht="14.2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</row>
    <row r="128" ht="14.2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 ht="14.2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</row>
    <row r="130" ht="14.2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</row>
    <row r="131" ht="14.2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</row>
    <row r="132" ht="14.2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</row>
    <row r="133" ht="14.2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</row>
    <row r="134" ht="14.2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</row>
    <row r="135" ht="14.2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</row>
    <row r="136" ht="14.2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</row>
    <row r="137" ht="14.2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</row>
    <row r="138" ht="14.2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</row>
    <row r="139" ht="14.2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</row>
    <row r="140" ht="14.2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</row>
    <row r="141" ht="14.2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</row>
    <row r="142" ht="14.2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</row>
    <row r="143" ht="14.2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</row>
    <row r="144" ht="14.2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</row>
    <row r="145" ht="14.2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</row>
    <row r="146" ht="14.2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</row>
    <row r="147" ht="14.2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</row>
    <row r="148" ht="14.2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</row>
    <row r="149" ht="14.2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</row>
    <row r="150" ht="14.2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</row>
    <row r="151" ht="14.2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</row>
    <row r="152" ht="14.2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</row>
    <row r="153" ht="14.2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</row>
    <row r="154" ht="14.2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</row>
    <row r="155" ht="14.2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</row>
    <row r="156" ht="14.2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</row>
    <row r="157" ht="14.2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</row>
    <row r="158" ht="14.2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</row>
    <row r="159" ht="14.2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</row>
    <row r="160" ht="14.2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</row>
    <row r="161" ht="14.2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</row>
    <row r="162" ht="14.2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</row>
    <row r="163" ht="14.2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</row>
    <row r="164" ht="14.2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</row>
    <row r="165" ht="14.2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</row>
    <row r="166" ht="14.2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</row>
    <row r="167" ht="14.2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</row>
    <row r="168" ht="14.2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</row>
    <row r="169" ht="14.2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</row>
    <row r="170" ht="14.2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</row>
    <row r="171" ht="14.2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</row>
    <row r="172" ht="14.2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</row>
    <row r="173" ht="14.2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</row>
    <row r="174" ht="14.2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</row>
    <row r="175" ht="14.2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</row>
    <row r="176" ht="14.2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</row>
    <row r="177" ht="14.2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</row>
    <row r="178" ht="14.2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</row>
    <row r="179" ht="14.2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</row>
    <row r="180" ht="14.2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</row>
    <row r="181" ht="14.2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</row>
    <row r="182" ht="14.2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</row>
    <row r="183" ht="14.2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</row>
    <row r="184" ht="14.2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</row>
    <row r="185" ht="14.2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</row>
    <row r="186" ht="14.2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</row>
    <row r="187" ht="14.2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</row>
    <row r="188" ht="14.2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</row>
    <row r="189" ht="14.2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</row>
    <row r="190" ht="14.2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</row>
    <row r="191" ht="14.2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</row>
    <row r="192" ht="14.2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</row>
    <row r="193" ht="14.2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</row>
    <row r="194" ht="14.2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</row>
    <row r="195" ht="14.2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</row>
    <row r="196" ht="14.2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</row>
    <row r="197" ht="14.2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</row>
    <row r="198" ht="14.2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</row>
    <row r="199" ht="14.2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</row>
    <row r="200" ht="14.2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</row>
    <row r="201" ht="14.2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</row>
    <row r="202" ht="14.2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</row>
    <row r="203" ht="14.2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</row>
    <row r="204" ht="14.2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</row>
    <row r="205" ht="14.2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</row>
    <row r="206" ht="14.2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</row>
    <row r="207" ht="14.2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</row>
    <row r="208" ht="14.2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</row>
    <row r="209" ht="14.2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</row>
    <row r="210" ht="14.2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</row>
    <row r="211" ht="14.2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</row>
    <row r="212" ht="14.2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</row>
    <row r="213" ht="14.2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</row>
    <row r="214" ht="14.2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</row>
    <row r="215" ht="14.2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</row>
    <row r="216" ht="14.2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</row>
    <row r="217" ht="14.2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</row>
    <row r="218" ht="14.2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</row>
    <row r="219" ht="14.2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</row>
    <row r="220" ht="14.2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5.63"/>
    <col customWidth="1" min="2" max="2" width="13.25"/>
    <col customWidth="1" min="3" max="3" width="36.75"/>
    <col customWidth="1" min="4" max="4" width="15.0"/>
    <col customWidth="1" min="5" max="5" width="28.13"/>
    <col customWidth="1" min="6" max="26" width="8.63"/>
  </cols>
  <sheetData>
    <row r="1" ht="14.25" customHeight="1">
      <c r="A1" s="27"/>
      <c r="B1" s="27"/>
      <c r="C1" s="46" t="s">
        <v>80</v>
      </c>
      <c r="D1" s="27"/>
      <c r="E1" s="27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ht="14.25" customHeight="1">
      <c r="A2" s="30" t="s">
        <v>81</v>
      </c>
      <c r="B2" s="30" t="s">
        <v>82</v>
      </c>
      <c r="C2" s="30" t="s">
        <v>83</v>
      </c>
      <c r="D2" s="30" t="s">
        <v>84</v>
      </c>
      <c r="E2" s="31" t="s">
        <v>85</v>
      </c>
      <c r="F2" s="47" t="s">
        <v>129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ht="14.25" customHeight="1">
      <c r="A3" s="34"/>
      <c r="B3" s="34"/>
      <c r="C3" s="34"/>
      <c r="D3" s="34"/>
      <c r="E3" s="34"/>
      <c r="F3" s="35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 ht="14.25" customHeight="1">
      <c r="A4" s="37" t="s">
        <v>87</v>
      </c>
      <c r="B4" s="37" t="s">
        <v>88</v>
      </c>
      <c r="C4" s="37" t="s">
        <v>89</v>
      </c>
      <c r="D4" s="37" t="s">
        <v>90</v>
      </c>
      <c r="E4" s="37" t="s">
        <v>91</v>
      </c>
      <c r="F4" s="38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</row>
    <row r="5" ht="14.25" customHeight="1">
      <c r="A5" s="34" t="s">
        <v>92</v>
      </c>
      <c r="B5" s="48" t="s">
        <v>93</v>
      </c>
      <c r="C5" s="34" t="s">
        <v>94</v>
      </c>
      <c r="D5" s="48" t="s">
        <v>39</v>
      </c>
      <c r="E5" s="43" t="s">
        <v>130</v>
      </c>
      <c r="F5" s="42" t="s">
        <v>131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ht="14.25" customHeight="1">
      <c r="A6" s="34" t="s">
        <v>96</v>
      </c>
      <c r="B6" s="48" t="s">
        <v>93</v>
      </c>
      <c r="C6" s="34" t="s">
        <v>97</v>
      </c>
      <c r="D6" s="48" t="s">
        <v>132</v>
      </c>
      <c r="E6" s="43" t="s">
        <v>133</v>
      </c>
      <c r="F6" s="42" t="s">
        <v>131</v>
      </c>
      <c r="G6" s="4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ht="14.25" customHeight="1">
      <c r="A7" s="34" t="s">
        <v>101</v>
      </c>
      <c r="B7" s="48" t="s">
        <v>93</v>
      </c>
      <c r="C7" s="34" t="s">
        <v>102</v>
      </c>
      <c r="D7" s="48" t="s">
        <v>134</v>
      </c>
      <c r="E7" s="43" t="s">
        <v>135</v>
      </c>
      <c r="F7" s="50">
        <v>44198.0</v>
      </c>
      <c r="G7" s="4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ht="14.25" customHeight="1">
      <c r="A8" s="34" t="s">
        <v>106</v>
      </c>
      <c r="B8" s="48" t="s">
        <v>93</v>
      </c>
      <c r="C8" s="34" t="s">
        <v>107</v>
      </c>
      <c r="D8" s="48" t="s">
        <v>108</v>
      </c>
      <c r="E8" s="43" t="s">
        <v>136</v>
      </c>
      <c r="F8" s="50">
        <v>44259.0</v>
      </c>
      <c r="G8" s="4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ht="14.25" customHeight="1">
      <c r="A9" s="34" t="s">
        <v>110</v>
      </c>
      <c r="B9" s="48" t="s">
        <v>137</v>
      </c>
      <c r="C9" s="40" t="s">
        <v>138</v>
      </c>
      <c r="D9" s="48" t="s">
        <v>139</v>
      </c>
      <c r="E9" s="43" t="s">
        <v>140</v>
      </c>
      <c r="F9" s="42" t="s">
        <v>131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ht="14.25" customHeight="1">
      <c r="A10" s="40" t="s">
        <v>141</v>
      </c>
      <c r="B10" s="48" t="s">
        <v>137</v>
      </c>
      <c r="C10" s="34" t="s">
        <v>117</v>
      </c>
      <c r="D10" s="48" t="s">
        <v>142</v>
      </c>
      <c r="E10" s="43" t="s">
        <v>143</v>
      </c>
      <c r="F10" s="50">
        <v>44323.0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 ht="14.25" customHeight="1">
      <c r="A11" s="51" t="s">
        <v>121</v>
      </c>
      <c r="B11" s="51" t="s">
        <v>122</v>
      </c>
      <c r="C11" s="51" t="s">
        <v>123</v>
      </c>
      <c r="D11" s="51" t="s">
        <v>124</v>
      </c>
      <c r="E11" s="52" t="s">
        <v>144</v>
      </c>
      <c r="F11" s="41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 ht="14.25" customHeight="1">
      <c r="A12" s="34" t="s">
        <v>126</v>
      </c>
      <c r="B12" s="34"/>
      <c r="C12" s="34"/>
      <c r="D12" s="34"/>
      <c r="E12" s="34"/>
      <c r="F12" s="41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ht="14.25" customHeight="1">
      <c r="A13" s="34" t="s">
        <v>126</v>
      </c>
      <c r="B13" s="34"/>
      <c r="C13" s="34"/>
      <c r="D13" s="34"/>
      <c r="E13" s="34"/>
      <c r="F13" s="41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ht="14.25" customHeight="1">
      <c r="A14" s="44"/>
      <c r="B14" s="44"/>
      <c r="C14" s="44"/>
      <c r="D14" s="44"/>
      <c r="E14" s="44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 ht="14.25" customHeight="1">
      <c r="A15" s="45" t="s">
        <v>127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 ht="14.25" customHeight="1">
      <c r="A16" s="45" t="s">
        <v>128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 ht="14.25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 ht="14.25" customHeight="1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 ht="14.25" customHeight="1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ht="14.25" customHeight="1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 ht="14.25" customHeight="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ht="14.2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 ht="14.2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ht="14.25" customHeigh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ht="14.2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ht="14.25" customHeigh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ht="14.25" customHeight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ht="14.25" customHeight="1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ht="14.25" customHeight="1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ht="14.25" customHeight="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ht="14.25" customHeight="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ht="14.2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ht="14.25" customHeight="1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 ht="14.25" customHeight="1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ht="14.25" customHeight="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 ht="14.25" customHeight="1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 ht="14.25" customHeight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 ht="14.25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 ht="14.25" customHeight="1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 ht="14.25" customHeight="1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 ht="14.25" customHeight="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 ht="14.25" customHeigh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</row>
    <row r="43" ht="14.25" customHeight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</row>
    <row r="44" ht="14.25" customHeigh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</row>
    <row r="45" ht="14.25" customHeight="1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</row>
    <row r="46" ht="14.25" customHeigh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7" ht="14.25" customHeight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</row>
    <row r="48" ht="14.2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</row>
    <row r="49" ht="14.25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</row>
    <row r="50" ht="14.2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</row>
    <row r="51" ht="14.25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</row>
    <row r="52" ht="14.2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</row>
    <row r="53" ht="14.2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</row>
    <row r="54" ht="14.2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</row>
    <row r="55" ht="14.2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</row>
    <row r="56" ht="14.2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 ht="14.2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 ht="14.2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</row>
    <row r="59" ht="14.2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 ht="14.2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</row>
    <row r="61" ht="14.2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</row>
    <row r="62" ht="14.2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</row>
    <row r="63" ht="14.2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</row>
    <row r="64" ht="14.2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</row>
    <row r="65" ht="14.2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 ht="14.2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</row>
    <row r="67" ht="14.2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 ht="14.2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 ht="14.2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</row>
    <row r="70" ht="14.2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</row>
    <row r="71" ht="14.2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 ht="14.2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 ht="14.2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 ht="14.2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</row>
    <row r="75" ht="14.2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 ht="14.2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 ht="14.2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 ht="14.2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 ht="14.2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</row>
    <row r="80" ht="14.2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ht="14.2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 ht="14.2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ht="14.2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 ht="14.2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ht="14.2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 ht="14.2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</row>
    <row r="87" ht="14.2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</row>
    <row r="88" ht="14.2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</row>
    <row r="89" ht="14.2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</row>
    <row r="90" ht="14.2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</row>
    <row r="91" ht="14.2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 ht="14.2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</row>
    <row r="93" ht="14.2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</row>
    <row r="94" ht="14.2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 ht="14.2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</row>
    <row r="96" ht="14.2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</row>
    <row r="97" ht="14.2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</row>
    <row r="98" ht="14.2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</row>
    <row r="99" ht="14.2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</row>
    <row r="100" ht="14.2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</row>
    <row r="101" ht="14.2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 ht="14.2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 ht="14.2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</row>
    <row r="104" ht="14.2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</row>
    <row r="105" ht="14.2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 ht="14.2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 ht="14.2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</row>
    <row r="108" ht="14.2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</row>
    <row r="109" ht="14.2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 ht="14.2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</row>
    <row r="111" ht="14.2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</row>
    <row r="112" ht="14.2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 ht="14.2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</row>
    <row r="114" ht="14.2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 ht="14.2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 ht="14.2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 ht="14.2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 ht="14.2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 ht="14.2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 ht="14.2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 ht="14.2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</row>
    <row r="122" ht="14.2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</row>
    <row r="123" ht="14.2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</row>
    <row r="124" ht="14.2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 ht="14.2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</row>
    <row r="126" ht="14.2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 ht="14.2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</row>
    <row r="128" ht="14.2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 ht="14.2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</row>
    <row r="130" ht="14.2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</row>
    <row r="131" ht="14.2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</row>
    <row r="132" ht="14.2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</row>
    <row r="133" ht="14.2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</row>
    <row r="134" ht="14.2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</row>
    <row r="135" ht="14.2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</row>
    <row r="136" ht="14.2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</row>
    <row r="137" ht="14.2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</row>
    <row r="138" ht="14.2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</row>
    <row r="139" ht="14.2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</row>
    <row r="140" ht="14.2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</row>
    <row r="141" ht="14.2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</row>
    <row r="142" ht="14.2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</row>
    <row r="143" ht="14.2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</row>
    <row r="144" ht="14.2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</row>
    <row r="145" ht="14.2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</row>
    <row r="146" ht="14.2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</row>
    <row r="147" ht="14.2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</row>
    <row r="148" ht="14.2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</row>
    <row r="149" ht="14.2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</row>
    <row r="150" ht="14.2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</row>
    <row r="151" ht="14.2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</row>
    <row r="152" ht="14.2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</row>
    <row r="153" ht="14.2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</row>
    <row r="154" ht="14.2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</row>
    <row r="155" ht="14.2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</row>
    <row r="156" ht="14.2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</row>
    <row r="157" ht="14.2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</row>
    <row r="158" ht="14.2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</row>
    <row r="159" ht="14.2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</row>
    <row r="160" ht="14.2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</row>
    <row r="161" ht="14.2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</row>
    <row r="162" ht="14.2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</row>
    <row r="163" ht="14.2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</row>
    <row r="164" ht="14.2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</row>
    <row r="165" ht="14.2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</row>
    <row r="166" ht="14.2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</row>
    <row r="167" ht="14.2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</row>
    <row r="168" ht="14.2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</row>
    <row r="169" ht="14.2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</row>
    <row r="170" ht="14.2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</row>
    <row r="171" ht="14.2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</row>
    <row r="172" ht="14.2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</row>
    <row r="173" ht="14.2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</row>
    <row r="174" ht="14.2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</row>
    <row r="175" ht="14.2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</row>
    <row r="176" ht="14.2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</row>
    <row r="177" ht="14.2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</row>
    <row r="178" ht="14.2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</row>
    <row r="179" ht="14.2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</row>
    <row r="180" ht="14.2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</row>
    <row r="181" ht="14.2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</row>
    <row r="182" ht="14.2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</row>
    <row r="183" ht="14.2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</row>
    <row r="184" ht="14.2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</row>
    <row r="185" ht="14.2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</row>
    <row r="186" ht="14.2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</row>
    <row r="187" ht="14.2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</row>
    <row r="188" ht="14.2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</row>
    <row r="189" ht="14.2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</row>
    <row r="190" ht="14.2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</row>
    <row r="191" ht="14.2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</row>
    <row r="192" ht="14.2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</row>
    <row r="193" ht="14.2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</row>
    <row r="194" ht="14.2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</row>
    <row r="195" ht="14.2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</row>
    <row r="196" ht="14.2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</row>
    <row r="197" ht="14.2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</row>
    <row r="198" ht="14.2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</row>
    <row r="199" ht="14.2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</row>
    <row r="200" ht="14.2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</row>
    <row r="201" ht="14.2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</row>
    <row r="202" ht="14.2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</row>
    <row r="203" ht="14.2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</row>
    <row r="204" ht="14.2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</row>
    <row r="205" ht="14.2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</row>
    <row r="206" ht="14.2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</row>
    <row r="207" ht="14.2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</row>
    <row r="208" ht="14.2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</row>
    <row r="209" ht="14.2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</row>
    <row r="210" ht="14.2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</row>
    <row r="211" ht="14.2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</row>
    <row r="212" ht="14.2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</row>
    <row r="213" ht="14.2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</row>
    <row r="214" ht="14.2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</row>
    <row r="215" ht="14.2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</row>
    <row r="216" ht="14.2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</row>
    <row r="217" ht="14.2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</row>
    <row r="218" ht="14.2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</row>
    <row r="219" ht="14.2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</row>
    <row r="220" ht="14.2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C1"/>
  </hyperlink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15.5"/>
    <col customWidth="1" min="5" max="5" width="23.38"/>
    <col customWidth="1" min="6" max="6" width="12.63"/>
    <col customWidth="1" min="7" max="26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>
      <c r="A16" s="12" t="s">
        <v>145</v>
      </c>
      <c r="E16" s="12" t="s">
        <v>146</v>
      </c>
    </row>
    <row r="17" ht="14.25" customHeight="1">
      <c r="A17" s="12" t="s">
        <v>147</v>
      </c>
      <c r="B17" s="12">
        <v>6.16</v>
      </c>
      <c r="D17" s="12" t="s">
        <v>148</v>
      </c>
      <c r="E17" s="12">
        <f>(B17-B21)</f>
        <v>-0.21</v>
      </c>
    </row>
    <row r="18" ht="14.25" customHeight="1">
      <c r="A18" s="12" t="s">
        <v>149</v>
      </c>
      <c r="B18" s="12">
        <v>0.86</v>
      </c>
      <c r="D18" s="17" t="s">
        <v>150</v>
      </c>
      <c r="E18" s="12">
        <f>SQRT((B18^2/B19)+(B22^2/B23))</f>
        <v>0.1090235666</v>
      </c>
      <c r="F18" s="17" t="s">
        <v>151</v>
      </c>
    </row>
    <row r="19" ht="14.25" customHeight="1">
      <c r="A19" s="12" t="s">
        <v>152</v>
      </c>
      <c r="B19" s="12">
        <v>103.0</v>
      </c>
      <c r="D19" s="12" t="s">
        <v>153</v>
      </c>
      <c r="E19" s="53">
        <f>E17/E18</f>
        <v>-1.926189048</v>
      </c>
    </row>
    <row r="20" ht="14.25" customHeight="1">
      <c r="A20" s="12" t="s">
        <v>154</v>
      </c>
    </row>
    <row r="21" ht="14.25" customHeight="1">
      <c r="A21" s="12" t="s">
        <v>155</v>
      </c>
      <c r="B21" s="12">
        <v>6.37</v>
      </c>
      <c r="E21" s="12">
        <f>E17+E18*2.048</f>
        <v>0.01328026445</v>
      </c>
    </row>
    <row r="22" ht="14.25" customHeight="1">
      <c r="A22" s="12" t="s">
        <v>156</v>
      </c>
      <c r="B22" s="12">
        <v>0.77</v>
      </c>
      <c r="E22" s="12">
        <f>E17-E18*2.048</f>
        <v>-0.4332802644</v>
      </c>
    </row>
    <row r="23" ht="14.25" customHeight="1">
      <c r="A23" s="12" t="s">
        <v>157</v>
      </c>
      <c r="B23" s="12">
        <v>126.0</v>
      </c>
    </row>
    <row r="24" ht="14.25" customHeight="1"/>
    <row r="25" ht="14.25" customHeight="1"/>
    <row r="26" ht="14.25" customHeight="1"/>
    <row r="27" ht="14.25" customHeight="1"/>
    <row r="28" ht="14.25" customHeight="1">
      <c r="A28" s="12" t="s">
        <v>145</v>
      </c>
      <c r="E28" s="12" t="s">
        <v>146</v>
      </c>
    </row>
    <row r="29" ht="14.25" customHeight="1">
      <c r="A29" s="12" t="s">
        <v>147</v>
      </c>
      <c r="B29" s="17">
        <v>3.93</v>
      </c>
      <c r="D29" s="12" t="s">
        <v>148</v>
      </c>
      <c r="E29" s="12">
        <f>(B29-B33)</f>
        <v>-1.13</v>
      </c>
    </row>
    <row r="30" ht="14.25" customHeight="1">
      <c r="A30" s="12" t="s">
        <v>149</v>
      </c>
      <c r="B30" s="17">
        <v>2.67</v>
      </c>
      <c r="D30" s="17" t="s">
        <v>150</v>
      </c>
      <c r="E30" s="12">
        <f>sqrt((B30^2/B31)+(B34^2/B35))</f>
        <v>0.8344239887</v>
      </c>
      <c r="F30" s="17" t="s">
        <v>158</v>
      </c>
    </row>
    <row r="31" ht="14.25" customHeight="1">
      <c r="A31" s="12" t="s">
        <v>152</v>
      </c>
      <c r="B31" s="17">
        <v>14.0</v>
      </c>
      <c r="D31" s="12" t="s">
        <v>153</v>
      </c>
      <c r="E31" s="12">
        <f>E29/E30</f>
        <v>-1.354227605</v>
      </c>
    </row>
    <row r="32" ht="14.25" customHeight="1">
      <c r="A32" s="12" t="s">
        <v>154</v>
      </c>
      <c r="D32" s="17" t="s">
        <v>159</v>
      </c>
      <c r="E32" s="17">
        <v>1.7</v>
      </c>
    </row>
    <row r="33" ht="14.25" customHeight="1">
      <c r="A33" s="12" t="s">
        <v>155</v>
      </c>
      <c r="B33" s="17">
        <v>5.06</v>
      </c>
      <c r="D33" s="17" t="s">
        <v>160</v>
      </c>
      <c r="E33" s="12">
        <f>E29+E30*E32</f>
        <v>0.2885207807</v>
      </c>
    </row>
    <row r="34" ht="14.25" customHeight="1">
      <c r="A34" s="12" t="s">
        <v>156</v>
      </c>
      <c r="B34" s="17">
        <v>1.73</v>
      </c>
      <c r="D34" s="17" t="s">
        <v>160</v>
      </c>
      <c r="E34" s="12">
        <f>E29-E30*E32</f>
        <v>-2.548520781</v>
      </c>
    </row>
    <row r="35" ht="14.25" customHeight="1">
      <c r="A35" s="12" t="s">
        <v>157</v>
      </c>
      <c r="B35" s="17">
        <v>16.0</v>
      </c>
    </row>
    <row r="36" ht="14.25" customHeight="1"/>
    <row r="37" ht="14.25" customHeight="1"/>
    <row r="38" ht="14.25" customHeight="1">
      <c r="A38" s="19" t="s">
        <v>161</v>
      </c>
    </row>
    <row r="39" ht="14.25" customHeight="1"/>
    <row r="40" ht="14.25" customHeight="1">
      <c r="A40" s="19" t="s">
        <v>162</v>
      </c>
    </row>
    <row r="41" ht="14.25" customHeight="1"/>
    <row r="42" ht="14.25" customHeight="1">
      <c r="A42" s="19" t="s">
        <v>163</v>
      </c>
    </row>
    <row r="43" ht="14.25" customHeight="1"/>
    <row r="44" ht="14.25" customHeight="1">
      <c r="A44" s="19" t="s">
        <v>164</v>
      </c>
    </row>
    <row r="45" ht="14.25" customHeight="1">
      <c r="A45" s="19" t="s">
        <v>165</v>
      </c>
    </row>
    <row r="46" ht="14.25" customHeight="1">
      <c r="A46" s="19" t="s">
        <v>166</v>
      </c>
    </row>
    <row r="47" ht="14.25" customHeight="1"/>
    <row r="48" ht="14.25" customHeight="1">
      <c r="A48" s="19" t="s">
        <v>167</v>
      </c>
    </row>
    <row r="49" ht="14.25" customHeight="1">
      <c r="A49" s="19" t="s">
        <v>168</v>
      </c>
    </row>
    <row r="50" ht="14.25" customHeight="1">
      <c r="A50" s="19" t="s">
        <v>169</v>
      </c>
    </row>
    <row r="51" ht="14.25" customHeight="1">
      <c r="A51" s="19" t="s">
        <v>170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