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mikel.perez\0_Python_Projects - copia\0_Python_projects_v2\data\verification_project\elec\templates\"/>
    </mc:Choice>
  </mc:AlternateContent>
  <xr:revisionPtr revIDLastSave="0" documentId="13_ncr:1_{132002F9-C2FD-40C6-946A-611C8157E1BD}" xr6:coauthVersionLast="47" xr6:coauthVersionMax="47" xr10:uidLastSave="{00000000-0000-0000-0000-000000000000}"/>
  <bookViews>
    <workbookView xWindow="-110" yWindow="-110" windowWidth="19420" windowHeight="10300" tabRatio="585" xr2:uid="{00000000-000D-0000-FFFF-FFFF00000000}"/>
  </bookViews>
  <sheets>
    <sheet name="Ficha" sheetId="1" r:id="rId1"/>
  </sheets>
  <definedNames>
    <definedName name="_xlnm.Print_Area" localSheetId="0">Ficha!$A$1:$I$64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3" i="1" l="1"/>
  <c r="C13" i="1"/>
  <c r="B52" i="1"/>
  <c r="F52" i="1" s="1"/>
  <c r="H51" i="1"/>
  <c r="G51" i="1"/>
  <c r="H38" i="1"/>
  <c r="G38" i="1"/>
  <c r="H34" i="1"/>
  <c r="G34" i="1"/>
  <c r="H24" i="1"/>
  <c r="G24" i="1"/>
  <c r="H23" i="1"/>
  <c r="G23" i="1"/>
  <c r="H22" i="1"/>
  <c r="G22" i="1"/>
  <c r="H21" i="1"/>
  <c r="G21" i="1"/>
  <c r="H20" i="1"/>
  <c r="G20" i="1"/>
  <c r="H19" i="1"/>
  <c r="G19" i="1"/>
  <c r="F18" i="1"/>
  <c r="F59" i="1" s="1"/>
  <c r="B18" i="1"/>
  <c r="G18" i="1" s="1"/>
  <c r="H18" i="1" l="1"/>
  <c r="G52" i="1"/>
  <c r="G58" i="1"/>
  <c r="H58" i="1" s="1"/>
  <c r="H52" i="1"/>
  <c r="H33" i="1"/>
  <c r="B59" i="1"/>
  <c r="I58" i="1" l="1"/>
  <c r="H55" i="1"/>
  <c r="G55" i="1"/>
  <c r="O19" i="1" l="1"/>
  <c r="U21" i="1" l="1"/>
  <c r="U23" i="1"/>
  <c r="O21" i="1"/>
  <c r="O22" i="1"/>
  <c r="U24" i="1"/>
  <c r="O23" i="1"/>
  <c r="U22" i="1"/>
  <c r="O24" i="1"/>
  <c r="U19" i="1"/>
  <c r="O20" i="1"/>
  <c r="U20" i="1"/>
  <c r="X42" i="1"/>
  <c r="X41" i="1"/>
  <c r="X40" i="1"/>
  <c r="X39" i="1"/>
  <c r="X38" i="1"/>
  <c r="X37" i="1"/>
  <c r="X24" i="1"/>
  <c r="X23" i="1"/>
  <c r="X22" i="1"/>
  <c r="X21" i="1"/>
  <c r="X20" i="1"/>
  <c r="X19" i="1"/>
  <c r="Y24" i="1" l="1"/>
  <c r="Y23" i="1"/>
  <c r="Y22" i="1"/>
  <c r="Y19" i="1"/>
  <c r="Y20" i="1"/>
  <c r="Y21" i="1"/>
  <c r="R20" i="1"/>
  <c r="R21" i="1"/>
  <c r="R22" i="1"/>
  <c r="R23" i="1"/>
  <c r="R24" i="1"/>
  <c r="R19" i="1"/>
  <c r="S19" i="1" l="1"/>
  <c r="S20" i="1"/>
  <c r="S21" i="1"/>
  <c r="S22" i="1"/>
  <c r="S23" i="1"/>
  <c r="S24" i="1"/>
  <c r="R38" i="1" l="1"/>
  <c r="S38" i="1" s="1"/>
  <c r="R39" i="1"/>
  <c r="S39" i="1" s="1"/>
  <c r="R40" i="1"/>
  <c r="S40" i="1" s="1"/>
  <c r="R41" i="1"/>
  <c r="S41" i="1" s="1"/>
  <c r="R42" i="1"/>
  <c r="S42" i="1" s="1"/>
  <c r="R37" i="1"/>
  <c r="S37" i="1" s="1"/>
  <c r="Y37" i="1" l="1"/>
  <c r="Y42" i="1"/>
  <c r="Y39" i="1"/>
  <c r="Y41" i="1"/>
  <c r="Y38" i="1"/>
  <c r="Y40" i="1"/>
  <c r="S44" i="1" l="1"/>
</calcChain>
</file>

<file path=xl/sharedStrings.xml><?xml version="1.0" encoding="utf-8"?>
<sst xmlns="http://schemas.openxmlformats.org/spreadsheetml/2006/main" count="127" uniqueCount="86">
  <si>
    <t>CUPS</t>
  </si>
  <si>
    <t>Tarifa</t>
  </si>
  <si>
    <t>P2</t>
  </si>
  <si>
    <t>P1</t>
  </si>
  <si>
    <t>P3</t>
  </si>
  <si>
    <t>Periodo Verificado</t>
  </si>
  <si>
    <t>Datos Factura de</t>
  </si>
  <si>
    <t>PUNTOS DE VERIFICACION</t>
  </si>
  <si>
    <t>Resultados</t>
  </si>
  <si>
    <t>Comentarios</t>
  </si>
  <si>
    <t>Comercializadora</t>
  </si>
  <si>
    <t>Calculados</t>
  </si>
  <si>
    <t>Coste potencia contratada</t>
  </si>
  <si>
    <t>Excesos de potencia</t>
  </si>
  <si>
    <t>Consumo real por períodos</t>
  </si>
  <si>
    <t>Precio mercado diario</t>
  </si>
  <si>
    <t>REACTIVA</t>
  </si>
  <si>
    <t>Excesos de reactiva medidos</t>
  </si>
  <si>
    <t>Coste excesos de reactiva</t>
  </si>
  <si>
    <t>OTROS CONCEPTOS</t>
  </si>
  <si>
    <t>Alquiler equipo de medida</t>
  </si>
  <si>
    <t>P4</t>
  </si>
  <si>
    <t>P5</t>
  </si>
  <si>
    <t>P6</t>
  </si>
  <si>
    <t>Exceso_De_Potencia</t>
  </si>
  <si>
    <t>Coste_Potencia_Contratada</t>
  </si>
  <si>
    <t>Coste_Energía_PF</t>
  </si>
  <si>
    <t>Exceso_Reactiva_Medido</t>
  </si>
  <si>
    <t>Coste_Exceso_Reactiva</t>
  </si>
  <si>
    <t>Importe Factura</t>
  </si>
  <si>
    <t>%</t>
  </si>
  <si>
    <t xml:space="preserve">Diferencias </t>
  </si>
  <si>
    <t>Valor</t>
  </si>
  <si>
    <t>Consumo_MWhP5</t>
  </si>
  <si>
    <t>Consumo_MWhP1</t>
  </si>
  <si>
    <t>Consumo_MWhP2</t>
  </si>
  <si>
    <t>Consumo_MWhP3</t>
  </si>
  <si>
    <t>Consumo_MWhP4</t>
  </si>
  <si>
    <t>Consumo_MWhP6</t>
  </si>
  <si>
    <t>Consumo_MWh</t>
  </si>
  <si>
    <t>kVArh</t>
  </si>
  <si>
    <t>Coste_Energia</t>
  </si>
  <si>
    <t>Num dia</t>
  </si>
  <si>
    <t>Impuesto Eléctrico</t>
  </si>
  <si>
    <t>Por Año €/kWh</t>
  </si>
  <si>
    <t>Por día €/KWh</t>
  </si>
  <si>
    <t>1)</t>
  </si>
  <si>
    <t>1) Calculado con curva cuarto horaria obtenida a través del sistema de medida.</t>
  </si>
  <si>
    <t>Notas</t>
  </si>
  <si>
    <t>Coste - Dia</t>
  </si>
  <si>
    <t>Verificador de Facturas - Electricidad</t>
  </si>
  <si>
    <t>CONSUMO DE ENERGIA (MWh)</t>
  </si>
  <si>
    <t>Datos Punto de Suministro</t>
  </si>
  <si>
    <t>Referencia</t>
  </si>
  <si>
    <t>Coste</t>
  </si>
  <si>
    <t>COMPONENTES DEL PRECIO ELECTRICIDAD</t>
  </si>
  <si>
    <t>TOTAL</t>
  </si>
  <si>
    <t>Diferencia</t>
  </si>
  <si>
    <t>ES0031104220087001BT</t>
  </si>
  <si>
    <t>ES0021000004838111LN</t>
  </si>
  <si>
    <t>ES0021000021847556HZ</t>
  </si>
  <si>
    <t>Servicios de Ajuste del Sistema (SS.AA.)</t>
  </si>
  <si>
    <t>Pagos por Capacidad</t>
  </si>
  <si>
    <t>Retibución Operador del Mercado (OMIE)</t>
  </si>
  <si>
    <t>Retribución Operador del Sistema (REE)</t>
  </si>
  <si>
    <t>Pérdidas de Red Tarifa de Acceso</t>
  </si>
  <si>
    <t>Margen Comercial</t>
  </si>
  <si>
    <t>Otros Impuestos (Municipal)</t>
  </si>
  <si>
    <t>Suministro</t>
  </si>
  <si>
    <t>6.1TD</t>
  </si>
  <si>
    <t>TERMINO ENERGIA</t>
  </si>
  <si>
    <t>3.0TD</t>
  </si>
  <si>
    <t>CEPSA incluye en el punto 3 el ATR Término Energía</t>
  </si>
  <si>
    <t xml:space="preserve">2) Diferencia en la facturación de la cobertura de precio fijo. CEPSA factura el 50% a precio fijo vs 25%. </t>
  </si>
  <si>
    <t>CLICK PRECIO FIJO 50% CONSUMO</t>
  </si>
  <si>
    <t>Ver. 2024</t>
  </si>
  <si>
    <t>2. TERMINO DE ENERGIA</t>
  </si>
  <si>
    <t>Precio cobertura (en caso de haberla)</t>
  </si>
  <si>
    <t>6.1 TD</t>
  </si>
  <si>
    <t>PR2</t>
  </si>
  <si>
    <t>ES0021000021881819JF</t>
  </si>
  <si>
    <t>1. TERMINO DE POTENCIA (kW) *Precio Regulado</t>
  </si>
  <si>
    <t>Celtica</t>
  </si>
  <si>
    <t>P24CON047397430</t>
  </si>
  <si>
    <t>Descuento electrointensivos</t>
  </si>
  <si>
    <t>Nº Factura(s)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</si>
</sst>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4" formatCode="_-* #,##0.00\ &quot;€&quot;_-;\-* #,##0.00\ &quot;€&quot;_-;_-* &quot;-&quot;??\ &quot;€&quot;_-;_-@_-"/>
    <numFmt numFmtId="164" formatCode="#,##0.00\ &quot;€&quot;"/>
    <numFmt numFmtId="165" formatCode="#,##0.000"/>
    <numFmt numFmtId="166" formatCode="0.0%"/>
    <numFmt numFmtId="167" formatCode="0.000000"/>
    <numFmt numFmtId="168" formatCode="#,##0.0\ &quot;€&quot;"/>
    <numFmt numFmtId="169" formatCode="#,##0\ &quot;€&quot;"/>
    <numFmt numFmtId="171" formatCode="#,##0.0"/>
    <numFmt numFmtId="172" formatCode="#,##0.0\ &quot;€/MWh&quot;"/>
    <numFmt numFmtId="173" formatCode="_-[$€-2]\ * #,##0.00_-;\-[$€-2]\ * #,##0.00_-;_-[$€-2]\ * &quot;-&quot;??_-;_-@_-"/>
  </numFmts>
  <fonts count="5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2"/>
      <color rgb="FF0070C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color rgb="FF000099"/>
      <name val="Calibri"/>
      <family val="2"/>
      <scheme val="minor"/>
    </font>
    <font>
      <sz val="10"/>
      <name val="Calibri"/>
      <family val="2"/>
      <scheme val="minor"/>
    </font>
    <font>
      <sz val="10"/>
      <name val="Arial"/>
      <family val="2"/>
    </font>
    <font>
      <b/>
      <sz val="11"/>
      <color theme="1" tint="0.14999847407452621"/>
      <name val="Calibri"/>
      <family val="2"/>
      <scheme val="minor"/>
    </font>
    <font>
      <sz val="11"/>
      <color theme="1" tint="0.14999847407452621"/>
      <name val="Calibri"/>
      <family val="2"/>
      <scheme val="minor"/>
    </font>
    <font>
      <sz val="10"/>
      <color theme="1" tint="0.14999847407452621"/>
      <name val="Calibri"/>
      <family val="2"/>
      <scheme val="minor"/>
    </font>
    <font>
      <b/>
      <sz val="10"/>
      <color theme="1" tint="0.14999847407452621"/>
      <name val="Cambria"/>
      <family val="1"/>
      <scheme val="major"/>
    </font>
    <font>
      <sz val="9"/>
      <color theme="1" tint="0.14999847407452621"/>
      <name val="Calibri"/>
      <family val="2"/>
      <scheme val="minor"/>
    </font>
    <font>
      <sz val="12"/>
      <color theme="1" tint="0.14999847407452621"/>
      <name val="Calibri"/>
      <family val="2"/>
      <scheme val="minor"/>
    </font>
    <font>
      <b/>
      <sz val="10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003399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sz val="14"/>
      <color theme="1" tint="0.14999847407452621"/>
      <name val="Calibri"/>
      <family val="2"/>
      <scheme val="minor"/>
    </font>
    <font>
      <sz val="13"/>
      <color theme="1" tint="0.14999847407452621"/>
      <name val="Calibri"/>
      <family val="2"/>
      <scheme val="minor"/>
    </font>
    <font>
      <sz val="13"/>
      <color theme="1"/>
      <name val="Calibri"/>
      <family val="2"/>
      <scheme val="minor"/>
    </font>
    <font>
      <sz val="28"/>
      <color theme="1" tint="0.14999847407452621"/>
      <name val="Montserrat SemiBold"/>
    </font>
    <font>
      <b/>
      <sz val="12"/>
      <color theme="0"/>
      <name val="Montserrat SemiBold"/>
    </font>
    <font>
      <b/>
      <sz val="11"/>
      <color theme="1" tint="0.14999847407452621"/>
      <name val="Montserrat Medium"/>
    </font>
    <font>
      <sz val="12"/>
      <color theme="1" tint="0.14999847407452621"/>
      <name val="Montserrat"/>
    </font>
    <font>
      <b/>
      <sz val="10"/>
      <color theme="1" tint="0.14999847407452621"/>
      <name val="Montserrat Medium"/>
    </font>
    <font>
      <b/>
      <sz val="10"/>
      <color theme="0"/>
      <name val="Montserrat Medium"/>
    </font>
    <font>
      <sz val="10"/>
      <color theme="1" tint="0.14999847407452621"/>
      <name val="Montserrat Medium"/>
    </font>
    <font>
      <sz val="11"/>
      <color theme="1" tint="0.14999847407452621"/>
      <name val="Montserrat Medium"/>
    </font>
    <font>
      <b/>
      <sz val="11"/>
      <color theme="0"/>
      <name val="Montserrat SemiBold"/>
    </font>
    <font>
      <sz val="11"/>
      <color theme="1" tint="0.14999847407452621"/>
      <name val="Montserrat"/>
    </font>
    <font>
      <b/>
      <sz val="10"/>
      <name val="Montserrat"/>
    </font>
    <font>
      <sz val="10"/>
      <color theme="1" tint="0.14999847407452621"/>
      <name val="Montserrat"/>
    </font>
    <font>
      <sz val="10"/>
      <color rgb="FF000099"/>
      <name val="Montserrat"/>
    </font>
    <font>
      <sz val="10"/>
      <name val="Montserrat"/>
    </font>
    <font>
      <sz val="11"/>
      <name val="Montserrat"/>
    </font>
    <font>
      <sz val="12"/>
      <color theme="1" tint="0.14999847407452621"/>
      <name val="Montserrat Medium"/>
    </font>
    <font>
      <b/>
      <sz val="12"/>
      <color theme="1" tint="0.14999847407452621"/>
      <name val="Montserrat Medium"/>
    </font>
    <font>
      <sz val="11"/>
      <color theme="1"/>
      <name val="Montserrat"/>
    </font>
    <font>
      <b/>
      <sz val="11"/>
      <color theme="0"/>
      <name val="Montserrat Medium"/>
    </font>
    <font>
      <b/>
      <sz val="10"/>
      <color theme="1" tint="0.14999847407452621"/>
      <name val="Montserrat"/>
    </font>
    <font>
      <b/>
      <sz val="14"/>
      <color theme="0"/>
      <name val="Montserrat SemiBold"/>
    </font>
    <font>
      <b/>
      <sz val="12"/>
      <color theme="0"/>
      <name val="Montserrat Medium"/>
    </font>
    <font>
      <sz val="12"/>
      <color theme="0"/>
      <name val="Montserrat Medium"/>
    </font>
    <font>
      <b/>
      <sz val="10"/>
      <color rgb="FF003399"/>
      <name val="Montserrat Medium"/>
    </font>
    <font>
      <b/>
      <sz val="12"/>
      <color rgb="FF003399"/>
      <name val="Montserrat Medium"/>
    </font>
    <font>
      <sz val="13"/>
      <color theme="1" tint="0.14999847407452621"/>
      <name val="Montserrat Medium"/>
    </font>
    <font>
      <sz val="13"/>
      <color theme="1"/>
      <name val="Montserrat Medium"/>
    </font>
    <font>
      <sz val="14"/>
      <color theme="1"/>
      <name val="Calibri"/>
      <family val="2"/>
      <scheme val="minor"/>
    </font>
    <font>
      <b/>
      <sz val="12"/>
      <color theme="0"/>
      <name val="Montserrat"/>
    </font>
  </fonts>
  <fills count="12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rgb="FFFFFFCC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4B87"/>
        <bgColor indexed="64"/>
      </patternFill>
    </fill>
    <fill>
      <patternFill patternType="solid">
        <fgColor rgb="FF00AFAA"/>
        <bgColor indexed="64"/>
      </patternFill>
    </fill>
    <fill>
      <patternFill patternType="solid">
        <fgColor theme="0" tint="-0.14999847407452621"/>
        <bgColor indexed="64"/>
      </patternFill>
    </fill>
  </fills>
  <borders count="6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rgb="FF003399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rgb="FF004B87"/>
      </top>
      <bottom style="thin">
        <color rgb="FF004B87"/>
      </bottom>
      <diagonal/>
    </border>
    <border>
      <left/>
      <right style="thin">
        <color rgb="FF004B87"/>
      </right>
      <top style="thin">
        <color rgb="FF004B87"/>
      </top>
      <bottom style="thin">
        <color rgb="FF004B87"/>
      </bottom>
      <diagonal/>
    </border>
    <border>
      <left style="medium">
        <color theme="0" tint="-0.499984740745262"/>
      </left>
      <right style="medium">
        <color theme="0" tint="-0.499984740745262"/>
      </right>
      <top style="medium">
        <color theme="0" tint="-0.499984740745262"/>
      </top>
      <bottom style="medium">
        <color theme="0" tint="-0.499984740745262"/>
      </bottom>
      <diagonal/>
    </border>
    <border>
      <left style="medium">
        <color theme="0" tint="-0.499984740745262"/>
      </left>
      <right style="medium">
        <color theme="0" tint="-0.499984740745262"/>
      </right>
      <top/>
      <bottom/>
      <diagonal/>
    </border>
    <border>
      <left style="medium">
        <color theme="0" tint="-0.499984740745262"/>
      </left>
      <right style="medium">
        <color theme="0" tint="-0.499984740745262"/>
      </right>
      <top/>
      <bottom style="medium">
        <color theme="0" tint="-0.499984740745262"/>
      </bottom>
      <diagonal/>
    </border>
    <border>
      <left style="medium">
        <color theme="0" tint="-0.499984740745262"/>
      </left>
      <right/>
      <top/>
      <bottom/>
      <diagonal/>
    </border>
    <border>
      <left style="medium">
        <color theme="0" tint="-0.499984740745262"/>
      </left>
      <right/>
      <top/>
      <bottom style="thin">
        <color rgb="FF004B87"/>
      </bottom>
      <diagonal/>
    </border>
    <border>
      <left/>
      <right/>
      <top/>
      <bottom style="thin">
        <color rgb="FF004B87"/>
      </bottom>
      <diagonal/>
    </border>
    <border>
      <left/>
      <right/>
      <top style="thin">
        <color rgb="FF004B87"/>
      </top>
      <bottom/>
      <diagonal/>
    </border>
    <border>
      <left/>
      <right style="thin">
        <color rgb="FF004B87"/>
      </right>
      <top style="thin">
        <color rgb="FF004B87"/>
      </top>
      <bottom/>
      <diagonal/>
    </border>
    <border>
      <left style="thin">
        <color rgb="FF004B87"/>
      </left>
      <right/>
      <top/>
      <bottom style="thin">
        <color rgb="FF004B87"/>
      </bottom>
      <diagonal/>
    </border>
    <border>
      <left/>
      <right style="thin">
        <color rgb="FF004B87"/>
      </right>
      <top/>
      <bottom style="thin">
        <color rgb="FF004B87"/>
      </bottom>
      <diagonal/>
    </border>
    <border>
      <left style="thin">
        <color theme="0" tint="-0.14990691854609822"/>
      </left>
      <right style="thin">
        <color theme="0" tint="-0.14990691854609822"/>
      </right>
      <top style="thin">
        <color theme="0" tint="-0.14990691854609822"/>
      </top>
      <bottom style="thin">
        <color theme="0" tint="-0.14990691854609822"/>
      </bottom>
      <diagonal/>
    </border>
    <border>
      <left/>
      <right style="thin">
        <color theme="0" tint="-0.14990691854609822"/>
      </right>
      <top style="thin">
        <color theme="0" tint="-0.14990691854609822"/>
      </top>
      <bottom style="thin">
        <color theme="0" tint="-0.14990691854609822"/>
      </bottom>
      <diagonal/>
    </border>
    <border>
      <left style="thin">
        <color theme="0" tint="-0.14990691854609822"/>
      </left>
      <right style="thin">
        <color theme="0" tint="-0.14990691854609822"/>
      </right>
      <top style="thin">
        <color theme="0" tint="-0.14990691854609822"/>
      </top>
      <bottom/>
      <diagonal/>
    </border>
    <border>
      <left style="thin">
        <color rgb="FF004B87"/>
      </left>
      <right style="thin">
        <color rgb="FF004B87"/>
      </right>
      <top style="thin">
        <color rgb="FF004B87"/>
      </top>
      <bottom style="thin">
        <color rgb="FF004B87"/>
      </bottom>
      <diagonal/>
    </border>
    <border>
      <left/>
      <right/>
      <top style="medium">
        <color theme="0" tint="-0.499984740745262"/>
      </top>
      <bottom style="medium">
        <color theme="0" tint="-0.499984740745262"/>
      </bottom>
      <diagonal/>
    </border>
    <border>
      <left/>
      <right style="medium">
        <color theme="0" tint="-0.499984740745262"/>
      </right>
      <top style="medium">
        <color theme="0" tint="-0.499984740745262"/>
      </top>
      <bottom style="medium">
        <color theme="0" tint="-0.499984740745262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14990691854609822"/>
      </top>
      <bottom style="thin">
        <color theme="0" tint="-0.14990691854609822"/>
      </bottom>
      <diagonal/>
    </border>
    <border>
      <left style="thin">
        <color theme="0" tint="-0.14990691854609822"/>
      </left>
      <right/>
      <top style="thin">
        <color theme="0" tint="-0.14990691854609822"/>
      </top>
      <bottom style="thin">
        <color theme="0" tint="-0.14990691854609822"/>
      </bottom>
      <diagonal/>
    </border>
    <border>
      <left/>
      <right/>
      <top style="thin">
        <color theme="0" tint="-0.14990691854609822"/>
      </top>
      <bottom/>
      <diagonal/>
    </border>
    <border>
      <left/>
      <right style="thin">
        <color theme="0" tint="-0.14990691854609822"/>
      </right>
      <top style="thin">
        <color theme="0" tint="-0.14990691854609822"/>
      </top>
      <bottom/>
      <diagonal/>
    </border>
    <border>
      <left style="thin">
        <color theme="0" tint="-0.14990691854609822"/>
      </left>
      <right/>
      <top style="thin">
        <color theme="0" tint="-0.14990691854609822"/>
      </top>
      <bottom/>
      <diagonal/>
    </border>
    <border>
      <left style="thin">
        <color theme="0" tint="-0.1498764000366222"/>
      </left>
      <right style="thin">
        <color theme="0" tint="-0.1498764000366222"/>
      </right>
      <top style="thin">
        <color theme="0" tint="-0.1498764000366222"/>
      </top>
      <bottom style="thin">
        <color theme="0" tint="-0.1498764000366222"/>
      </bottom>
      <diagonal/>
    </border>
    <border>
      <left/>
      <right style="thin">
        <color theme="0" tint="-0.1498764000366222"/>
      </right>
      <top style="thin">
        <color theme="0" tint="-0.1498764000366222"/>
      </top>
      <bottom style="thin">
        <color theme="0" tint="-0.1498764000366222"/>
      </bottom>
      <diagonal/>
    </border>
    <border>
      <left style="thin">
        <color theme="0" tint="-0.14990691854609822"/>
      </left>
      <right style="thin">
        <color theme="0" tint="-0.14990691854609822"/>
      </right>
      <top/>
      <bottom/>
      <diagonal/>
    </border>
    <border>
      <left style="thin">
        <color theme="0" tint="-0.14990691854609822"/>
      </left>
      <right/>
      <top/>
      <bottom style="thin">
        <color theme="0" tint="-0.14990691854609822"/>
      </bottom>
      <diagonal/>
    </border>
    <border>
      <left/>
      <right/>
      <top/>
      <bottom style="thin">
        <color theme="0" tint="-0.14990691854609822"/>
      </bottom>
      <diagonal/>
    </border>
    <border>
      <left/>
      <right style="thin">
        <color theme="0" tint="-0.14990691854609822"/>
      </right>
      <top/>
      <bottom style="thin">
        <color theme="0" tint="-0.14990691854609822"/>
      </bottom>
      <diagonal/>
    </border>
    <border>
      <left style="thin">
        <color theme="0" tint="-0.14990691854609822"/>
      </left>
      <right/>
      <top/>
      <bottom/>
      <diagonal/>
    </border>
    <border>
      <left style="thin">
        <color theme="0" tint="-0.1498764000366222"/>
      </left>
      <right style="thin">
        <color theme="0" tint="-0.1498764000366222"/>
      </right>
      <top style="thin">
        <color theme="0" tint="-0.1498764000366222"/>
      </top>
      <bottom/>
      <diagonal/>
    </border>
    <border>
      <left style="thin">
        <color theme="0" tint="-0.14990691854609822"/>
      </left>
      <right style="thin">
        <color theme="0" tint="-0.14990691854609822"/>
      </right>
      <top/>
      <bottom style="thin">
        <color theme="0" tint="-0.14990691854609822"/>
      </bottom>
      <diagonal/>
    </border>
    <border>
      <left/>
      <right style="thin">
        <color theme="0" tint="-0.14990691854609822"/>
      </right>
      <top/>
      <bottom/>
      <diagonal/>
    </border>
    <border>
      <left style="medium">
        <color theme="0" tint="-0.499984740745262"/>
      </left>
      <right style="medium">
        <color theme="0" tint="-0.499984740745262"/>
      </right>
      <top style="medium">
        <color theme="0" tint="-0.499984740745262"/>
      </top>
      <bottom style="thin">
        <color theme="0" tint="-0.14990691854609822"/>
      </bottom>
      <diagonal/>
    </border>
    <border>
      <left/>
      <right/>
      <top style="medium">
        <color theme="0" tint="-0.499984740745262"/>
      </top>
      <bottom style="thin">
        <color theme="0" tint="-0.14990691854609822"/>
      </bottom>
      <diagonal/>
    </border>
    <border>
      <left/>
      <right style="medium">
        <color theme="0" tint="-0.499984740745262"/>
      </right>
      <top style="medium">
        <color theme="0" tint="-0.499984740745262"/>
      </top>
      <bottom style="thin">
        <color theme="0" tint="-0.14990691854609822"/>
      </bottom>
      <diagonal/>
    </border>
    <border>
      <left style="medium">
        <color theme="0" tint="-0.499984740745262"/>
      </left>
      <right style="medium">
        <color theme="0" tint="-0.499984740745262"/>
      </right>
      <top style="thin">
        <color theme="0" tint="-0.14990691854609822"/>
      </top>
      <bottom style="thin">
        <color theme="0" tint="-0.14990691854609822"/>
      </bottom>
      <diagonal/>
    </border>
    <border>
      <left/>
      <right style="medium">
        <color theme="0" tint="-0.499984740745262"/>
      </right>
      <top style="thin">
        <color theme="0" tint="-0.14990691854609822"/>
      </top>
      <bottom style="thin">
        <color theme="0" tint="-0.14990691854609822"/>
      </bottom>
      <diagonal/>
    </border>
    <border>
      <left style="medium">
        <color theme="0" tint="-0.499984740745262"/>
      </left>
      <right style="medium">
        <color theme="0" tint="-0.499984740745262"/>
      </right>
      <top style="thin">
        <color theme="0" tint="-0.14990691854609822"/>
      </top>
      <bottom style="medium">
        <color theme="0" tint="-0.499984740745262"/>
      </bottom>
      <diagonal/>
    </border>
    <border>
      <left/>
      <right/>
      <top style="thin">
        <color theme="0" tint="-0.14990691854609822"/>
      </top>
      <bottom style="medium">
        <color theme="0" tint="-0.499984740745262"/>
      </bottom>
      <diagonal/>
    </border>
    <border>
      <left/>
      <right style="medium">
        <color theme="0" tint="-0.499984740745262"/>
      </right>
      <top style="thin">
        <color theme="0" tint="-0.14990691854609822"/>
      </top>
      <bottom style="medium">
        <color theme="0" tint="-0.499984740745262"/>
      </bottom>
      <diagonal/>
    </border>
    <border>
      <left style="thin">
        <color rgb="FF004B87"/>
      </left>
      <right style="thin">
        <color theme="0" tint="-0.14990691854609822"/>
      </right>
      <top style="thin">
        <color rgb="FF004B87"/>
      </top>
      <bottom style="thin">
        <color rgb="FF004B87"/>
      </bottom>
      <diagonal/>
    </border>
    <border>
      <left/>
      <right style="thin">
        <color theme="0" tint="-0.14990691854609822"/>
      </right>
      <top style="thin">
        <color rgb="FF004B87"/>
      </top>
      <bottom style="thin">
        <color rgb="FF004B87"/>
      </bottom>
      <diagonal/>
    </border>
    <border>
      <left style="thin">
        <color theme="0" tint="-0.14990691854609822"/>
      </left>
      <right style="thin">
        <color theme="0" tint="-0.14990691854609822"/>
      </right>
      <top style="thin">
        <color rgb="FF004B87"/>
      </top>
      <bottom style="thin">
        <color theme="0" tint="-0.14990691854609822"/>
      </bottom>
      <diagonal/>
    </border>
    <border>
      <left/>
      <right/>
      <top style="thin">
        <color rgb="FF004B87"/>
      </top>
      <bottom style="thin">
        <color theme="0" tint="-0.14990691854609822"/>
      </bottom>
      <diagonal/>
    </border>
    <border>
      <left/>
      <right style="thin">
        <color theme="0" tint="-0.14990691854609822"/>
      </right>
      <top style="thin">
        <color rgb="FF004B87"/>
      </top>
      <bottom style="thin">
        <color theme="0" tint="-0.14990691854609822"/>
      </bottom>
      <diagonal/>
    </border>
  </borders>
  <cellStyleXfs count="12">
    <xf numFmtId="0" fontId="0" fillId="0" borderId="0"/>
    <xf numFmtId="0" fontId="2" fillId="2" borderId="0" applyNumberFormat="0" applyBorder="0" applyAlignment="0" applyProtection="0"/>
    <xf numFmtId="0" fontId="3" fillId="3" borderId="1" applyNumberFormat="0" applyAlignment="0" applyProtection="0"/>
    <xf numFmtId="0" fontId="4" fillId="4" borderId="0" applyNumberFormat="0" applyBorder="0" applyAlignment="0" applyProtection="0"/>
    <xf numFmtId="0" fontId="1" fillId="5" borderId="2" applyNumberFormat="0" applyFont="0" applyAlignment="0" applyProtection="0"/>
    <xf numFmtId="0" fontId="13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20">
    <xf numFmtId="0" fontId="0" fillId="0" borderId="0" xfId="0"/>
    <xf numFmtId="0" fontId="0" fillId="0" borderId="0" xfId="0" applyAlignment="1">
      <alignment horizontal="left"/>
    </xf>
    <xf numFmtId="0" fontId="5" fillId="0" borderId="0" xfId="1" applyFont="1" applyFill="1"/>
    <xf numFmtId="4" fontId="0" fillId="0" borderId="0" xfId="0" applyNumberFormat="1"/>
    <xf numFmtId="4" fontId="0" fillId="0" borderId="0" xfId="0" applyNumberFormat="1" applyAlignment="1">
      <alignment horizontal="center"/>
    </xf>
    <xf numFmtId="4" fontId="0" fillId="0" borderId="0" xfId="4" applyNumberFormat="1" applyFont="1" applyFill="1" applyBorder="1" applyAlignment="1">
      <alignment horizontal="center"/>
    </xf>
    <xf numFmtId="4" fontId="3" fillId="0" borderId="0" xfId="2" applyNumberFormat="1" applyFill="1" applyBorder="1" applyAlignment="1">
      <alignment horizontal="center"/>
    </xf>
    <xf numFmtId="0" fontId="0" fillId="0" borderId="0" xfId="0" applyAlignment="1">
      <alignment horizontal="center"/>
    </xf>
    <xf numFmtId="0" fontId="2" fillId="2" borderId="0" xfId="1"/>
    <xf numFmtId="0" fontId="0" fillId="0" borderId="0" xfId="0" applyAlignment="1">
      <alignment horizontal="center" vertical="center"/>
    </xf>
    <xf numFmtId="0" fontId="2" fillId="0" borderId="0" xfId="1" applyFill="1"/>
    <xf numFmtId="4" fontId="7" fillId="0" borderId="0" xfId="0" applyNumberFormat="1" applyFont="1" applyAlignment="1">
      <alignment horizontal="left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vertical="center"/>
    </xf>
    <xf numFmtId="4" fontId="6" fillId="0" borderId="0" xfId="0" applyNumberFormat="1" applyFont="1" applyAlignment="1">
      <alignment horizontal="center" vertical="center"/>
    </xf>
    <xf numFmtId="4" fontId="6" fillId="0" borderId="0" xfId="0" applyNumberFormat="1" applyFont="1" applyAlignment="1">
      <alignment vertical="center"/>
    </xf>
    <xf numFmtId="0" fontId="6" fillId="0" borderId="0" xfId="0" applyFont="1" applyAlignment="1">
      <alignment horizontal="center" vertical="center"/>
    </xf>
    <xf numFmtId="4" fontId="6" fillId="0" borderId="0" xfId="4" applyNumberFormat="1" applyFont="1" applyFill="1" applyBorder="1" applyAlignment="1" applyProtection="1">
      <alignment horizontal="center" vertical="center"/>
      <protection locked="0"/>
    </xf>
    <xf numFmtId="0" fontId="0" fillId="0" borderId="0" xfId="0" applyAlignment="1">
      <alignment vertical="center"/>
    </xf>
    <xf numFmtId="167" fontId="13" fillId="0" borderId="0" xfId="5" applyNumberForma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9" fillId="0" borderId="3" xfId="0" applyFont="1" applyBorder="1"/>
    <xf numFmtId="0" fontId="9" fillId="0" borderId="3" xfId="0" applyFont="1" applyBorder="1" applyAlignment="1">
      <alignment horizontal="center"/>
    </xf>
    <xf numFmtId="0" fontId="20" fillId="0" borderId="0" xfId="0" applyFont="1" applyAlignment="1">
      <alignment horizontal="right"/>
    </xf>
    <xf numFmtId="164" fontId="0" fillId="0" borderId="0" xfId="0" applyNumberFormat="1"/>
    <xf numFmtId="0" fontId="8" fillId="9" borderId="10" xfId="0" applyFont="1" applyFill="1" applyBorder="1" applyAlignment="1">
      <alignment horizontal="center" vertical="center"/>
    </xf>
    <xf numFmtId="2" fontId="0" fillId="6" borderId="10" xfId="0" applyNumberFormat="1" applyFill="1" applyBorder="1" applyAlignment="1">
      <alignment horizontal="center" vertical="center"/>
    </xf>
    <xf numFmtId="0" fontId="23" fillId="9" borderId="10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/>
    </xf>
    <xf numFmtId="164" fontId="0" fillId="0" borderId="10" xfId="0" applyNumberFormat="1" applyBorder="1" applyAlignment="1">
      <alignment horizontal="center" vertical="center"/>
    </xf>
    <xf numFmtId="164" fontId="8" fillId="9" borderId="10" xfId="0" applyNumberFormat="1" applyFont="1" applyFill="1" applyBorder="1" applyAlignment="1">
      <alignment horizontal="center" vertical="center"/>
    </xf>
    <xf numFmtId="171" fontId="0" fillId="0" borderId="0" xfId="0" applyNumberFormat="1" applyAlignment="1">
      <alignment horizontal="center" vertical="center"/>
    </xf>
    <xf numFmtId="10" fontId="24" fillId="0" borderId="0" xfId="0" applyNumberFormat="1" applyFont="1" applyAlignment="1">
      <alignment horizontal="center" vertical="center"/>
    </xf>
    <xf numFmtId="0" fontId="9" fillId="0" borderId="5" xfId="0" applyFont="1" applyBorder="1"/>
    <xf numFmtId="172" fontId="15" fillId="0" borderId="0" xfId="0" applyNumberFormat="1" applyFont="1" applyAlignment="1">
      <alignment horizontal="center" vertical="center"/>
    </xf>
    <xf numFmtId="0" fontId="12" fillId="8" borderId="16" xfId="8" applyFont="1" applyFill="1" applyBorder="1" applyAlignment="1">
      <alignment horizontal="left" vertical="center"/>
    </xf>
    <xf numFmtId="0" fontId="22" fillId="0" borderId="17" xfId="0" applyFont="1" applyBorder="1"/>
    <xf numFmtId="0" fontId="12" fillId="8" borderId="17" xfId="9" applyFont="1" applyFill="1" applyBorder="1" applyAlignment="1">
      <alignment horizontal="left" vertical="center"/>
    </xf>
    <xf numFmtId="0" fontId="22" fillId="0" borderId="18" xfId="0" applyFont="1" applyBorder="1"/>
    <xf numFmtId="0" fontId="25" fillId="0" borderId="0" xfId="0" applyFont="1" applyAlignment="1">
      <alignment horizontal="right" vertical="center"/>
    </xf>
    <xf numFmtId="4" fontId="19" fillId="11" borderId="0" xfId="0" applyNumberFormat="1" applyFont="1" applyFill="1" applyAlignment="1">
      <alignment vertical="center"/>
    </xf>
    <xf numFmtId="10" fontId="19" fillId="11" borderId="0" xfId="0" applyNumberFormat="1" applyFont="1" applyFill="1" applyAlignment="1">
      <alignment vertical="center" wrapText="1"/>
    </xf>
    <xf numFmtId="169" fontId="15" fillId="11" borderId="0" xfId="0" applyNumberFormat="1" applyFont="1" applyFill="1" applyAlignment="1">
      <alignment horizontal="center" vertical="center"/>
    </xf>
    <xf numFmtId="166" fontId="16" fillId="11" borderId="0" xfId="0" applyNumberFormat="1" applyFont="1" applyFill="1" applyAlignment="1">
      <alignment horizontal="center" vertical="center"/>
    </xf>
    <xf numFmtId="169" fontId="15" fillId="11" borderId="5" xfId="0" applyNumberFormat="1" applyFont="1" applyFill="1" applyBorder="1" applyAlignment="1">
      <alignment horizontal="center" vertical="center"/>
    </xf>
    <xf numFmtId="166" fontId="16" fillId="11" borderId="5" xfId="0" applyNumberFormat="1" applyFont="1" applyFill="1" applyBorder="1" applyAlignment="1">
      <alignment horizontal="center" vertical="center"/>
    </xf>
    <xf numFmtId="0" fontId="27" fillId="0" borderId="0" xfId="0" applyFont="1" applyAlignment="1">
      <alignment horizontal="left" vertical="center"/>
    </xf>
    <xf numFmtId="0" fontId="28" fillId="0" borderId="0" xfId="0" applyFont="1" applyAlignment="1">
      <alignment horizontal="left" vertical="center"/>
    </xf>
    <xf numFmtId="173" fontId="0" fillId="0" borderId="0" xfId="0" applyNumberFormat="1" applyAlignment="1">
      <alignment horizontal="left" vertical="center"/>
    </xf>
    <xf numFmtId="165" fontId="38" fillId="11" borderId="0" xfId="0" applyNumberFormat="1" applyFont="1" applyFill="1" applyAlignment="1">
      <alignment horizontal="center" vertical="center"/>
    </xf>
    <xf numFmtId="10" fontId="40" fillId="11" borderId="0" xfId="0" applyNumberFormat="1" applyFont="1" applyFill="1" applyAlignment="1">
      <alignment horizontal="center" vertical="center"/>
    </xf>
    <xf numFmtId="168" fontId="32" fillId="11" borderId="0" xfId="0" applyNumberFormat="1" applyFont="1" applyFill="1" applyAlignment="1">
      <alignment horizontal="center" vertical="center"/>
    </xf>
    <xf numFmtId="166" fontId="32" fillId="11" borderId="0" xfId="0" applyNumberFormat="1" applyFont="1" applyFill="1" applyAlignment="1">
      <alignment horizontal="center" vertical="center"/>
    </xf>
    <xf numFmtId="0" fontId="31" fillId="7" borderId="0" xfId="0" applyFont="1" applyFill="1" applyAlignment="1">
      <alignment horizontal="center" vertical="center"/>
    </xf>
    <xf numFmtId="0" fontId="34" fillId="10" borderId="4" xfId="0" applyFont="1" applyFill="1" applyBorder="1" applyAlignment="1">
      <alignment horizontal="center" vertical="center"/>
    </xf>
    <xf numFmtId="0" fontId="50" fillId="10" borderId="4" xfId="0" applyFont="1" applyFill="1" applyBorder="1" applyAlignment="1">
      <alignment horizontal="center" vertical="center"/>
    </xf>
    <xf numFmtId="164" fontId="51" fillId="10" borderId="4" xfId="0" applyNumberFormat="1" applyFont="1" applyFill="1" applyBorder="1" applyAlignment="1">
      <alignment horizontal="center" vertical="center"/>
    </xf>
    <xf numFmtId="169" fontId="51" fillId="10" borderId="4" xfId="0" applyNumberFormat="1" applyFont="1" applyFill="1" applyBorder="1" applyAlignment="1">
      <alignment horizontal="center" vertical="center"/>
    </xf>
    <xf numFmtId="10" fontId="52" fillId="8" borderId="0" xfId="0" applyNumberFormat="1" applyFont="1" applyFill="1" applyAlignment="1">
      <alignment horizontal="center" vertical="center"/>
    </xf>
    <xf numFmtId="172" fontId="36" fillId="0" borderId="0" xfId="0" applyNumberFormat="1" applyFont="1" applyAlignment="1">
      <alignment horizontal="center" vertical="center"/>
    </xf>
    <xf numFmtId="0" fontId="53" fillId="0" borderId="3" xfId="0" applyFont="1" applyBorder="1"/>
    <xf numFmtId="0" fontId="54" fillId="0" borderId="0" xfId="0" applyFont="1" applyAlignment="1">
      <alignment horizontal="left" vertical="center"/>
    </xf>
    <xf numFmtId="0" fontId="55" fillId="0" borderId="0" xfId="0" applyFont="1" applyAlignment="1">
      <alignment horizontal="left" vertical="center"/>
    </xf>
    <xf numFmtId="0" fontId="31" fillId="0" borderId="31" xfId="0" applyFont="1" applyBorder="1" applyAlignment="1">
      <alignment horizontal="left" vertical="center"/>
    </xf>
    <xf numFmtId="4" fontId="32" fillId="0" borderId="39" xfId="4" applyNumberFormat="1" applyFont="1" applyFill="1" applyBorder="1" applyAlignment="1" applyProtection="1">
      <alignment horizontal="right" vertical="center"/>
      <protection locked="0"/>
    </xf>
    <xf numFmtId="4" fontId="32" fillId="0" borderId="38" xfId="4" applyNumberFormat="1" applyFont="1" applyFill="1" applyBorder="1" applyAlignment="1" applyProtection="1">
      <alignment horizontal="right" vertical="center"/>
      <protection locked="0"/>
    </xf>
    <xf numFmtId="4" fontId="32" fillId="0" borderId="32" xfId="4" applyNumberFormat="1" applyFont="1" applyFill="1" applyBorder="1" applyAlignment="1" applyProtection="1">
      <alignment horizontal="right" vertical="center"/>
      <protection locked="0"/>
    </xf>
    <xf numFmtId="0" fontId="33" fillId="0" borderId="31" xfId="0" applyFont="1" applyBorder="1" applyAlignment="1">
      <alignment horizontal="left" vertical="center"/>
    </xf>
    <xf numFmtId="0" fontId="34" fillId="10" borderId="31" xfId="0" applyFont="1" applyFill="1" applyBorder="1" applyAlignment="1">
      <alignment horizontal="left" vertical="center"/>
    </xf>
    <xf numFmtId="0" fontId="35" fillId="0" borderId="33" xfId="0" applyFont="1" applyBorder="1" applyAlignment="1">
      <alignment horizontal="center" vertical="center"/>
    </xf>
    <xf numFmtId="0" fontId="35" fillId="0" borderId="42" xfId="0" applyFont="1" applyBorder="1" applyAlignment="1">
      <alignment horizontal="center" vertical="center"/>
    </xf>
    <xf numFmtId="0" fontId="35" fillId="0" borderId="45" xfId="0" applyFont="1" applyBorder="1" applyAlignment="1">
      <alignment horizontal="center" vertical="center"/>
    </xf>
    <xf numFmtId="0" fontId="35" fillId="0" borderId="49" xfId="0" applyFont="1" applyBorder="1" applyAlignment="1">
      <alignment horizontal="center" vertical="center"/>
    </xf>
    <xf numFmtId="0" fontId="36" fillId="11" borderId="50" xfId="0" applyFont="1" applyFill="1" applyBorder="1" applyAlignment="1">
      <alignment horizontal="center" vertical="center" wrapText="1"/>
    </xf>
    <xf numFmtId="165" fontId="38" fillId="0" borderId="51" xfId="4" applyNumberFormat="1" applyFont="1" applyFill="1" applyBorder="1" applyAlignment="1" applyProtection="1">
      <alignment horizontal="center" vertical="center"/>
      <protection locked="0"/>
    </xf>
    <xf numFmtId="0" fontId="39" fillId="0" borderId="46" xfId="0" applyFont="1" applyBorder="1" applyAlignment="1">
      <alignment horizontal="left" vertical="center"/>
    </xf>
    <xf numFmtId="0" fontId="38" fillId="0" borderId="47" xfId="0" applyFont="1" applyBorder="1" applyAlignment="1">
      <alignment horizontal="center" vertical="center"/>
    </xf>
    <xf numFmtId="0" fontId="39" fillId="0" borderId="48" xfId="0" applyFont="1" applyBorder="1" applyAlignment="1">
      <alignment horizontal="center" vertical="center"/>
    </xf>
    <xf numFmtId="165" fontId="38" fillId="0" borderId="46" xfId="0" applyNumberFormat="1" applyFont="1" applyBorder="1" applyAlignment="1">
      <alignment horizontal="center" vertical="center"/>
    </xf>
    <xf numFmtId="0" fontId="41" fillId="8" borderId="48" xfId="0" applyFont="1" applyFill="1" applyBorder="1" applyAlignment="1">
      <alignment vertical="center"/>
    </xf>
    <xf numFmtId="0" fontId="42" fillId="0" borderId="39" xfId="0" applyFont="1" applyBorder="1" applyAlignment="1">
      <alignment horizontal="center" vertical="center"/>
    </xf>
    <xf numFmtId="0" fontId="38" fillId="0" borderId="38" xfId="0" applyFont="1" applyBorder="1" applyAlignment="1">
      <alignment horizontal="center" vertical="center"/>
    </xf>
    <xf numFmtId="0" fontId="39" fillId="0" borderId="32" xfId="0" applyFont="1" applyBorder="1" applyAlignment="1">
      <alignment horizontal="center" vertical="center"/>
    </xf>
    <xf numFmtId="165" fontId="38" fillId="0" borderId="39" xfId="0" applyNumberFormat="1" applyFont="1" applyBorder="1" applyAlignment="1">
      <alignment horizontal="center" vertical="center"/>
    </xf>
    <xf numFmtId="0" fontId="43" fillId="8" borderId="32" xfId="0" applyFont="1" applyFill="1" applyBorder="1" applyAlignment="1">
      <alignment vertical="center"/>
    </xf>
    <xf numFmtId="0" fontId="42" fillId="0" borderId="42" xfId="0" applyFont="1" applyBorder="1" applyAlignment="1">
      <alignment horizontal="center" vertical="center"/>
    </xf>
    <xf numFmtId="0" fontId="38" fillId="0" borderId="40" xfId="0" applyFont="1" applyBorder="1" applyAlignment="1">
      <alignment horizontal="center" vertical="center"/>
    </xf>
    <xf numFmtId="0" fontId="39" fillId="0" borderId="41" xfId="0" applyFont="1" applyBorder="1" applyAlignment="1">
      <alignment horizontal="center" vertical="center"/>
    </xf>
    <xf numFmtId="165" fontId="38" fillId="0" borderId="42" xfId="0" applyNumberFormat="1" applyFont="1" applyBorder="1" applyAlignment="1">
      <alignment horizontal="center" vertical="center"/>
    </xf>
    <xf numFmtId="0" fontId="43" fillId="8" borderId="41" xfId="0" applyFont="1" applyFill="1" applyBorder="1" applyAlignment="1">
      <alignment vertical="center"/>
    </xf>
    <xf numFmtId="3" fontId="15" fillId="0" borderId="31" xfId="4" applyNumberFormat="1" applyFont="1" applyFill="1" applyBorder="1" applyAlignment="1" applyProtection="1">
      <alignment horizontal="center" vertical="center"/>
      <protection locked="0"/>
    </xf>
    <xf numFmtId="0" fontId="16" fillId="0" borderId="39" xfId="0" applyFont="1" applyBorder="1" applyAlignment="1">
      <alignment horizontal="center" vertical="center"/>
    </xf>
    <xf numFmtId="0" fontId="14" fillId="0" borderId="38" xfId="0" applyFont="1" applyBorder="1" applyAlignment="1">
      <alignment horizontal="center" vertical="center"/>
    </xf>
    <xf numFmtId="0" fontId="17" fillId="0" borderId="32" xfId="0" applyFont="1" applyBorder="1" applyAlignment="1">
      <alignment horizontal="center" vertical="center"/>
    </xf>
    <xf numFmtId="3" fontId="15" fillId="0" borderId="31" xfId="0" applyNumberFormat="1" applyFont="1" applyBorder="1" applyAlignment="1">
      <alignment horizontal="center" vertical="center"/>
    </xf>
    <xf numFmtId="3" fontId="15" fillId="7" borderId="42" xfId="0" applyNumberFormat="1" applyFont="1" applyFill="1" applyBorder="1" applyAlignment="1">
      <alignment horizontal="center" vertical="center"/>
    </xf>
    <xf numFmtId="10" fontId="16" fillId="7" borderId="41" xfId="0" applyNumberFormat="1" applyFont="1" applyFill="1" applyBorder="1" applyAlignment="1">
      <alignment horizontal="center" vertical="center"/>
    </xf>
    <xf numFmtId="0" fontId="18" fillId="8" borderId="33" xfId="0" applyFont="1" applyFill="1" applyBorder="1" applyAlignment="1">
      <alignment vertical="center" wrapText="1"/>
    </xf>
    <xf numFmtId="3" fontId="15" fillId="7" borderId="49" xfId="0" applyNumberFormat="1" applyFont="1" applyFill="1" applyBorder="1" applyAlignment="1">
      <alignment horizontal="center" vertical="center"/>
    </xf>
    <xf numFmtId="10" fontId="16" fillId="7" borderId="52" xfId="0" applyNumberFormat="1" applyFont="1" applyFill="1" applyBorder="1" applyAlignment="1">
      <alignment horizontal="center" vertical="center"/>
    </xf>
    <xf numFmtId="0" fontId="18" fillId="8" borderId="45" xfId="0" applyFont="1" applyFill="1" applyBorder="1" applyAlignment="1">
      <alignment vertical="center" wrapText="1"/>
    </xf>
    <xf numFmtId="0" fontId="18" fillId="8" borderId="51" xfId="0" applyFont="1" applyFill="1" applyBorder="1" applyAlignment="1">
      <alignment vertical="center" wrapText="1"/>
    </xf>
    <xf numFmtId="164" fontId="32" fillId="0" borderId="31" xfId="4" applyNumberFormat="1" applyFont="1" applyFill="1" applyBorder="1" applyAlignment="1" applyProtection="1">
      <alignment horizontal="center" vertical="center"/>
      <protection locked="0"/>
    </xf>
    <xf numFmtId="0" fontId="19" fillId="0" borderId="39" xfId="0" applyFont="1" applyBorder="1" applyAlignment="1">
      <alignment horizontal="center" vertical="center"/>
    </xf>
    <xf numFmtId="0" fontId="44" fillId="0" borderId="38" xfId="0" applyFont="1" applyBorder="1" applyAlignment="1">
      <alignment horizontal="center" vertical="center"/>
    </xf>
    <xf numFmtId="0" fontId="19" fillId="0" borderId="32" xfId="0" applyFont="1" applyBorder="1" applyAlignment="1">
      <alignment horizontal="center" vertical="center"/>
    </xf>
    <xf numFmtId="164" fontId="32" fillId="0" borderId="39" xfId="0" applyNumberFormat="1" applyFont="1" applyBorder="1" applyAlignment="1">
      <alignment horizontal="center" vertical="center"/>
    </xf>
    <xf numFmtId="0" fontId="16" fillId="8" borderId="32" xfId="0" applyFont="1" applyFill="1" applyBorder="1" applyAlignment="1">
      <alignment vertical="center"/>
    </xf>
    <xf numFmtId="164" fontId="32" fillId="0" borderId="33" xfId="4" applyNumberFormat="1" applyFont="1" applyFill="1" applyBorder="1" applyAlignment="1" applyProtection="1">
      <alignment horizontal="center" vertical="center"/>
      <protection locked="0"/>
    </xf>
    <xf numFmtId="0" fontId="19" fillId="0" borderId="42" xfId="0" applyFont="1" applyBorder="1" applyAlignment="1">
      <alignment horizontal="center" vertical="center"/>
    </xf>
    <xf numFmtId="0" fontId="44" fillId="0" borderId="40" xfId="0" applyFont="1" applyBorder="1" applyAlignment="1">
      <alignment horizontal="center" vertical="center"/>
    </xf>
    <xf numFmtId="0" fontId="19" fillId="0" borderId="41" xfId="0" applyFont="1" applyBorder="1" applyAlignment="1">
      <alignment horizontal="center" vertical="center"/>
    </xf>
    <xf numFmtId="164" fontId="32" fillId="0" borderId="42" xfId="4" applyNumberFormat="1" applyFont="1" applyFill="1" applyBorder="1" applyAlignment="1" applyProtection="1">
      <alignment horizontal="center" vertical="center"/>
      <protection locked="0"/>
    </xf>
    <xf numFmtId="0" fontId="11" fillId="8" borderId="41" xfId="0" applyFont="1" applyFill="1" applyBorder="1" applyAlignment="1">
      <alignment vertical="center"/>
    </xf>
    <xf numFmtId="164" fontId="45" fillId="7" borderId="45" xfId="4" applyNumberFormat="1" applyFont="1" applyFill="1" applyBorder="1" applyAlignment="1" applyProtection="1">
      <alignment horizontal="center" vertical="center"/>
      <protection locked="0"/>
    </xf>
    <xf numFmtId="0" fontId="35" fillId="7" borderId="49" xfId="0" applyFont="1" applyFill="1" applyBorder="1" applyAlignment="1">
      <alignment horizontal="center" vertical="center"/>
    </xf>
    <xf numFmtId="0" fontId="36" fillId="7" borderId="52" xfId="0" applyFont="1" applyFill="1" applyBorder="1" applyAlignment="1">
      <alignment horizontal="center" vertical="center"/>
    </xf>
    <xf numFmtId="0" fontId="15" fillId="8" borderId="48" xfId="0" applyFont="1" applyFill="1" applyBorder="1" applyAlignment="1">
      <alignment horizontal="center" vertical="center"/>
    </xf>
    <xf numFmtId="0" fontId="38" fillId="8" borderId="41" xfId="0" applyFont="1" applyFill="1" applyBorder="1" applyAlignment="1">
      <alignment horizontal="center" vertical="center"/>
    </xf>
    <xf numFmtId="0" fontId="38" fillId="8" borderId="52" xfId="0" applyFont="1" applyFill="1" applyBorder="1" applyAlignment="1">
      <alignment horizontal="center" vertical="center"/>
    </xf>
    <xf numFmtId="0" fontId="38" fillId="8" borderId="52" xfId="4" applyFont="1" applyFill="1" applyBorder="1" applyAlignment="1">
      <alignment vertical="center" wrapText="1"/>
    </xf>
    <xf numFmtId="164" fontId="38" fillId="0" borderId="51" xfId="4" applyNumberFormat="1" applyFont="1" applyFill="1" applyBorder="1" applyAlignment="1" applyProtection="1">
      <alignment horizontal="center" vertical="center"/>
      <protection locked="0"/>
    </xf>
    <xf numFmtId="0" fontId="40" fillId="0" borderId="46" xfId="0" applyFont="1" applyBorder="1" applyAlignment="1">
      <alignment horizontal="center" vertical="center"/>
    </xf>
    <xf numFmtId="0" fontId="48" fillId="0" borderId="48" xfId="0" applyFont="1" applyBorder="1" applyAlignment="1">
      <alignment horizontal="center" vertical="center"/>
    </xf>
    <xf numFmtId="3" fontId="38" fillId="11" borderId="51" xfId="0" applyNumberFormat="1" applyFont="1" applyFill="1" applyBorder="1" applyAlignment="1">
      <alignment horizontal="center" vertical="center"/>
    </xf>
    <xf numFmtId="166" fontId="40" fillId="11" borderId="51" xfId="0" applyNumberFormat="1" applyFont="1" applyFill="1" applyBorder="1" applyAlignment="1">
      <alignment horizontal="center" vertical="center"/>
    </xf>
    <xf numFmtId="0" fontId="38" fillId="0" borderId="51" xfId="0" applyFont="1" applyBorder="1" applyAlignment="1">
      <alignment vertical="center"/>
    </xf>
    <xf numFmtId="164" fontId="15" fillId="0" borderId="45" xfId="4" applyNumberFormat="1" applyFont="1" applyFill="1" applyBorder="1" applyAlignment="1" applyProtection="1">
      <alignment horizontal="center" vertical="center"/>
      <protection locked="0"/>
    </xf>
    <xf numFmtId="0" fontId="16" fillId="0" borderId="42" xfId="0" applyFont="1" applyBorder="1" applyAlignment="1">
      <alignment horizontal="center" vertical="center"/>
    </xf>
    <xf numFmtId="0" fontId="15" fillId="0" borderId="40" xfId="0" applyFont="1" applyBorder="1" applyAlignment="1">
      <alignment horizontal="center" vertical="center"/>
    </xf>
    <xf numFmtId="0" fontId="15" fillId="0" borderId="41" xfId="0" applyFont="1" applyBorder="1" applyAlignment="1">
      <alignment horizontal="center" vertical="center"/>
    </xf>
    <xf numFmtId="164" fontId="15" fillId="0" borderId="33" xfId="0" applyNumberFormat="1" applyFont="1" applyBorder="1" applyAlignment="1">
      <alignment horizontal="center" vertical="center"/>
    </xf>
    <xf numFmtId="169" fontId="15" fillId="11" borderId="33" xfId="0" applyNumberFormat="1" applyFont="1" applyFill="1" applyBorder="1" applyAlignment="1">
      <alignment horizontal="center" vertical="center"/>
    </xf>
    <xf numFmtId="166" fontId="16" fillId="11" borderId="33" xfId="0" applyNumberFormat="1" applyFont="1" applyFill="1" applyBorder="1" applyAlignment="1">
      <alignment horizontal="center" vertical="center"/>
    </xf>
    <xf numFmtId="0" fontId="15" fillId="0" borderId="33" xfId="0" applyFont="1" applyBorder="1" applyAlignment="1">
      <alignment vertical="center"/>
    </xf>
    <xf numFmtId="164" fontId="15" fillId="0" borderId="51" xfId="4" applyNumberFormat="1" applyFont="1" applyFill="1" applyBorder="1" applyAlignment="1" applyProtection="1">
      <alignment horizontal="center" vertical="center"/>
      <protection locked="0"/>
    </xf>
    <xf numFmtId="164" fontId="15" fillId="0" borderId="46" xfId="0" applyNumberFormat="1" applyFont="1" applyBorder="1" applyAlignment="1">
      <alignment horizontal="center" vertical="center"/>
    </xf>
    <xf numFmtId="0" fontId="15" fillId="8" borderId="48" xfId="0" applyFont="1" applyFill="1" applyBorder="1" applyAlignment="1">
      <alignment vertical="center"/>
    </xf>
    <xf numFmtId="0" fontId="15" fillId="0" borderId="32" xfId="0" applyFont="1" applyBorder="1" applyAlignment="1">
      <alignment horizontal="center" vertical="center"/>
    </xf>
    <xf numFmtId="0" fontId="15" fillId="8" borderId="32" xfId="0" applyFont="1" applyFill="1" applyBorder="1" applyAlignment="1">
      <alignment vertical="center"/>
    </xf>
    <xf numFmtId="166" fontId="51" fillId="10" borderId="4" xfId="11" applyNumberFormat="1" applyFont="1" applyFill="1" applyBorder="1" applyAlignment="1">
      <alignment horizontal="center" vertical="center"/>
    </xf>
    <xf numFmtId="0" fontId="15" fillId="0" borderId="63" xfId="0" applyFont="1" applyBorder="1" applyAlignment="1">
      <alignment horizontal="center" vertical="center"/>
    </xf>
    <xf numFmtId="0" fontId="0" fillId="0" borderId="64" xfId="0" applyBorder="1"/>
    <xf numFmtId="0" fontId="0" fillId="0" borderId="65" xfId="0" applyBorder="1"/>
    <xf numFmtId="0" fontId="49" fillId="9" borderId="34" xfId="0" applyFont="1" applyFill="1" applyBorder="1" applyAlignment="1">
      <alignment horizontal="center" vertical="center"/>
    </xf>
    <xf numFmtId="0" fontId="56" fillId="0" borderId="27" xfId="0" applyFont="1" applyBorder="1"/>
    <xf numFmtId="0" fontId="56" fillId="0" borderId="28" xfId="0" applyFont="1" applyBorder="1"/>
    <xf numFmtId="0" fontId="56" fillId="0" borderId="29" xfId="0" applyFont="1" applyBorder="1"/>
    <xf numFmtId="0" fontId="56" fillId="0" borderId="26" xfId="0" applyFont="1" applyBorder="1"/>
    <xf numFmtId="0" fontId="56" fillId="0" borderId="30" xfId="0" applyFont="1" applyBorder="1"/>
    <xf numFmtId="0" fontId="36" fillId="0" borderId="58" xfId="0" applyFont="1" applyBorder="1" applyAlignment="1">
      <alignment horizontal="center" vertical="center"/>
    </xf>
    <xf numFmtId="0" fontId="0" fillId="0" borderId="59" xfId="0" applyBorder="1"/>
    <xf numFmtId="0" fontId="0" fillId="0" borderId="60" xfId="0" applyBorder="1"/>
    <xf numFmtId="0" fontId="36" fillId="0" borderId="56" xfId="0" applyFont="1" applyBorder="1" applyAlignment="1">
      <alignment horizontal="center" vertical="center"/>
    </xf>
    <xf numFmtId="0" fontId="0" fillId="0" borderId="38" xfId="0" applyBorder="1"/>
    <xf numFmtId="0" fontId="0" fillId="0" borderId="57" xfId="0" applyBorder="1"/>
    <xf numFmtId="164" fontId="32" fillId="11" borderId="25" xfId="10" applyNumberFormat="1" applyFont="1" applyFill="1" applyBorder="1" applyAlignment="1">
      <alignment horizontal="center" vertical="center"/>
    </xf>
    <xf numFmtId="0" fontId="0" fillId="0" borderId="24" xfId="0" applyBorder="1"/>
    <xf numFmtId="0" fontId="0" fillId="0" borderId="25" xfId="0" applyBorder="1"/>
    <xf numFmtId="10" fontId="32" fillId="11" borderId="26" xfId="0" applyNumberFormat="1" applyFont="1" applyFill="1" applyBorder="1" applyAlignment="1">
      <alignment horizontal="center" vertical="center" wrapText="1"/>
    </xf>
    <xf numFmtId="0" fontId="0" fillId="0" borderId="0" xfId="0"/>
    <xf numFmtId="0" fontId="0" fillId="0" borderId="26" xfId="0" applyBorder="1"/>
    <xf numFmtId="0" fontId="47" fillId="10" borderId="21" xfId="0" applyFont="1" applyFill="1" applyBorder="1" applyAlignment="1">
      <alignment horizontal="center" vertical="center"/>
    </xf>
    <xf numFmtId="0" fontId="0" fillId="0" borderId="35" xfId="0" applyBorder="1"/>
    <xf numFmtId="0" fontId="0" fillId="0" borderId="36" xfId="0" applyBorder="1"/>
    <xf numFmtId="164" fontId="32" fillId="0" borderId="21" xfId="4" applyNumberFormat="1" applyFont="1" applyFill="1" applyBorder="1" applyAlignment="1" applyProtection="1">
      <alignment horizontal="center" vertical="center" wrapText="1"/>
      <protection locked="0"/>
    </xf>
    <xf numFmtId="0" fontId="0" fillId="0" borderId="22" xfId="0" applyBorder="1" applyProtection="1">
      <protection locked="0"/>
    </xf>
    <xf numFmtId="0" fontId="0" fillId="0" borderId="23" xfId="0" applyBorder="1" applyProtection="1">
      <protection locked="0"/>
    </xf>
    <xf numFmtId="164" fontId="32" fillId="0" borderId="21" xfId="4" applyNumberFormat="1" applyFont="1" applyFill="1" applyBorder="1" applyAlignment="1" applyProtection="1">
      <alignment horizontal="center" vertical="center"/>
      <protection locked="0"/>
    </xf>
    <xf numFmtId="0" fontId="26" fillId="0" borderId="0" xfId="0" applyFont="1" applyAlignment="1">
      <alignment horizontal="left" vertical="center" wrapText="1"/>
    </xf>
    <xf numFmtId="0" fontId="0" fillId="0" borderId="15" xfId="0" applyBorder="1" applyAlignment="1">
      <alignment horizontal="center"/>
    </xf>
    <xf numFmtId="0" fontId="0" fillId="0" borderId="14" xfId="0" applyBorder="1" applyAlignment="1">
      <alignment horizontal="center"/>
    </xf>
    <xf numFmtId="0" fontId="10" fillId="9" borderId="11" xfId="0" applyFont="1" applyFill="1" applyBorder="1" applyAlignment="1">
      <alignment horizontal="center" vertical="center"/>
    </xf>
    <xf numFmtId="0" fontId="10" fillId="9" borderId="12" xfId="0" applyFont="1" applyFill="1" applyBorder="1" applyAlignment="1">
      <alignment horizontal="center" vertical="center"/>
    </xf>
    <xf numFmtId="0" fontId="10" fillId="9" borderId="13" xfId="0" applyFont="1" applyFill="1" applyBorder="1" applyAlignment="1">
      <alignment horizontal="center" vertical="center"/>
    </xf>
    <xf numFmtId="0" fontId="50" fillId="10" borderId="4" xfId="0" applyFont="1" applyFill="1" applyBorder="1" applyAlignment="1">
      <alignment horizontal="center" vertical="center" wrapText="1"/>
    </xf>
    <xf numFmtId="0" fontId="0" fillId="0" borderId="37" xfId="0" applyBorder="1"/>
    <xf numFmtId="0" fontId="23" fillId="9" borderId="61" xfId="0" applyFont="1" applyFill="1" applyBorder="1" applyAlignment="1">
      <alignment horizontal="center" vertical="center"/>
    </xf>
    <xf numFmtId="0" fontId="0" fillId="0" borderId="19" xfId="0" applyBorder="1"/>
    <xf numFmtId="0" fontId="0" fillId="0" borderId="62" xfId="0" applyBorder="1"/>
    <xf numFmtId="0" fontId="36" fillId="0" borderId="53" xfId="0" applyFont="1" applyBorder="1" applyAlignment="1">
      <alignment horizontal="center" vertical="center"/>
    </xf>
    <xf numFmtId="0" fontId="0" fillId="0" borderId="54" xfId="0" applyBorder="1"/>
    <xf numFmtId="0" fontId="0" fillId="0" borderId="55" xfId="0" applyBorder="1"/>
    <xf numFmtId="0" fontId="27" fillId="0" borderId="0" xfId="0" applyFont="1" applyAlignment="1">
      <alignment horizontal="left" vertical="center" wrapText="1"/>
    </xf>
    <xf numFmtId="0" fontId="37" fillId="9" borderId="62" xfId="0" applyFont="1" applyFill="1" applyBorder="1" applyAlignment="1">
      <alignment horizontal="center" vertical="center"/>
    </xf>
    <xf numFmtId="0" fontId="0" fillId="0" borderId="20" xfId="0" applyBorder="1"/>
    <xf numFmtId="0" fontId="49" fillId="9" borderId="4" xfId="0" applyFont="1" applyFill="1" applyBorder="1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56" fillId="0" borderId="19" xfId="0" applyFont="1" applyBorder="1"/>
    <xf numFmtId="0" fontId="56" fillId="0" borderId="20" xfId="0" applyFont="1" applyBorder="1"/>
    <xf numFmtId="0" fontId="49" fillId="9" borderId="27" xfId="0" applyFont="1" applyFill="1" applyBorder="1" applyAlignment="1">
      <alignment horizontal="center" vertical="center"/>
    </xf>
    <xf numFmtId="0" fontId="49" fillId="9" borderId="47" xfId="0" applyFont="1" applyFill="1" applyBorder="1" applyAlignment="1">
      <alignment horizontal="center" vertical="center"/>
    </xf>
    <xf numFmtId="0" fontId="29" fillId="0" borderId="0" xfId="0" applyFont="1" applyAlignment="1">
      <alignment horizontal="center" vertical="top"/>
    </xf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  <xf numFmtId="4" fontId="32" fillId="0" borderId="31" xfId="4" applyNumberFormat="1" applyFont="1" applyFill="1" applyBorder="1" applyAlignment="1" applyProtection="1">
      <alignment horizontal="right" vertical="center"/>
      <protection locked="0"/>
    </xf>
    <xf numFmtId="0" fontId="0" fillId="0" borderId="38" xfId="0" applyBorder="1" applyProtection="1">
      <protection locked="0"/>
    </xf>
    <xf numFmtId="0" fontId="0" fillId="0" borderId="32" xfId="0" applyBorder="1" applyProtection="1">
      <protection locked="0"/>
    </xf>
    <xf numFmtId="0" fontId="36" fillId="11" borderId="43" xfId="0" applyFont="1" applyFill="1" applyBorder="1" applyAlignment="1">
      <alignment horizontal="center" vertical="center" wrapText="1"/>
    </xf>
    <xf numFmtId="0" fontId="0" fillId="0" borderId="44" xfId="0" applyBorder="1"/>
    <xf numFmtId="0" fontId="30" fillId="9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164" fontId="57" fillId="10" borderId="31" xfId="10" applyNumberFormat="1" applyFont="1" applyFill="1" applyBorder="1" applyAlignment="1" applyProtection="1">
      <alignment vertical="center"/>
      <protection locked="0"/>
    </xf>
    <xf numFmtId="0" fontId="46" fillId="0" borderId="38" xfId="0" applyFont="1" applyBorder="1" applyProtection="1">
      <protection locked="0"/>
    </xf>
    <xf numFmtId="0" fontId="46" fillId="0" borderId="32" xfId="0" applyFont="1" applyBorder="1" applyProtection="1">
      <protection locked="0"/>
    </xf>
    <xf numFmtId="0" fontId="36" fillId="0" borderId="31" xfId="0" applyFont="1" applyBorder="1" applyAlignment="1">
      <alignment horizontal="center" vertical="center"/>
    </xf>
    <xf numFmtId="0" fontId="0" fillId="0" borderId="40" xfId="0" applyBorder="1"/>
    <xf numFmtId="0" fontId="0" fillId="0" borderId="41" xfId="0" applyBorder="1"/>
    <xf numFmtId="0" fontId="0" fillId="0" borderId="46" xfId="0" applyBorder="1"/>
    <xf numFmtId="0" fontId="0" fillId="0" borderId="47" xfId="0" applyBorder="1"/>
    <xf numFmtId="0" fontId="0" fillId="0" borderId="48" xfId="0" applyBorder="1"/>
    <xf numFmtId="0" fontId="35" fillId="0" borderId="32" xfId="0" applyFont="1" applyBorder="1" applyAlignment="1">
      <alignment horizontal="center" vertical="center"/>
    </xf>
    <xf numFmtId="17" fontId="32" fillId="0" borderId="31" xfId="3" applyNumberFormat="1" applyFont="1" applyFill="1" applyBorder="1" applyAlignment="1" applyProtection="1">
      <alignment horizontal="right" vertical="center"/>
      <protection locked="0"/>
    </xf>
    <xf numFmtId="0" fontId="32" fillId="0" borderId="31" xfId="4" applyFont="1" applyFill="1" applyBorder="1" applyAlignment="1" applyProtection="1">
      <alignment horizontal="right" vertical="center" wrapText="1"/>
      <protection locked="0"/>
    </xf>
    <xf numFmtId="0" fontId="0" fillId="0" borderId="38" xfId="0" applyBorder="1" applyAlignment="1" applyProtection="1">
      <alignment horizontal="right" wrapText="1"/>
      <protection locked="0"/>
    </xf>
    <xf numFmtId="0" fontId="0" fillId="0" borderId="32" xfId="0" applyBorder="1" applyAlignment="1" applyProtection="1">
      <alignment horizontal="right" wrapText="1"/>
      <protection locked="0"/>
    </xf>
  </cellXfs>
  <cellStyles count="12">
    <cellStyle name="Bueno" xfId="3" builtinId="26"/>
    <cellStyle name="Entrada" xfId="2" builtinId="20"/>
    <cellStyle name="Incorrecto" xfId="1" builtinId="27"/>
    <cellStyle name="Moneda" xfId="10" builtinId="4"/>
    <cellStyle name="Normal" xfId="0" builtinId="0"/>
    <cellStyle name="Normal 2" xfId="5" xr:uid="{00000000-0005-0000-0000-000005000000}"/>
    <cellStyle name="Normal 3" xfId="8" xr:uid="{D6F9A795-90E1-4029-95AB-26A111F0003B}"/>
    <cellStyle name="Normal 5" xfId="9" xr:uid="{45C67819-6205-4621-9F1A-8D81F542BDDA}"/>
    <cellStyle name="Notas" xfId="4" builtinId="10"/>
    <cellStyle name="Porcentaje" xfId="11" builtinId="5"/>
    <cellStyle name="Porcentaje 2" xfId="6" xr:uid="{00000000-0005-0000-0000-000007000000}"/>
    <cellStyle name="Porcentaje 3" xfId="7" xr:uid="{00000000-0005-0000-0000-000008000000}"/>
  </cellStyles>
  <dxfs count="3">
    <dxf>
      <font>
        <strike val="0"/>
      </font>
      <fill>
        <patternFill>
          <bgColor rgb="FFFF656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colors>
    <mruColors>
      <color rgb="FF00AAAA"/>
      <color rgb="FF00AFAA"/>
      <color rgb="FF004B87"/>
      <color rgb="FFCCFFCC"/>
      <color rgb="FFFFFFCC"/>
      <color rgb="FFFFFF99"/>
      <color rgb="FF99FF99"/>
      <color rgb="FF003399"/>
      <color rgb="FF0066CC"/>
      <color rgb="FF0033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845143</xdr:colOff>
      <xdr:row>4</xdr:row>
      <xdr:rowOff>98423</xdr:rowOff>
    </xdr:from>
    <xdr:to>
      <xdr:col>7</xdr:col>
      <xdr:colOff>27971</xdr:colOff>
      <xdr:row>11</xdr:row>
      <xdr:rowOff>215448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127D1D5F-8F0B-4E83-8043-355BB6217D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17081" y="848517"/>
          <a:ext cx="1536108" cy="1473200"/>
        </a:xfrm>
        <a:prstGeom prst="rect">
          <a:avLst/>
        </a:prstGeom>
      </xdr:spPr>
    </xdr:pic>
    <xdr:clientData/>
  </xdr:twoCellAnchor>
  <xdr:twoCellAnchor editAs="oneCell">
    <xdr:from>
      <xdr:col>5</xdr:col>
      <xdr:colOff>739588</xdr:colOff>
      <xdr:row>4</xdr:row>
      <xdr:rowOff>98423</xdr:rowOff>
    </xdr:from>
    <xdr:to>
      <xdr:col>7</xdr:col>
      <xdr:colOff>37496</xdr:colOff>
      <xdr:row>11</xdr:row>
      <xdr:rowOff>383536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4605473-3CB9-43B8-882B-1145942880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154706" y="849217"/>
          <a:ext cx="1633587" cy="163729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5</xdr:col>
      <xdr:colOff>845143</xdr:colOff>
      <xdr:row>4</xdr:row>
      <xdr:rowOff>98423</xdr:rowOff>
    </xdr:from>
    <xdr:to>
      <xdr:col>7</xdr:col>
      <xdr:colOff>31146</xdr:colOff>
      <xdr:row>11</xdr:row>
      <xdr:rowOff>215448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AD90E7D-2CB7-43AE-93BB-BB9A76B752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201368" y="850898"/>
          <a:ext cx="1525978" cy="148489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5</xdr:col>
      <xdr:colOff>739588</xdr:colOff>
      <xdr:row>4</xdr:row>
      <xdr:rowOff>98423</xdr:rowOff>
    </xdr:from>
    <xdr:to>
      <xdr:col>7</xdr:col>
      <xdr:colOff>37496</xdr:colOff>
      <xdr:row>11</xdr:row>
      <xdr:rowOff>383536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52D135DF-8EA6-4E29-A42C-154EE4071B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089463" y="850898"/>
          <a:ext cx="1644233" cy="1652978"/>
        </a:xfrm>
        <a:prstGeom prst="rect">
          <a:avLst/>
        </a:prstGeom>
        <a:ln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AD65"/>
  <sheetViews>
    <sheetView showGridLines="0" tabSelected="1" topLeftCell="A3" zoomScale="85" zoomScaleNormal="85" workbookViewId="0">
      <selection activeCell="AD12" sqref="AD12"/>
    </sheetView>
  </sheetViews>
  <sheetFormatPr baseColWidth="10" defaultColWidth="11.453125" defaultRowHeight="14.5" x14ac:dyDescent="0.35"/>
  <cols>
    <col min="1" max="1" width="2.453125" customWidth="1"/>
    <col min="2" max="2" width="20.81640625" customWidth="1"/>
    <col min="3" max="3" width="7.26953125" customWidth="1"/>
    <col min="4" max="4" width="38.453125" customWidth="1"/>
    <col min="5" max="5" width="7.6328125" style="7" customWidth="1"/>
    <col min="6" max="6" width="20.08984375" customWidth="1"/>
    <col min="7" max="7" width="13.54296875" customWidth="1"/>
    <col min="8" max="8" width="10.08984375" customWidth="1"/>
    <col min="9" max="9" width="14" customWidth="1"/>
    <col min="10" max="10" width="2.453125" hidden="1" customWidth="1"/>
    <col min="11" max="11" width="14.36328125" hidden="1" customWidth="1"/>
    <col min="12" max="12" width="3.1796875" hidden="1" customWidth="1"/>
    <col min="13" max="13" width="1.90625" hidden="1" customWidth="1"/>
    <col min="14" max="14" width="0.6328125" hidden="1" customWidth="1"/>
    <col min="15" max="15" width="10.453125" style="7" hidden="1" customWidth="1"/>
    <col min="16" max="16" width="6.453125" hidden="1" customWidth="1"/>
    <col min="17" max="17" width="13" hidden="1" customWidth="1"/>
    <col min="18" max="18" width="12.36328125" hidden="1" customWidth="1"/>
    <col min="19" max="19" width="10.08984375" hidden="1" customWidth="1"/>
    <col min="20" max="20" width="1.36328125" hidden="1" customWidth="1"/>
    <col min="21" max="21" width="7" style="7" hidden="1" customWidth="1"/>
    <col min="22" max="22" width="7.36328125" hidden="1" customWidth="1"/>
    <col min="23" max="23" width="13" hidden="1" customWidth="1"/>
    <col min="24" max="24" width="12.36328125" hidden="1" customWidth="1"/>
    <col min="25" max="25" width="12.453125" hidden="1" customWidth="1"/>
    <col min="26" max="26" width="4.7265625" customWidth="1"/>
  </cols>
  <sheetData>
    <row r="1" spans="2:25" ht="15" customHeight="1" x14ac:dyDescent="0.35">
      <c r="B1" s="196" t="s">
        <v>50</v>
      </c>
      <c r="C1" s="197"/>
      <c r="D1" s="197"/>
      <c r="E1" s="198"/>
      <c r="F1" s="197"/>
      <c r="G1" s="197"/>
      <c r="H1" s="197"/>
      <c r="I1" s="197"/>
      <c r="R1" s="35" t="s">
        <v>59</v>
      </c>
      <c r="S1" s="36"/>
      <c r="T1" s="36"/>
      <c r="U1" s="37" t="s">
        <v>60</v>
      </c>
      <c r="V1" s="36"/>
      <c r="W1" s="36"/>
      <c r="X1" s="37" t="s">
        <v>58</v>
      </c>
      <c r="Y1" s="38"/>
    </row>
    <row r="2" spans="2:25" ht="15" customHeight="1" x14ac:dyDescent="0.35">
      <c r="B2" s="197"/>
      <c r="C2" s="197"/>
      <c r="D2" s="197"/>
      <c r="E2" s="198"/>
      <c r="F2" s="197"/>
      <c r="G2" s="197"/>
      <c r="H2" s="197"/>
      <c r="I2" s="197"/>
    </row>
    <row r="3" spans="2:25" ht="76" customHeight="1" x14ac:dyDescent="0.35">
      <c r="B3" s="197"/>
      <c r="C3" s="197"/>
      <c r="D3" s="197"/>
      <c r="E3" s="198"/>
      <c r="F3" s="197"/>
      <c r="G3" s="197"/>
      <c r="H3" s="197"/>
      <c r="I3" s="197"/>
    </row>
    <row r="4" spans="2:25" ht="14.5" customHeight="1" x14ac:dyDescent="0.35">
      <c r="B4" s="204" t="s">
        <v>52</v>
      </c>
      <c r="C4" s="160"/>
      <c r="D4" s="160"/>
      <c r="E4" s="205"/>
    </row>
    <row r="5" spans="2:25" ht="13.5" customHeight="1" x14ac:dyDescent="0.35">
      <c r="B5" s="160"/>
      <c r="C5" s="160"/>
      <c r="D5" s="160"/>
      <c r="E5" s="205"/>
      <c r="I5" s="23"/>
    </row>
    <row r="6" spans="2:25" s="18" customFormat="1" ht="18.5" x14ac:dyDescent="0.35">
      <c r="B6" s="63" t="s">
        <v>53</v>
      </c>
      <c r="C6" s="199" t="s">
        <v>79</v>
      </c>
      <c r="D6" s="200"/>
      <c r="E6" s="201"/>
      <c r="I6" s="39" t="s">
        <v>75</v>
      </c>
      <c r="O6" s="9"/>
      <c r="P6" s="19"/>
      <c r="Q6" s="19"/>
    </row>
    <row r="7" spans="2:25" s="18" customFormat="1" ht="18.5" x14ac:dyDescent="0.35">
      <c r="B7" s="63" t="s">
        <v>68</v>
      </c>
      <c r="C7" s="199" t="s">
        <v>79</v>
      </c>
      <c r="D7" s="200"/>
      <c r="E7" s="201"/>
      <c r="L7"/>
      <c r="O7" s="9"/>
    </row>
    <row r="8" spans="2:25" s="18" customFormat="1" ht="18.5" x14ac:dyDescent="0.35">
      <c r="B8" s="63" t="s">
        <v>0</v>
      </c>
      <c r="C8" s="199" t="s">
        <v>80</v>
      </c>
      <c r="D8" s="200"/>
      <c r="E8" s="201"/>
      <c r="O8" s="9"/>
    </row>
    <row r="9" spans="2:25" s="18" customFormat="1" ht="18.5" x14ac:dyDescent="0.35">
      <c r="B9" s="63" t="s">
        <v>1</v>
      </c>
      <c r="C9" s="199" t="s">
        <v>78</v>
      </c>
      <c r="D9" s="200"/>
      <c r="E9" s="201"/>
      <c r="F9" s="48"/>
      <c r="O9" s="9"/>
    </row>
    <row r="10" spans="2:25" s="18" customFormat="1" ht="15.5" hidden="1" customHeight="1" x14ac:dyDescent="0.35">
      <c r="B10" s="63"/>
      <c r="C10" s="64"/>
      <c r="D10" s="65"/>
      <c r="E10" s="66"/>
      <c r="F10" s="48"/>
      <c r="O10" s="9"/>
    </row>
    <row r="11" spans="2:25" s="18" customFormat="1" ht="18.5" x14ac:dyDescent="0.35">
      <c r="B11" s="67" t="s">
        <v>5</v>
      </c>
      <c r="C11" s="216">
        <v>45566</v>
      </c>
      <c r="D11" s="200"/>
      <c r="E11" s="201"/>
      <c r="O11" s="9"/>
      <c r="Q11"/>
      <c r="R11"/>
      <c r="S11"/>
      <c r="U11" s="9"/>
    </row>
    <row r="12" spans="2:25" s="18" customFormat="1" ht="47.5" customHeight="1" x14ac:dyDescent="0.35">
      <c r="B12" s="63" t="s">
        <v>85</v>
      </c>
      <c r="C12" s="217" t="s">
        <v>83</v>
      </c>
      <c r="D12" s="218"/>
      <c r="E12" s="219"/>
      <c r="O12" s="9"/>
      <c r="Q12"/>
      <c r="R12"/>
      <c r="S12"/>
      <c r="U12" s="9"/>
    </row>
    <row r="13" spans="2:25" s="16" customFormat="1" ht="22.5" customHeight="1" x14ac:dyDescent="0.45">
      <c r="B13" s="68" t="s">
        <v>29</v>
      </c>
      <c r="C13" s="206">
        <f>B58</f>
        <v>40000</v>
      </c>
      <c r="D13" s="207"/>
      <c r="E13" s="208"/>
      <c r="L13" s="17"/>
      <c r="M13" s="17"/>
      <c r="N13" s="17"/>
      <c r="Q13"/>
      <c r="R13"/>
      <c r="S13"/>
    </row>
    <row r="14" spans="2:25" x14ac:dyDescent="0.35">
      <c r="C14" s="1"/>
      <c r="D14" s="1"/>
      <c r="F14" s="1"/>
      <c r="G14" s="1"/>
      <c r="H14" s="1"/>
    </row>
    <row r="15" spans="2:25" ht="19.75" customHeight="1" x14ac:dyDescent="0.35">
      <c r="B15" s="69" t="s">
        <v>6</v>
      </c>
      <c r="C15" s="209" t="s">
        <v>7</v>
      </c>
      <c r="D15" s="210"/>
      <c r="E15" s="211"/>
      <c r="F15" s="70" t="s">
        <v>8</v>
      </c>
      <c r="G15" s="202" t="s">
        <v>31</v>
      </c>
      <c r="H15" s="203"/>
      <c r="I15" s="215" t="s">
        <v>9</v>
      </c>
    </row>
    <row r="16" spans="2:25" ht="16.5" customHeight="1" x14ac:dyDescent="0.35">
      <c r="B16" s="71" t="s">
        <v>10</v>
      </c>
      <c r="C16" s="212"/>
      <c r="D16" s="213"/>
      <c r="E16" s="214"/>
      <c r="F16" s="72" t="s">
        <v>11</v>
      </c>
      <c r="G16" s="73" t="s">
        <v>32</v>
      </c>
      <c r="H16" s="73" t="s">
        <v>30</v>
      </c>
      <c r="I16" s="214"/>
    </row>
    <row r="17" spans="1:30" ht="40.5" customHeight="1" x14ac:dyDescent="0.45">
      <c r="A17" s="18"/>
      <c r="B17" s="144" t="s">
        <v>51</v>
      </c>
      <c r="C17" s="192"/>
      <c r="D17" s="192"/>
      <c r="E17" s="192"/>
      <c r="F17" s="192"/>
      <c r="G17" s="192"/>
      <c r="H17" s="192"/>
      <c r="I17" s="193"/>
      <c r="J17" s="18"/>
      <c r="K17" s="18"/>
      <c r="R17" s="9" t="s">
        <v>42</v>
      </c>
      <c r="S17" s="9">
        <v>30</v>
      </c>
      <c r="X17" s="9" t="s">
        <v>42</v>
      </c>
      <c r="Y17" s="9">
        <v>30</v>
      </c>
    </row>
    <row r="18" spans="1:30" ht="16.5" customHeight="1" x14ac:dyDescent="0.35">
      <c r="B18" s="74">
        <f>SUM(B19:B24)</f>
        <v>353.57900000000001</v>
      </c>
      <c r="C18" s="75"/>
      <c r="D18" s="76" t="s">
        <v>14</v>
      </c>
      <c r="E18" s="77"/>
      <c r="F18" s="78">
        <f>SUM(F19:F24)</f>
        <v>353.57900000000001</v>
      </c>
      <c r="G18" s="49">
        <f t="shared" ref="G18:G24" si="0">IF(B18="","",B18-F18)</f>
        <v>0</v>
      </c>
      <c r="H18" s="50">
        <f>IF(B18="","",IF(B18=0,0,ABS(1-ABS(B18/F18))))</f>
        <v>0</v>
      </c>
      <c r="I18" s="79" t="s">
        <v>46</v>
      </c>
      <c r="K18" t="s">
        <v>39</v>
      </c>
      <c r="O18" s="171" t="s">
        <v>69</v>
      </c>
      <c r="P18" s="170"/>
      <c r="Q18" s="27" t="s">
        <v>44</v>
      </c>
      <c r="R18" s="27" t="s">
        <v>45</v>
      </c>
      <c r="S18" s="27" t="s">
        <v>49</v>
      </c>
      <c r="U18" s="171" t="s">
        <v>71</v>
      </c>
      <c r="V18" s="170"/>
      <c r="W18" s="27" t="s">
        <v>44</v>
      </c>
      <c r="X18" s="27" t="s">
        <v>45</v>
      </c>
      <c r="Y18" s="27" t="s">
        <v>49</v>
      </c>
    </row>
    <row r="19" spans="1:30" ht="16.5" customHeight="1" x14ac:dyDescent="0.35">
      <c r="B19" s="74">
        <v>0</v>
      </c>
      <c r="C19" s="80"/>
      <c r="D19" s="81" t="s">
        <v>3</v>
      </c>
      <c r="E19" s="82"/>
      <c r="F19" s="83">
        <v>0</v>
      </c>
      <c r="G19" s="49">
        <f t="shared" si="0"/>
        <v>0</v>
      </c>
      <c r="H19" s="50">
        <f t="shared" ref="H19:H24" si="1">IF(B19="","",IF(B19=0,0,ABS(1-ABS(F19/B19))))</f>
        <v>0</v>
      </c>
      <c r="I19" s="84"/>
      <c r="K19" t="s">
        <v>34</v>
      </c>
      <c r="O19" s="28" t="e">
        <f>VLOOKUP($C$8&amp;YEAR($C$11)&amp;MONTH($C$11),#REF!,16,FALSE)</f>
        <v>#REF!</v>
      </c>
      <c r="P19" s="25" t="s">
        <v>3</v>
      </c>
      <c r="Q19" s="26">
        <v>24.732071999999999</v>
      </c>
      <c r="R19" s="26">
        <f>Q19/365</f>
        <v>6.7759101369863003E-2</v>
      </c>
      <c r="S19" s="29" t="e">
        <f t="shared" ref="S19:S24" si="2">O19*R19*$S$17</f>
        <v>#REF!</v>
      </c>
      <c r="U19" s="28" t="e">
        <f>VLOOKUP($C$8&amp;YEAR($C$11)&amp;MONTH($C$11),#REF!,16,FALSE)</f>
        <v>#REF!</v>
      </c>
      <c r="V19" s="25" t="s">
        <v>3</v>
      </c>
      <c r="W19" s="26">
        <v>16.675172</v>
      </c>
      <c r="X19" s="26">
        <f>W19/365</f>
        <v>4.568540273972603E-2</v>
      </c>
      <c r="Y19" s="29" t="e">
        <f>U19*X19*$Y$17</f>
        <v>#REF!</v>
      </c>
    </row>
    <row r="20" spans="1:30" ht="16.5" customHeight="1" x14ac:dyDescent="0.35">
      <c r="B20" s="74">
        <v>0</v>
      </c>
      <c r="C20" s="80"/>
      <c r="D20" s="81" t="s">
        <v>2</v>
      </c>
      <c r="E20" s="82"/>
      <c r="F20" s="83">
        <v>0</v>
      </c>
      <c r="G20" s="49">
        <f t="shared" si="0"/>
        <v>0</v>
      </c>
      <c r="H20" s="50">
        <f t="shared" si="1"/>
        <v>0</v>
      </c>
      <c r="I20" s="84"/>
      <c r="K20" t="s">
        <v>35</v>
      </c>
      <c r="O20" s="28" t="e">
        <f>VLOOKUP($C$8&amp;YEAR($C$11)&amp;MONTH($C$11),#REF!,17,FALSE)</f>
        <v>#REF!</v>
      </c>
      <c r="P20" s="25" t="s">
        <v>2</v>
      </c>
      <c r="Q20" s="26">
        <v>21.529344999999999</v>
      </c>
      <c r="R20" s="26">
        <f t="shared" ref="R20:R24" si="3">Q20/365</f>
        <v>5.8984506849315069E-2</v>
      </c>
      <c r="S20" s="29" t="e">
        <f t="shared" si="2"/>
        <v>#REF!</v>
      </c>
      <c r="U20" s="28" t="e">
        <f>VLOOKUP($C$8&amp;YEAR($C$11)&amp;MONTH($C$11),#REF!,17,FALSE)</f>
        <v>#REF!</v>
      </c>
      <c r="V20" s="25" t="s">
        <v>2</v>
      </c>
      <c r="W20" s="26">
        <v>12.245817000000001</v>
      </c>
      <c r="X20" s="26">
        <f t="shared" ref="X20:X24" si="4">W20/365</f>
        <v>3.355018356164384E-2</v>
      </c>
      <c r="Y20" s="29" t="e">
        <f t="shared" ref="Y20:Y24" si="5">U20*X20*$Y$17</f>
        <v>#REF!</v>
      </c>
    </row>
    <row r="21" spans="1:30" ht="16.5" customHeight="1" x14ac:dyDescent="0.35">
      <c r="B21" s="74">
        <v>0</v>
      </c>
      <c r="C21" s="80"/>
      <c r="D21" s="81" t="s">
        <v>4</v>
      </c>
      <c r="E21" s="82"/>
      <c r="F21" s="83">
        <v>0</v>
      </c>
      <c r="G21" s="49">
        <f t="shared" si="0"/>
        <v>0</v>
      </c>
      <c r="H21" s="50">
        <f t="shared" si="1"/>
        <v>0</v>
      </c>
      <c r="I21" s="84"/>
      <c r="K21" t="s">
        <v>36</v>
      </c>
      <c r="O21" s="28" t="e">
        <f>VLOOKUP($C$8&amp;YEAR($C$11)&amp;MONTH($C$11),#REF!,18,FALSE)</f>
        <v>#REF!</v>
      </c>
      <c r="P21" s="25" t="s">
        <v>4</v>
      </c>
      <c r="Q21" s="26">
        <v>12.319941</v>
      </c>
      <c r="R21" s="26">
        <f t="shared" si="3"/>
        <v>3.3753263013698631E-2</v>
      </c>
      <c r="S21" s="29" t="e">
        <f t="shared" si="2"/>
        <v>#REF!</v>
      </c>
      <c r="U21" s="28" t="e">
        <f>VLOOKUP($C$8&amp;YEAR($C$11)&amp;MONTH($C$11),#REF!,18,FALSE)</f>
        <v>#REF!</v>
      </c>
      <c r="V21" s="25" t="s">
        <v>4</v>
      </c>
      <c r="W21" s="26">
        <v>5.9358829999999996</v>
      </c>
      <c r="X21" s="26">
        <f t="shared" si="4"/>
        <v>1.6262693150684931E-2</v>
      </c>
      <c r="Y21" s="29" t="e">
        <f t="shared" si="5"/>
        <v>#REF!</v>
      </c>
    </row>
    <row r="22" spans="1:30" ht="16.5" customHeight="1" x14ac:dyDescent="0.35">
      <c r="B22" s="74">
        <v>138.87100000000001</v>
      </c>
      <c r="C22" s="80"/>
      <c r="D22" s="81" t="s">
        <v>21</v>
      </c>
      <c r="E22" s="82"/>
      <c r="F22" s="83">
        <v>138.87100000000001</v>
      </c>
      <c r="G22" s="49">
        <f t="shared" si="0"/>
        <v>0</v>
      </c>
      <c r="H22" s="50">
        <f t="shared" si="1"/>
        <v>0</v>
      </c>
      <c r="I22" s="84"/>
      <c r="K22" t="s">
        <v>37</v>
      </c>
      <c r="O22" s="28" t="e">
        <f>VLOOKUP($C$8&amp;YEAR($C$11)&amp;MONTH($C$11),#REF!,19,FALSE)</f>
        <v>#REF!</v>
      </c>
      <c r="P22" s="25" t="s">
        <v>21</v>
      </c>
      <c r="Q22" s="26">
        <v>9.897259</v>
      </c>
      <c r="R22" s="26">
        <f t="shared" si="3"/>
        <v>2.7115778082191781E-2</v>
      </c>
      <c r="S22" s="29" t="e">
        <f t="shared" si="2"/>
        <v>#REF!</v>
      </c>
      <c r="U22" s="28" t="e">
        <f>VLOOKUP($C$8&amp;YEAR($C$11)&amp;MONTH($C$11),#REF!,19,FALSE)</f>
        <v>#REF!</v>
      </c>
      <c r="V22" s="25" t="s">
        <v>21</v>
      </c>
      <c r="W22" s="26">
        <v>5.0501100000000001</v>
      </c>
      <c r="X22" s="26">
        <f t="shared" si="4"/>
        <v>1.3835917808219179E-2</v>
      </c>
      <c r="Y22" s="29" t="e">
        <f t="shared" si="5"/>
        <v>#REF!</v>
      </c>
    </row>
    <row r="23" spans="1:30" ht="16.5" customHeight="1" x14ac:dyDescent="0.35">
      <c r="B23" s="74">
        <v>86.483999999999995</v>
      </c>
      <c r="C23" s="80"/>
      <c r="D23" s="81" t="s">
        <v>22</v>
      </c>
      <c r="E23" s="82"/>
      <c r="F23" s="83">
        <v>86.483999999999995</v>
      </c>
      <c r="G23" s="49">
        <f t="shared" si="0"/>
        <v>0</v>
      </c>
      <c r="H23" s="50">
        <f t="shared" si="1"/>
        <v>0</v>
      </c>
      <c r="I23" s="84"/>
      <c r="K23" t="s">
        <v>33</v>
      </c>
      <c r="O23" s="28" t="e">
        <f>VLOOKUP($C$8&amp;YEAR($C$11)&amp;MONTH($C$11),#REF!,20,FALSE)</f>
        <v>#REF!</v>
      </c>
      <c r="P23" s="25" t="s">
        <v>22</v>
      </c>
      <c r="Q23" s="26">
        <v>2.83392</v>
      </c>
      <c r="R23" s="26">
        <f t="shared" si="3"/>
        <v>7.7641643835616439E-3</v>
      </c>
      <c r="S23" s="29" t="e">
        <f t="shared" si="2"/>
        <v>#REF!</v>
      </c>
      <c r="U23" s="28" t="e">
        <f>VLOOKUP($C$8&amp;YEAR($C$11)&amp;MONTH($C$11),#REF!,20,FALSE)</f>
        <v>#REF!</v>
      </c>
      <c r="V23" s="25" t="s">
        <v>22</v>
      </c>
      <c r="W23" s="26">
        <v>3.3702039999999998</v>
      </c>
      <c r="X23" s="26">
        <f t="shared" si="4"/>
        <v>9.2334356164383551E-3</v>
      </c>
      <c r="Y23" s="29" t="e">
        <f t="shared" si="5"/>
        <v>#REF!</v>
      </c>
    </row>
    <row r="24" spans="1:30" ht="16.5" customHeight="1" x14ac:dyDescent="0.35">
      <c r="B24" s="74">
        <v>128.22399999999999</v>
      </c>
      <c r="C24" s="85"/>
      <c r="D24" s="86" t="s">
        <v>23</v>
      </c>
      <c r="E24" s="87"/>
      <c r="F24" s="88">
        <v>128.22399999999999</v>
      </c>
      <c r="G24" s="49">
        <f t="shared" si="0"/>
        <v>0</v>
      </c>
      <c r="H24" s="50">
        <f t="shared" si="1"/>
        <v>0</v>
      </c>
      <c r="I24" s="89"/>
      <c r="K24" t="s">
        <v>38</v>
      </c>
      <c r="O24" s="28" t="e">
        <f>VLOOKUP($C$8&amp;YEAR($C$11)&amp;MONTH($C$11),#REF!,21,FALSE)</f>
        <v>#REF!</v>
      </c>
      <c r="P24" s="25" t="s">
        <v>23</v>
      </c>
      <c r="Q24" s="26">
        <v>1.571094</v>
      </c>
      <c r="R24" s="26">
        <f t="shared" si="3"/>
        <v>4.3043671232876708E-3</v>
      </c>
      <c r="S24" s="29" t="e">
        <f t="shared" si="2"/>
        <v>#REF!</v>
      </c>
      <c r="U24" s="28" t="e">
        <f>VLOOKUP($C$8&amp;YEAR($C$11)&amp;MONTH($C$11),#REF!,21,FALSE)</f>
        <v>#REF!</v>
      </c>
      <c r="V24" s="25" t="s">
        <v>23</v>
      </c>
      <c r="W24" s="26">
        <v>2.1530420000000001</v>
      </c>
      <c r="X24" s="26">
        <f t="shared" si="4"/>
        <v>5.8987452054794524E-3</v>
      </c>
      <c r="Y24" s="29" t="e">
        <f t="shared" si="5"/>
        <v>#REF!</v>
      </c>
    </row>
    <row r="25" spans="1:30" ht="24" customHeight="1" x14ac:dyDescent="0.35">
      <c r="B25" s="194" t="s">
        <v>81</v>
      </c>
      <c r="C25" s="194"/>
      <c r="D25" s="194"/>
      <c r="E25" s="194"/>
      <c r="F25" s="194"/>
      <c r="G25" s="194"/>
      <c r="H25" s="194"/>
      <c r="I25" s="194"/>
      <c r="M25" s="4"/>
      <c r="N25" s="3"/>
      <c r="O25" s="16"/>
      <c r="P25" s="13"/>
      <c r="Q25" s="13"/>
      <c r="R25" s="13"/>
      <c r="S25" s="30"/>
      <c r="U25" s="16"/>
      <c r="V25" s="13"/>
      <c r="W25" s="13"/>
      <c r="X25" s="13"/>
      <c r="Y25" s="30"/>
      <c r="AD25" s="9"/>
    </row>
    <row r="26" spans="1:30" ht="14.5" customHeight="1" x14ac:dyDescent="0.35">
      <c r="B26" s="195"/>
      <c r="C26" s="195"/>
      <c r="D26" s="195"/>
      <c r="E26" s="195"/>
      <c r="F26" s="195"/>
      <c r="G26" s="195"/>
      <c r="H26" s="195"/>
      <c r="I26" s="195"/>
    </row>
    <row r="27" spans="1:30" ht="15" hidden="1" customHeight="1" x14ac:dyDescent="0.35">
      <c r="B27" s="90">
        <v>1490</v>
      </c>
      <c r="C27" s="91"/>
      <c r="D27" s="92" t="s">
        <v>3</v>
      </c>
      <c r="E27" s="93"/>
      <c r="F27" s="94">
        <v>1490</v>
      </c>
      <c r="G27" s="95"/>
      <c r="H27" s="96"/>
      <c r="I27" s="97"/>
    </row>
    <row r="28" spans="1:30" ht="14.5" hidden="1" customHeight="1" x14ac:dyDescent="0.35">
      <c r="B28" s="90">
        <v>1490</v>
      </c>
      <c r="C28" s="91"/>
      <c r="D28" s="92" t="s">
        <v>2</v>
      </c>
      <c r="E28" s="93"/>
      <c r="F28" s="94">
        <v>1490</v>
      </c>
      <c r="G28" s="98"/>
      <c r="H28" s="99"/>
      <c r="I28" s="100"/>
    </row>
    <row r="29" spans="1:30" ht="14.5" hidden="1" customHeight="1" x14ac:dyDescent="0.35">
      <c r="B29" s="90">
        <v>1490</v>
      </c>
      <c r="C29" s="91"/>
      <c r="D29" s="92" t="s">
        <v>4</v>
      </c>
      <c r="E29" s="93"/>
      <c r="F29" s="94">
        <v>1490</v>
      </c>
      <c r="G29" s="98"/>
      <c r="H29" s="99"/>
      <c r="I29" s="100"/>
    </row>
    <row r="30" spans="1:30" ht="14.5" hidden="1" customHeight="1" x14ac:dyDescent="0.35">
      <c r="B30" s="90">
        <v>1490</v>
      </c>
      <c r="C30" s="91"/>
      <c r="D30" s="92" t="s">
        <v>21</v>
      </c>
      <c r="E30" s="93"/>
      <c r="F30" s="94">
        <v>1490</v>
      </c>
      <c r="G30" s="98"/>
      <c r="H30" s="99"/>
      <c r="I30" s="100"/>
    </row>
    <row r="31" spans="1:30" ht="14.5" hidden="1" customHeight="1" x14ac:dyDescent="0.35">
      <c r="B31" s="90">
        <v>1490</v>
      </c>
      <c r="C31" s="91"/>
      <c r="D31" s="92" t="s">
        <v>22</v>
      </c>
      <c r="E31" s="93"/>
      <c r="F31" s="94">
        <v>1490</v>
      </c>
      <c r="G31" s="98"/>
      <c r="H31" s="99"/>
      <c r="I31" s="100"/>
    </row>
    <row r="32" spans="1:30" ht="14.5" hidden="1" customHeight="1" x14ac:dyDescent="0.35">
      <c r="B32" s="90">
        <v>1660</v>
      </c>
      <c r="C32" s="91"/>
      <c r="D32" s="92" t="s">
        <v>23</v>
      </c>
      <c r="E32" s="93"/>
      <c r="F32" s="94">
        <v>1660</v>
      </c>
      <c r="G32" s="98"/>
      <c r="H32" s="99"/>
      <c r="I32" s="101"/>
    </row>
    <row r="33" spans="2:26" s="13" customFormat="1" ht="21" customHeight="1" x14ac:dyDescent="0.35">
      <c r="B33" s="102">
        <v>6145.98</v>
      </c>
      <c r="C33" s="103"/>
      <c r="D33" s="104" t="s">
        <v>12</v>
      </c>
      <c r="E33" s="105"/>
      <c r="F33" s="106"/>
      <c r="G33" s="51">
        <f>IF(B33="","",ROUND(B33-F33,2))</f>
        <v>6145.98</v>
      </c>
      <c r="H33" s="52">
        <f>IF(B33="","",IF(B33=0,0,ABS(1-ABS(F33/B33))))</f>
        <v>1</v>
      </c>
      <c r="I33" s="107"/>
      <c r="K33" s="13" t="s">
        <v>25</v>
      </c>
      <c r="O33" s="16"/>
      <c r="Z33"/>
    </row>
    <row r="34" spans="2:26" s="13" customFormat="1" ht="21" customHeight="1" x14ac:dyDescent="0.35">
      <c r="B34" s="108">
        <v>0</v>
      </c>
      <c r="C34" s="109"/>
      <c r="D34" s="110" t="s">
        <v>13</v>
      </c>
      <c r="E34" s="111"/>
      <c r="F34" s="112">
        <v>0</v>
      </c>
      <c r="G34" s="51">
        <f>IF(B34="","",ROUND(B34-F34,2))</f>
        <v>0</v>
      </c>
      <c r="H34" s="52">
        <f>IF(B34="","",IF(B34=0,0,ABS(1-ABS(F34/B34))))</f>
        <v>0</v>
      </c>
      <c r="I34" s="113"/>
      <c r="K34" s="13" t="s">
        <v>24</v>
      </c>
      <c r="O34" s="16"/>
      <c r="Z34"/>
    </row>
    <row r="35" spans="2:26" ht="24" customHeight="1" x14ac:dyDescent="0.35">
      <c r="B35" s="144" t="s">
        <v>76</v>
      </c>
      <c r="C35" s="145"/>
      <c r="D35" s="145"/>
      <c r="E35" s="145"/>
      <c r="F35" s="145"/>
      <c r="G35" s="145"/>
      <c r="H35" s="145"/>
      <c r="I35" s="146"/>
      <c r="M35" s="4"/>
      <c r="N35" s="3"/>
      <c r="P35" s="13" t="s">
        <v>69</v>
      </c>
      <c r="Q35" s="13"/>
      <c r="R35" s="13"/>
      <c r="S35" s="13"/>
      <c r="U35" s="16"/>
      <c r="V35" s="13" t="s">
        <v>71</v>
      </c>
      <c r="W35" s="13"/>
      <c r="X35" s="13"/>
      <c r="Y35" s="13"/>
    </row>
    <row r="36" spans="2:26" s="13" customFormat="1" ht="24.9" customHeight="1" x14ac:dyDescent="0.35">
      <c r="B36" s="147"/>
      <c r="C36" s="148"/>
      <c r="D36" s="148"/>
      <c r="E36" s="148"/>
      <c r="F36" s="148"/>
      <c r="G36" s="148"/>
      <c r="H36" s="148"/>
      <c r="I36" s="149"/>
      <c r="K36" s="13" t="s">
        <v>26</v>
      </c>
      <c r="M36" s="14"/>
      <c r="N36" s="15"/>
      <c r="O36" s="16"/>
      <c r="P36" s="172" t="s">
        <v>70</v>
      </c>
      <c r="Q36" s="173"/>
      <c r="R36" s="173"/>
      <c r="S36" s="174"/>
      <c r="T36"/>
      <c r="U36" s="16"/>
      <c r="V36" s="172" t="s">
        <v>70</v>
      </c>
      <c r="W36" s="173"/>
      <c r="X36" s="173"/>
      <c r="Y36" s="174"/>
    </row>
    <row r="37" spans="2:26" ht="24" customHeight="1" thickBot="1" x14ac:dyDescent="0.4">
      <c r="B37" s="114" t="s">
        <v>54</v>
      </c>
      <c r="C37" s="115"/>
      <c r="D37" s="53" t="s">
        <v>55</v>
      </c>
      <c r="E37" s="116"/>
      <c r="F37" s="114" t="s">
        <v>54</v>
      </c>
      <c r="G37" s="40"/>
      <c r="H37" s="41"/>
      <c r="I37" s="117"/>
      <c r="M37" s="4"/>
      <c r="N37" s="3"/>
      <c r="P37" s="25" t="s">
        <v>3</v>
      </c>
      <c r="Q37" s="26">
        <v>3.9483000000000004E-2</v>
      </c>
      <c r="R37" s="26">
        <f>Q37*1000</f>
        <v>39.483000000000004</v>
      </c>
      <c r="S37" s="29">
        <f>R37*O37</f>
        <v>0</v>
      </c>
      <c r="T37" s="9"/>
      <c r="U37" s="9"/>
      <c r="V37" s="25" t="s">
        <v>3</v>
      </c>
      <c r="W37" s="26">
        <v>5.8463000000000001E-2</v>
      </c>
      <c r="X37" s="26">
        <f>W37*1000</f>
        <v>58.463000000000001</v>
      </c>
      <c r="Y37" s="29">
        <f t="shared" ref="Y37:Y42" si="6">X37*F19</f>
        <v>0</v>
      </c>
    </row>
    <row r="38" spans="2:26" ht="22.5" customHeight="1" thickBot="1" x14ac:dyDescent="0.4">
      <c r="B38" s="165">
        <v>32984</v>
      </c>
      <c r="C38" s="180" t="s">
        <v>15</v>
      </c>
      <c r="D38" s="181"/>
      <c r="E38" s="182"/>
      <c r="F38" s="168">
        <v>32876.759811575801</v>
      </c>
      <c r="G38" s="156">
        <f>IF(B38="","",ROUND(B38-F38,2))</f>
        <v>107.24</v>
      </c>
      <c r="H38" s="159">
        <f>IF(B38="","",IF(B38=0,0,ABS(1-ABS(F38/B38))))</f>
        <v>3.2512790572458705E-3</v>
      </c>
      <c r="I38" s="118"/>
      <c r="K38" t="s">
        <v>41</v>
      </c>
      <c r="M38" s="4"/>
      <c r="N38" s="3"/>
      <c r="P38" s="25" t="s">
        <v>2</v>
      </c>
      <c r="Q38" s="26">
        <v>3.0630999999999999E-2</v>
      </c>
      <c r="R38" s="26">
        <f t="shared" ref="R38:R42" si="7">Q38*1000</f>
        <v>30.631</v>
      </c>
      <c r="S38" s="29">
        <f t="shared" ref="S38:S42" si="8">R38*O38</f>
        <v>0</v>
      </c>
      <c r="T38" s="9"/>
      <c r="U38" s="9"/>
      <c r="V38" s="25" t="s">
        <v>2</v>
      </c>
      <c r="W38" s="26">
        <v>4.471E-2</v>
      </c>
      <c r="X38" s="26">
        <f t="shared" ref="X38:X42" si="9">W38*1000</f>
        <v>44.71</v>
      </c>
      <c r="Y38" s="29">
        <f t="shared" si="6"/>
        <v>0</v>
      </c>
    </row>
    <row r="39" spans="2:26" ht="25.75" hidden="1" customHeight="1" thickBot="1" x14ac:dyDescent="0.4">
      <c r="B39" s="166"/>
      <c r="C39" s="162" t="s">
        <v>74</v>
      </c>
      <c r="D39" s="163"/>
      <c r="E39" s="164"/>
      <c r="F39" s="166"/>
      <c r="G39" s="157"/>
      <c r="H39" s="160"/>
      <c r="I39" s="119"/>
      <c r="M39" s="4"/>
      <c r="N39" s="3"/>
      <c r="P39" s="25" t="s">
        <v>4</v>
      </c>
      <c r="Q39" s="26">
        <v>1.6972000000000001E-2</v>
      </c>
      <c r="R39" s="26">
        <f t="shared" si="7"/>
        <v>16.972000000000001</v>
      </c>
      <c r="S39" s="29">
        <f t="shared" si="8"/>
        <v>0</v>
      </c>
      <c r="T39" s="9"/>
      <c r="U39" s="9"/>
      <c r="V39" s="25" t="s">
        <v>4</v>
      </c>
      <c r="W39" s="26">
        <v>2.4239E-2</v>
      </c>
      <c r="X39" s="26">
        <f t="shared" si="9"/>
        <v>24.239000000000001</v>
      </c>
      <c r="Y39" s="29">
        <f t="shared" si="6"/>
        <v>0</v>
      </c>
    </row>
    <row r="40" spans="2:26" ht="22.75" customHeight="1" x14ac:dyDescent="0.35">
      <c r="B40" s="166"/>
      <c r="C40" s="153" t="s">
        <v>77</v>
      </c>
      <c r="D40" s="154"/>
      <c r="E40" s="155"/>
      <c r="F40" s="166"/>
      <c r="G40" s="157"/>
      <c r="H40" s="160"/>
      <c r="I40" s="120"/>
      <c r="M40" s="11"/>
      <c r="N40" s="3"/>
      <c r="P40" s="25" t="s">
        <v>21</v>
      </c>
      <c r="Q40" s="26">
        <v>9.8519999999999996E-3</v>
      </c>
      <c r="R40" s="26">
        <f t="shared" si="7"/>
        <v>9.8520000000000003</v>
      </c>
      <c r="S40" s="29">
        <f t="shared" si="8"/>
        <v>0</v>
      </c>
      <c r="T40" s="9"/>
      <c r="U40" s="9"/>
      <c r="V40" s="25" t="s">
        <v>21</v>
      </c>
      <c r="W40" s="26">
        <v>1.3503000000000001E-2</v>
      </c>
      <c r="X40" s="26">
        <f t="shared" si="9"/>
        <v>13.503000000000002</v>
      </c>
      <c r="Y40" s="29">
        <f t="shared" si="6"/>
        <v>1875.1751130000005</v>
      </c>
    </row>
    <row r="41" spans="2:26" ht="24.65" customHeight="1" x14ac:dyDescent="0.35">
      <c r="B41" s="166"/>
      <c r="C41" s="153" t="s">
        <v>61</v>
      </c>
      <c r="D41" s="154"/>
      <c r="E41" s="155"/>
      <c r="F41" s="166"/>
      <c r="G41" s="157"/>
      <c r="H41" s="160"/>
      <c r="I41" s="120"/>
      <c r="K41" s="10"/>
      <c r="M41" s="5"/>
      <c r="N41" s="3"/>
      <c r="P41" s="25" t="s">
        <v>22</v>
      </c>
      <c r="Q41" s="26">
        <v>3.1510000000000002E-3</v>
      </c>
      <c r="R41" s="26">
        <f t="shared" si="7"/>
        <v>3.1510000000000002</v>
      </c>
      <c r="S41" s="29">
        <f t="shared" si="8"/>
        <v>0</v>
      </c>
      <c r="T41" s="9"/>
      <c r="U41" s="9"/>
      <c r="V41" s="25" t="s">
        <v>22</v>
      </c>
      <c r="W41" s="26">
        <v>5.5399999999999998E-3</v>
      </c>
      <c r="X41" s="26">
        <f t="shared" si="9"/>
        <v>5.54</v>
      </c>
      <c r="Y41" s="29">
        <f t="shared" si="6"/>
        <v>479.12135999999998</v>
      </c>
    </row>
    <row r="42" spans="2:26" ht="18" customHeight="1" x14ac:dyDescent="0.35">
      <c r="B42" s="166"/>
      <c r="C42" s="153" t="s">
        <v>62</v>
      </c>
      <c r="D42" s="154"/>
      <c r="E42" s="155"/>
      <c r="F42" s="166"/>
      <c r="G42" s="157"/>
      <c r="H42" s="160"/>
      <c r="I42" s="120"/>
      <c r="K42" s="2"/>
      <c r="M42" s="4"/>
      <c r="N42" s="3"/>
      <c r="P42" s="25" t="s">
        <v>23</v>
      </c>
      <c r="Q42" s="26">
        <v>2.085E-3</v>
      </c>
      <c r="R42" s="26">
        <f t="shared" si="7"/>
        <v>2.085</v>
      </c>
      <c r="S42" s="29">
        <f t="shared" si="8"/>
        <v>0</v>
      </c>
      <c r="T42" s="9"/>
      <c r="U42" s="9"/>
      <c r="V42" s="25" t="s">
        <v>23</v>
      </c>
      <c r="W42" s="26">
        <v>3.578E-3</v>
      </c>
      <c r="X42" s="26">
        <f t="shared" si="9"/>
        <v>3.5779999999999998</v>
      </c>
      <c r="Y42" s="29">
        <f t="shared" si="6"/>
        <v>458.78547199999997</v>
      </c>
    </row>
    <row r="43" spans="2:26" ht="18" customHeight="1" x14ac:dyDescent="0.35">
      <c r="B43" s="166"/>
      <c r="C43" s="153" t="s">
        <v>63</v>
      </c>
      <c r="D43" s="154"/>
      <c r="E43" s="155"/>
      <c r="F43" s="166"/>
      <c r="G43" s="157"/>
      <c r="H43" s="160"/>
      <c r="I43" s="120"/>
      <c r="M43" s="4"/>
      <c r="N43" s="3"/>
      <c r="Q43" s="9"/>
      <c r="R43" s="9"/>
      <c r="S43" s="30"/>
      <c r="T43" s="9"/>
      <c r="U43" s="9"/>
      <c r="V43" s="9"/>
      <c r="W43" s="9"/>
      <c r="X43" s="9"/>
      <c r="Y43" s="30"/>
    </row>
    <row r="44" spans="2:26" ht="18" customHeight="1" x14ac:dyDescent="0.35">
      <c r="B44" s="166"/>
      <c r="C44" s="153" t="s">
        <v>64</v>
      </c>
      <c r="D44" s="154"/>
      <c r="E44" s="155"/>
      <c r="F44" s="166"/>
      <c r="G44" s="157"/>
      <c r="H44" s="160"/>
      <c r="I44" s="120"/>
      <c r="M44" s="4"/>
      <c r="N44" s="3"/>
      <c r="S44" s="31">
        <f>S43/F18</f>
        <v>0</v>
      </c>
    </row>
    <row r="45" spans="2:26" ht="18" customHeight="1" x14ac:dyDescent="0.35">
      <c r="B45" s="166"/>
      <c r="C45" s="153" t="s">
        <v>65</v>
      </c>
      <c r="D45" s="154"/>
      <c r="E45" s="155"/>
      <c r="F45" s="166"/>
      <c r="G45" s="157"/>
      <c r="H45" s="160"/>
      <c r="I45" s="120"/>
      <c r="K45" s="2"/>
      <c r="M45" s="4"/>
      <c r="N45" s="3"/>
    </row>
    <row r="46" spans="2:26" ht="18" customHeight="1" x14ac:dyDescent="0.35">
      <c r="B46" s="166"/>
      <c r="C46" s="153" t="s">
        <v>65</v>
      </c>
      <c r="D46" s="154"/>
      <c r="E46" s="155"/>
      <c r="F46" s="166"/>
      <c r="G46" s="157"/>
      <c r="H46" s="160"/>
      <c r="I46" s="120"/>
      <c r="M46" s="4"/>
      <c r="N46" s="3"/>
      <c r="S46" s="3"/>
    </row>
    <row r="47" spans="2:26" ht="18" customHeight="1" x14ac:dyDescent="0.35">
      <c r="B47" s="166"/>
      <c r="C47" s="153" t="s">
        <v>66</v>
      </c>
      <c r="D47" s="154"/>
      <c r="E47" s="155"/>
      <c r="F47" s="166"/>
      <c r="G47" s="157"/>
      <c r="H47" s="160"/>
      <c r="I47" s="120"/>
      <c r="M47" s="4"/>
      <c r="N47" s="3"/>
    </row>
    <row r="48" spans="2:26" ht="18" customHeight="1" x14ac:dyDescent="0.35">
      <c r="B48" s="166"/>
      <c r="C48" s="153" t="s">
        <v>67</v>
      </c>
      <c r="D48" s="154"/>
      <c r="E48" s="155"/>
      <c r="F48" s="166"/>
      <c r="G48" s="157"/>
      <c r="H48" s="160"/>
      <c r="I48" s="120"/>
      <c r="M48" s="4"/>
      <c r="N48" s="3"/>
    </row>
    <row r="49" spans="2:21" ht="18" customHeight="1" thickBot="1" x14ac:dyDescent="0.4">
      <c r="B49" s="167"/>
      <c r="C49" s="150" t="s">
        <v>43</v>
      </c>
      <c r="D49" s="151"/>
      <c r="E49" s="152"/>
      <c r="F49" s="167"/>
      <c r="G49" s="158"/>
      <c r="H49" s="161"/>
      <c r="I49" s="120"/>
      <c r="M49" s="4"/>
      <c r="N49" s="3"/>
    </row>
    <row r="50" spans="2:21" ht="26" customHeight="1" x14ac:dyDescent="0.35">
      <c r="B50" s="184" t="s">
        <v>16</v>
      </c>
      <c r="C50" s="178"/>
      <c r="D50" s="178"/>
      <c r="E50" s="178"/>
      <c r="F50" s="178"/>
      <c r="G50" s="178"/>
      <c r="H50" s="178"/>
      <c r="I50" s="185"/>
      <c r="K50" s="8"/>
      <c r="M50" s="6"/>
      <c r="N50" s="3"/>
      <c r="Q50" s="24"/>
    </row>
    <row r="51" spans="2:21" ht="17.25" customHeight="1" x14ac:dyDescent="0.35">
      <c r="B51" s="121">
        <v>0</v>
      </c>
      <c r="C51" s="122"/>
      <c r="D51" s="76" t="s">
        <v>17</v>
      </c>
      <c r="E51" s="123" t="s">
        <v>40</v>
      </c>
      <c r="F51" s="121">
        <v>0</v>
      </c>
      <c r="G51" s="124">
        <f>IF(B51="","",ABS(B51-F51))</f>
        <v>0</v>
      </c>
      <c r="H51" s="125">
        <f>IF(B51="","",IF(B51=0,0,ABS(1-ABS(F51/B51))))</f>
        <v>0</v>
      </c>
      <c r="I51" s="126"/>
    </row>
    <row r="52" spans="2:21" ht="14.5" hidden="1" customHeight="1" x14ac:dyDescent="0.35">
      <c r="B52" s="127" t="e">
        <f>VLOOKUP($C$8&amp;YEAR($C$11)&amp;MONTH($C$11),#REF!,13,FALSE)</f>
        <v>#REF!</v>
      </c>
      <c r="C52" s="128"/>
      <c r="D52" s="129" t="s">
        <v>18</v>
      </c>
      <c r="E52" s="130"/>
      <c r="F52" s="131" t="e">
        <f>B52</f>
        <v>#REF!</v>
      </c>
      <c r="G52" s="132" t="e">
        <f>IF(B52="","",B52-F52)</f>
        <v>#REF!</v>
      </c>
      <c r="H52" s="133" t="e">
        <f>IF(B52="","",IF(B52=0,0,ABS(1-ABS(F52/B52))))</f>
        <v>#REF!</v>
      </c>
      <c r="I52" s="134"/>
      <c r="K52" t="s">
        <v>27</v>
      </c>
    </row>
    <row r="53" spans="2:21" ht="14.5" customHeight="1" x14ac:dyDescent="0.35">
      <c r="B53" s="177" t="s">
        <v>19</v>
      </c>
      <c r="C53" s="178"/>
      <c r="D53" s="178"/>
      <c r="E53" s="178"/>
      <c r="F53" s="178"/>
      <c r="G53" s="178"/>
      <c r="H53" s="178"/>
      <c r="I53" s="179"/>
      <c r="K53" t="s">
        <v>28</v>
      </c>
    </row>
    <row r="54" spans="2:21" ht="18" hidden="1" customHeight="1" x14ac:dyDescent="0.35">
      <c r="B54" s="135"/>
      <c r="C54" s="141" t="s">
        <v>20</v>
      </c>
      <c r="D54" s="142"/>
      <c r="E54" s="143"/>
      <c r="F54" s="136"/>
      <c r="G54" s="42"/>
      <c r="H54" s="43"/>
      <c r="I54" s="137"/>
      <c r="N54" s="3"/>
    </row>
    <row r="55" spans="2:21" ht="18" customHeight="1" x14ac:dyDescent="0.35">
      <c r="B55" s="121"/>
      <c r="C55" s="91"/>
      <c r="D55" s="76" t="s">
        <v>84</v>
      </c>
      <c r="E55" s="138"/>
      <c r="F55" s="121"/>
      <c r="G55" s="44" t="str">
        <f>IF(B55="","",ROUND(B55-F55,2))</f>
        <v/>
      </c>
      <c r="H55" s="45" t="str">
        <f>IF(B55="","",IF(B55=0,0,ABS(1-ABS(F55/B55))))</f>
        <v/>
      </c>
      <c r="I55" s="139"/>
    </row>
    <row r="56" spans="2:21" ht="14.5" customHeight="1" x14ac:dyDescent="0.35">
      <c r="B56" s="20"/>
      <c r="C56" s="1"/>
      <c r="D56" s="1"/>
      <c r="F56" s="1"/>
      <c r="G56" s="1"/>
      <c r="H56" s="1"/>
    </row>
    <row r="57" spans="2:21" ht="15.5" customHeight="1" x14ac:dyDescent="0.35">
      <c r="B57" s="54" t="s">
        <v>10</v>
      </c>
      <c r="C57" s="186" t="s">
        <v>56</v>
      </c>
      <c r="D57" s="187"/>
      <c r="E57" s="188"/>
      <c r="F57" s="55" t="s">
        <v>82</v>
      </c>
      <c r="G57" s="175" t="s">
        <v>57</v>
      </c>
      <c r="H57" s="176"/>
    </row>
    <row r="58" spans="2:21" s="13" customFormat="1" ht="19.5" customHeight="1" x14ac:dyDescent="0.35">
      <c r="B58" s="56">
        <v>40000</v>
      </c>
      <c r="C58" s="189"/>
      <c r="D58" s="190"/>
      <c r="E58" s="191"/>
      <c r="F58" s="56"/>
      <c r="G58" s="57">
        <f>ROUND(B58-F58,2)</f>
        <v>40000</v>
      </c>
      <c r="H58" s="140">
        <f>(IF(B58="","",G58/B58))</f>
        <v>1</v>
      </c>
      <c r="I58" s="58" t="str">
        <f>IF(G58&lt;0,"Dif. a favor","Dif. en contra")</f>
        <v>Dif. en contra</v>
      </c>
      <c r="O58" s="7"/>
      <c r="U58" s="16"/>
    </row>
    <row r="59" spans="2:21" ht="21.75" customHeight="1" x14ac:dyDescent="0.35">
      <c r="B59" s="59">
        <f>B38/B18</f>
        <v>93.286083166703904</v>
      </c>
      <c r="C59" s="34"/>
      <c r="D59" s="34"/>
      <c r="E59" s="34"/>
      <c r="F59" s="59">
        <f>F38/F18</f>
        <v>92.982784078171505</v>
      </c>
      <c r="G59" s="34"/>
      <c r="H59" s="33"/>
      <c r="I59" s="32"/>
    </row>
    <row r="60" spans="2:21" ht="21.75" customHeight="1" thickBot="1" x14ac:dyDescent="0.55000000000000004">
      <c r="B60" s="60" t="s">
        <v>48</v>
      </c>
      <c r="C60" s="21"/>
      <c r="D60" s="21"/>
      <c r="E60" s="22"/>
      <c r="F60" s="21"/>
      <c r="G60" s="21"/>
      <c r="H60" s="21"/>
      <c r="I60" s="21"/>
    </row>
    <row r="61" spans="2:21" ht="26" customHeight="1" x14ac:dyDescent="0.35">
      <c r="B61" s="61" t="s">
        <v>47</v>
      </c>
      <c r="C61" s="62"/>
      <c r="D61" s="62"/>
      <c r="E61" s="62"/>
      <c r="F61" s="62"/>
      <c r="G61" s="47"/>
      <c r="H61" s="47"/>
      <c r="I61" s="47"/>
    </row>
    <row r="62" spans="2:21" s="12" customFormat="1" ht="25.5" hidden="1" customHeight="1" x14ac:dyDescent="0.35">
      <c r="B62" s="46" t="s">
        <v>73</v>
      </c>
      <c r="C62" s="47"/>
      <c r="D62" s="47"/>
      <c r="E62" s="47"/>
      <c r="F62" s="47"/>
      <c r="G62" s="47"/>
      <c r="H62" s="47"/>
      <c r="I62" s="47"/>
      <c r="O62" s="16"/>
      <c r="U62" s="16"/>
    </row>
    <row r="63" spans="2:21" s="12" customFormat="1" ht="25.5" hidden="1" customHeight="1" x14ac:dyDescent="0.35">
      <c r="B63" s="183" t="s">
        <v>72</v>
      </c>
      <c r="C63" s="183"/>
      <c r="D63" s="183"/>
      <c r="E63" s="183"/>
      <c r="F63" s="183"/>
      <c r="G63" s="183"/>
      <c r="H63" s="183"/>
      <c r="I63" s="183"/>
      <c r="O63" s="16"/>
      <c r="U63" s="16"/>
    </row>
    <row r="64" spans="2:21" s="12" customFormat="1" ht="37" customHeight="1" x14ac:dyDescent="0.35">
      <c r="O64" s="16"/>
      <c r="U64" s="16"/>
    </row>
    <row r="65" spans="2:21" s="12" customFormat="1" ht="28.75" customHeight="1" x14ac:dyDescent="0.35">
      <c r="B65" s="169"/>
      <c r="C65" s="169"/>
      <c r="D65" s="169"/>
      <c r="E65" s="169"/>
      <c r="F65" s="169"/>
      <c r="G65" s="169"/>
      <c r="H65" s="169"/>
      <c r="I65" s="169"/>
      <c r="O65" s="16"/>
      <c r="U65" s="16"/>
    </row>
  </sheetData>
  <sheetProtection deleteRows="0"/>
  <mergeCells count="42">
    <mergeCell ref="B17:I17"/>
    <mergeCell ref="B25:I26"/>
    <mergeCell ref="B1:I3"/>
    <mergeCell ref="C6:E6"/>
    <mergeCell ref="G15:H15"/>
    <mergeCell ref="B4:E5"/>
    <mergeCell ref="C7:E7"/>
    <mergeCell ref="C13:E13"/>
    <mergeCell ref="C15:E16"/>
    <mergeCell ref="I15:I16"/>
    <mergeCell ref="C8:E8"/>
    <mergeCell ref="C9:E9"/>
    <mergeCell ref="C11:E11"/>
    <mergeCell ref="C12:E12"/>
    <mergeCell ref="P36:S36"/>
    <mergeCell ref="V36:Y36"/>
    <mergeCell ref="O18:P18"/>
    <mergeCell ref="U18:V18"/>
    <mergeCell ref="B65:I65"/>
    <mergeCell ref="G57:H57"/>
    <mergeCell ref="B53:I53"/>
    <mergeCell ref="C38:E38"/>
    <mergeCell ref="C40:E40"/>
    <mergeCell ref="C41:E41"/>
    <mergeCell ref="C42:E42"/>
    <mergeCell ref="C43:E43"/>
    <mergeCell ref="C44:E44"/>
    <mergeCell ref="B63:I63"/>
    <mergeCell ref="B50:I50"/>
    <mergeCell ref="C57:E58"/>
    <mergeCell ref="C54:E54"/>
    <mergeCell ref="B35:I36"/>
    <mergeCell ref="C49:E49"/>
    <mergeCell ref="C48:E48"/>
    <mergeCell ref="G38:G49"/>
    <mergeCell ref="H38:H49"/>
    <mergeCell ref="C39:E39"/>
    <mergeCell ref="C45:E45"/>
    <mergeCell ref="B38:B49"/>
    <mergeCell ref="C46:E46"/>
    <mergeCell ref="C47:E47"/>
    <mergeCell ref="F38:F49"/>
  </mergeCells>
  <phoneticPr fontId="21" type="noConversion"/>
  <conditionalFormatting sqref="H58">
    <cfRule type="containsBlanks" priority="1">
      <formula>LEN(TRIM(H58))=0</formula>
    </cfRule>
    <cfRule type="cellIs" dxfId="2" priority="2" operator="lessThan">
      <formula>0.01</formula>
    </cfRule>
    <cfRule type="cellIs" dxfId="1" priority="3" operator="between">
      <formula>0.01</formula>
      <formula>0.015</formula>
    </cfRule>
    <cfRule type="cellIs" dxfId="0" priority="4" operator="greaterThan">
      <formula>0.015</formula>
    </cfRule>
  </conditionalFormatting>
  <printOptions horizontalCentered="1"/>
  <pageMargins left="0.31496062992125984" right="0.31496062992125984" top="0.74803149606299213" bottom="0.35433070866141736" header="0.31496062992125984" footer="0.31496062992125984"/>
  <pageSetup paperSize="9" scale="69" fitToHeight="2" orientation="portrait" horizontalDpi="200" verticalDpi="2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1705FD87D100D41960F4EE474A8B63D" ma:contentTypeVersion="17" ma:contentTypeDescription="Crear nuevo documento." ma:contentTypeScope="" ma:versionID="056a0e3e32df2094b4c1937fabd82040">
  <xsd:schema xmlns:xsd="http://www.w3.org/2001/XMLSchema" xmlns:xs="http://www.w3.org/2001/XMLSchema" xmlns:p="http://schemas.microsoft.com/office/2006/metadata/properties" xmlns:ns2="f9242ec2-cd03-4b4a-aa05-a9ea2c005ea3" xmlns:ns3="f37c419b-1b9e-4a10-bd60-378bbfaeba85" targetNamespace="http://schemas.microsoft.com/office/2006/metadata/properties" ma:root="true" ma:fieldsID="7b2f9df3ad1f6464ff9f43d83ce760e5" ns2:_="" ns3:_="">
    <xsd:import namespace="f9242ec2-cd03-4b4a-aa05-a9ea2c005ea3"/>
    <xsd:import namespace="f37c419b-1b9e-4a10-bd60-378bbfaeba8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9242ec2-cd03-4b4a-aa05-a9ea2c005ea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Etiquetas de imagen" ma:readOnly="false" ma:fieldId="{5cf76f15-5ced-4ddc-b409-7134ff3c332f}" ma:taxonomyMulti="true" ma:sspId="941f9314-07c1-43ad-84e4-00136e4d8f8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7c419b-1b9e-4a10-bd60-378bbfaeba85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89bc0fc1-0288-42e8-a826-414f6dc59e72}" ma:internalName="TaxCatchAll" ma:showField="CatchAllData" ma:web="f37c419b-1b9e-4a10-bd60-378bbfaeba8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37c419b-1b9e-4a10-bd60-378bbfaeba85" xsi:nil="true"/>
    <lcf76f155ced4ddcb4097134ff3c332f xmlns="f9242ec2-cd03-4b4a-aa05-a9ea2c005ea3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248BCB58-4402-4983-BD7F-667236EA71E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9242ec2-cd03-4b4a-aa05-a9ea2c005ea3"/>
    <ds:schemaRef ds:uri="f37c419b-1b9e-4a10-bd60-378bbfaeba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DCB90C6-46E4-407F-B4DD-79C80ED12AF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90B9CA8-CC8B-4E02-BFDA-6002074CD339}">
  <ds:schemaRefs>
    <ds:schemaRef ds:uri="http://www.w3.org/XML/1998/namespace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schemas.microsoft.com/office/2006/documentManagement/types"/>
    <ds:schemaRef ds:uri="f37c419b-1b9e-4a10-bd60-378bbfaeba85"/>
    <ds:schemaRef ds:uri="http://schemas.microsoft.com/office/infopath/2007/PartnerControls"/>
    <ds:schemaRef ds:uri="f9242ec2-cd03-4b4a-aa05-a9ea2c005ea3"/>
    <ds:schemaRef ds:uri="http://purl.org/dc/dcmitype/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Ficha</vt:lpstr>
      <vt:lpstr>Ficha!Área_de_impresión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RLD. Luque Diaz</dc:creator>
  <cp:lastModifiedBy>Mikel Perez Yarnoz</cp:lastModifiedBy>
  <cp:lastPrinted>2024-09-04T11:30:18Z</cp:lastPrinted>
  <dcterms:created xsi:type="dcterms:W3CDTF">2006-09-12T12:46:56Z</dcterms:created>
  <dcterms:modified xsi:type="dcterms:W3CDTF">2025-01-30T14:15:56Z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0x01010011705FD87D100D41960F4EE474A8B63D</vt:lpwstr>
  </property>
  <property fmtid="{D5CDD505-2E9C-101B-9397-08002B2CF9AE}" pid="3" name="MediaServiceImageTags">
    <vt:lpwstr/>
  </property>
</Properties>
</file>