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date1904="1" showInkAnnotation="0" autoCompressPictures="0"/>
  <mc:AlternateContent xmlns:mc="http://schemas.openxmlformats.org/markup-compatibility/2006">
    <mc:Choice Requires="x15">
      <x15ac:absPath xmlns:x15ac="http://schemas.microsoft.com/office/spreadsheetml/2010/11/ac" url="C:\code\wishonia\public\data\"/>
    </mc:Choice>
  </mc:AlternateContent>
  <xr:revisionPtr revIDLastSave="0" documentId="8_{23753146-CF16-4F62-A7FE-D95063B3BD81}" xr6:coauthVersionLast="47" xr6:coauthVersionMax="47" xr10:uidLastSave="{00000000-0000-0000-0000-000000000000}"/>
  <bookViews>
    <workbookView xWindow="-103" yWindow="-103" windowWidth="22149" windowHeight="13200" tabRatio="500" xr2:uid="{00000000-000D-0000-FFFF-FFFF00000000}"/>
  </bookViews>
  <sheets>
    <sheet name="AwesomeUSA" sheetId="4" r:id="rId1"/>
    <sheet name="Federal Budget" sheetId="5" r:id="rId2"/>
    <sheet name="poverty rate (2)" sheetId="7" r:id="rId3"/>
    <sheet name="poverty rate" sheetId="6" r:id="rId4"/>
    <sheet name="Sheet1 (2)" sheetId="2" r:id="rId5"/>
    <sheet name="Sheet3" sheetId="3" r:id="rId6"/>
    <sheet name="Sheet1" sheetId="1" r:id="rId7"/>
  </sheet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http://schemas.microsoft.com/office/mac/excel/2008/main">
      <mx:ArchID Flags="2"/>
    </ext>
  </extLst>
</workbook>
</file>

<file path=xl/calcChain.xml><?xml version="1.0" encoding="utf-8"?>
<calcChain xmlns="http://schemas.openxmlformats.org/spreadsheetml/2006/main">
  <c r="C2" i="4" l="1"/>
  <c r="C3" i="4"/>
  <c r="C4" i="4"/>
  <c r="C5" i="4"/>
  <c r="C6" i="4"/>
  <c r="C7" i="4"/>
  <c r="C8" i="4"/>
  <c r="C9" i="4"/>
  <c r="C10" i="4"/>
  <c r="C11" i="4"/>
  <c r="C12" i="4"/>
  <c r="C13" i="4"/>
  <c r="C14" i="4"/>
  <c r="C15" i="4"/>
  <c r="C16" i="4"/>
  <c r="C17" i="4"/>
  <c r="C18" i="4"/>
  <c r="C19" i="4"/>
  <c r="C20" i="4"/>
  <c r="C21" i="4"/>
  <c r="C22" i="4"/>
  <c r="C23" i="4"/>
  <c r="C24" i="4"/>
  <c r="C25" i="4"/>
  <c r="C26" i="4"/>
  <c r="C27" i="4"/>
  <c r="C28" i="4"/>
  <c r="C29" i="4"/>
  <c r="D21" i="7"/>
  <c r="D20" i="7"/>
  <c r="D19" i="7"/>
  <c r="D18" i="7"/>
  <c r="D17" i="7"/>
  <c r="D16" i="7"/>
  <c r="D15" i="7"/>
  <c r="D14" i="7"/>
  <c r="D13" i="7"/>
  <c r="D12" i="7"/>
  <c r="D11" i="7"/>
  <c r="D10" i="7"/>
  <c r="D9" i="7"/>
  <c r="D8" i="7"/>
  <c r="D7" i="7"/>
  <c r="D6" i="7"/>
  <c r="D5" i="7"/>
  <c r="D4" i="7"/>
  <c r="D3" i="7"/>
  <c r="D2" i="7"/>
  <c r="D3" i="6"/>
  <c r="D4" i="6"/>
  <c r="D5" i="6"/>
  <c r="D6" i="6"/>
  <c r="D7" i="6"/>
  <c r="D8" i="6"/>
  <c r="D9" i="6"/>
  <c r="D10" i="6"/>
  <c r="D11" i="6"/>
  <c r="D12" i="6"/>
  <c r="D13" i="6"/>
  <c r="D14" i="6"/>
  <c r="D15" i="6"/>
  <c r="D16" i="6"/>
  <c r="D17" i="6"/>
  <c r="D18" i="6"/>
  <c r="D19" i="6"/>
  <c r="D20" i="6"/>
  <c r="D21" i="6"/>
  <c r="D22" i="6"/>
  <c r="D23" i="6"/>
  <c r="D24" i="6"/>
  <c r="D25" i="6"/>
  <c r="D26" i="6"/>
  <c r="D27" i="6"/>
  <c r="D28" i="6"/>
  <c r="D2" i="6"/>
  <c r="B21" i="5"/>
  <c r="B30" i="4"/>
  <c r="B13" i="3"/>
  <c r="B15" i="3"/>
  <c r="E3" i="3"/>
  <c r="E4" i="3"/>
  <c r="E6" i="3"/>
  <c r="B18" i="3"/>
  <c r="B20" i="3"/>
  <c r="F3" i="3"/>
  <c r="F4" i="3"/>
  <c r="F6" i="3"/>
  <c r="B17" i="3"/>
  <c r="B16" i="3"/>
  <c r="J4" i="3"/>
  <c r="J3" i="3"/>
  <c r="J5" i="3"/>
  <c r="C13" i="2"/>
  <c r="C15" i="2"/>
  <c r="E3" i="2"/>
  <c r="E4" i="2"/>
  <c r="E6" i="2"/>
  <c r="C18" i="2"/>
  <c r="C20" i="2"/>
  <c r="F3" i="2"/>
  <c r="F4" i="2"/>
  <c r="F6" i="2"/>
  <c r="C17" i="2"/>
  <c r="C16" i="2"/>
  <c r="J4" i="2"/>
  <c r="J3" i="2"/>
  <c r="J5" i="2"/>
  <c r="C13" i="1"/>
  <c r="C15" i="1"/>
  <c r="E4" i="1"/>
  <c r="E3" i="1"/>
  <c r="E6" i="1"/>
  <c r="C18" i="1"/>
  <c r="J4" i="1"/>
  <c r="J3" i="1"/>
  <c r="J5" i="1"/>
  <c r="C20" i="1"/>
  <c r="F3" i="1"/>
  <c r="F4" i="1"/>
  <c r="F6" i="1"/>
  <c r="C17" i="1"/>
  <c r="C16" i="1"/>
</calcChain>
</file>

<file path=xl/sharedStrings.xml><?xml version="1.0" encoding="utf-8"?>
<sst xmlns="http://schemas.openxmlformats.org/spreadsheetml/2006/main" count="184" uniqueCount="110">
  <si>
    <t>Category</t>
  </si>
  <si>
    <t>Spending (2021)</t>
  </si>
  <si>
    <t>Per Person</t>
  </si>
  <si>
    <t>Description</t>
  </si>
  <si>
    <t>Social Security</t>
  </si>
  <si>
    <t>Retirement, disability, and survivor benefits</t>
  </si>
  <si>
    <t>Medicare</t>
  </si>
  <si>
    <t>Federal health insurance for people aged 65+ and certain younger people with disabilities</t>
  </si>
  <si>
    <t>Military</t>
  </si>
  <si>
    <t>Military spending, including salaries, operations, procurement, research and development, and construction</t>
  </si>
  <si>
    <t>Income Security</t>
  </si>
  <si>
    <t>Various income support programs (SNAP, TANF, unemployment insurance, etc.)</t>
  </si>
  <si>
    <t>Medicaid</t>
  </si>
  <si>
    <t>Joint federal-state health insurance for low-income individuals and families</t>
  </si>
  <si>
    <t>Interest on Debt</t>
  </si>
  <si>
    <t>Interest payments on the national debt</t>
  </si>
  <si>
    <t>Veterans Benefits</t>
  </si>
  <si>
    <t>Benefits and services for eligible veterans (health care, disability compensation, pensions, etc.)</t>
  </si>
  <si>
    <t>Other Mandatory Programs</t>
  </si>
  <si>
    <t>Various smaller mandatory spending programs not covered by the categories above</t>
  </si>
  <si>
    <t>Federal Employee Retirement Benefits</t>
  </si>
  <si>
    <t>Pensions and other benefits for retired civilian and military federal employees</t>
  </si>
  <si>
    <t>Unemployment Insurance</t>
  </si>
  <si>
    <t>Provides temporary financial assistance to workers who have lost their jobs</t>
  </si>
  <si>
    <t>Child Tax Credit</t>
  </si>
  <si>
    <t>Refundable tax credit to help families offset the cost of raising children</t>
  </si>
  <si>
    <t>Veterans Affairs (excluding benefits)</t>
  </si>
  <si>
    <t>Health care services and administration for veterans</t>
  </si>
  <si>
    <t>Transportation</t>
  </si>
  <si>
    <t>Infrastructure, highways, mass transit, and aviation</t>
  </si>
  <si>
    <t>Supplemental Nutrition Assistance Program (SNAP)</t>
  </si>
  <si>
    <t>Provides food assistance to low-income individuals and families</t>
  </si>
  <si>
    <t>Veterans Health Care</t>
  </si>
  <si>
    <t>Health care services for eligible veterans</t>
  </si>
  <si>
    <t>Earned Income Tax Credit (EITC)</t>
  </si>
  <si>
    <t>Refundable tax credit for low- to moderate-income working individuals and families</t>
  </si>
  <si>
    <t>Education</t>
  </si>
  <si>
    <t>K-12, higher education, and other educational programs</t>
  </si>
  <si>
    <t>International Affairs</t>
  </si>
  <si>
    <t>Diplomacy, foreign aid, and international development</t>
  </si>
  <si>
    <t>Homeland Security</t>
  </si>
  <si>
    <t>Border security, immigration enforcement, and counterterrorism</t>
  </si>
  <si>
    <t>Housing and Community</t>
  </si>
  <si>
    <t>Affordable housing, community development, and related programs</t>
  </si>
  <si>
    <t>Energy and Environment</t>
  </si>
  <si>
    <t>Energy research, conservation, and environmental protection</t>
  </si>
  <si>
    <t>Health (excluding Medicare and Medicaid)</t>
  </si>
  <si>
    <t>Public health programs, research, and administration</t>
  </si>
  <si>
    <t>Science and Medical Research</t>
  </si>
  <si>
    <t>Scientific and medical research through agencies such as NIH, NASA, and NSF</t>
  </si>
  <si>
    <t>Justice and Law Enforcement</t>
  </si>
  <si>
    <t>Federal law enforcement, courts, and prison system</t>
  </si>
  <si>
    <t>Other Agriculture Programs</t>
  </si>
  <si>
    <t>Farming support programs, conservation efforts, and other related initiatives</t>
  </si>
  <si>
    <t>Agriculture and Food</t>
  </si>
  <si>
    <t>Farming support, food safety, and rural development</t>
  </si>
  <si>
    <t>General Government and Other</t>
  </si>
  <si>
    <t>Various government agencies and other miscellaneous spending</t>
  </si>
  <si>
    <t>Deposit Insurance</t>
  </si>
  <si>
    <t>Funds set aside to protect bank depositors in the event of bank failure, managed by the FDIC</t>
  </si>
  <si>
    <t>Name</t>
  </si>
  <si>
    <t>Obligated Amount</t>
  </si>
  <si>
    <t>Percent of Total</t>
  </si>
  <si>
    <t>National Defense</t>
  </si>
  <si>
    <t>Health</t>
  </si>
  <si>
    <t>Net Interest</t>
  </si>
  <si>
    <t>Education, Training, Employment, and Social Services</t>
  </si>
  <si>
    <t>General Government</t>
  </si>
  <si>
    <t>Veterans Benefits and Services</t>
  </si>
  <si>
    <t>Unreported Data*</t>
  </si>
  <si>
    <t>Community and Regional Development</t>
  </si>
  <si>
    <t>Administration of Justice</t>
  </si>
  <si>
    <t>Natural Resources and Environment</t>
  </si>
  <si>
    <t>Commerce and Housing Credit</t>
  </si>
  <si>
    <t>Agriculture</t>
  </si>
  <si>
    <t>General Science, Space, and Technology</t>
  </si>
  <si>
    <t>Energy</t>
  </si>
  <si>
    <t>Year</t>
  </si>
  <si>
    <t>Poverty Rate</t>
  </si>
  <si>
    <t>Government Spending per Capita</t>
  </si>
  <si>
    <t>Federal Budget</t>
  </si>
  <si>
    <t>Description</t>
    <phoneticPr fontId="3" type="noConversion"/>
  </si>
  <si>
    <t>Amount</t>
    <phoneticPr fontId="3" type="noConversion"/>
  </si>
  <si>
    <t>Annual Prebate</t>
    <phoneticPr fontId="3" type="noConversion"/>
  </si>
  <si>
    <t>Monthly Prebate</t>
    <phoneticPr fontId="3" type="noConversion"/>
  </si>
  <si>
    <t>Number of Adults in Household</t>
    <phoneticPr fontId="3" type="noConversion"/>
  </si>
  <si>
    <t>Adult</t>
    <phoneticPr fontId="3" type="noConversion"/>
  </si>
  <si>
    <t>Number of Children in Household</t>
    <phoneticPr fontId="3" type="noConversion"/>
  </si>
  <si>
    <t>Child</t>
    <phoneticPr fontId="3" type="noConversion"/>
  </si>
  <si>
    <r>
      <t xml:space="preserve">Total Income From </t>
    </r>
    <r>
      <rPr>
        <b/>
        <u/>
        <sz val="10"/>
        <rFont val="Verdana"/>
        <family val="2"/>
      </rPr>
      <t>ALL</t>
    </r>
    <r>
      <rPr>
        <b/>
        <sz val="10"/>
        <rFont val="Verdana"/>
        <family val="2"/>
      </rPr>
      <t xml:space="preserve"> Sources</t>
    </r>
    <r>
      <rPr>
        <sz val="10"/>
        <rFont val="Verdana"/>
        <family val="2"/>
      </rPr>
      <t xml:space="preserve">
  (incl. wages, tips, interest, capital
  gains, expense reimbursements
  perdeium, Social Security, welfare
  payments, sale of used car, etc.)</t>
    </r>
    <phoneticPr fontId="3" type="noConversion"/>
  </si>
  <si>
    <t>Donations to Charity</t>
    <phoneticPr fontId="3" type="noConversion"/>
  </si>
  <si>
    <t>Tax Rate</t>
    <phoneticPr fontId="3" type="noConversion"/>
  </si>
  <si>
    <t>(Not taxable under the FairTax.)</t>
    <phoneticPr fontId="3" type="noConversion"/>
  </si>
  <si>
    <t>Savings and Investment</t>
    <phoneticPr fontId="3" type="noConversion"/>
  </si>
  <si>
    <t>Mortgage(s)</t>
    <phoneticPr fontId="3" type="noConversion"/>
  </si>
  <si>
    <t>(Though mortgages interest isn't taxable, mortgage management (service) fees are taxable, like any other service. Since most people don't know the amount their mortgage service fees and since that amount is likely insignificant to this calculation anyway, we left it out of this calculator.)</t>
    <phoneticPr fontId="3" type="noConversion"/>
  </si>
  <si>
    <t>Education Spending</t>
    <phoneticPr fontId="3" type="noConversion"/>
  </si>
  <si>
    <t>Spending on Used Purchases</t>
    <phoneticPr fontId="3" type="noConversion"/>
  </si>
  <si>
    <t>Property Tax not incl in Mortgage</t>
    <phoneticPr fontId="3" type="noConversion"/>
  </si>
  <si>
    <t>(If your property taxes are paid in your mortgage, leave this field blank.)</t>
    <phoneticPr fontId="3" type="noConversion"/>
  </si>
  <si>
    <t>Total New Retail Spending</t>
    <phoneticPr fontId="3" type="noConversion"/>
  </si>
  <si>
    <t>FairTax Before Prebate</t>
    <phoneticPr fontId="3" type="noConversion"/>
  </si>
  <si>
    <t>(Monthly prebate included for information only - not part of calculation.)</t>
    <phoneticPr fontId="3" type="noConversion"/>
  </si>
  <si>
    <t>Annual FairTax After Prebate</t>
    <phoneticPr fontId="3" type="noConversion"/>
  </si>
  <si>
    <t>Your Effective FairTax Rate</t>
  </si>
  <si>
    <t>Note: Spending outside the USA is not included in the above calculation, since such spending is not taxed in the USA, but rather, will be subject to that nation's sales taxes, VAT taxes and embedded income taxes; all of which vary widely from country to country. In almost all cases, the out-of-pocket cost of items purchased outside the USA will be higher than the same items purchease in the USA, under the FairTax.</t>
    <phoneticPr fontId="3" type="noConversion"/>
  </si>
  <si>
    <t>For One Person</t>
  </si>
  <si>
    <t>For All People</t>
  </si>
  <si>
    <t>Family Annual Prebate</t>
  </si>
  <si>
    <t>Family Monthly Prebate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</si>
</sst>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5" formatCode="&quot;$&quot;#,##0_);\(&quot;$&quot;#,##0\)"/>
    <numFmt numFmtId="6" formatCode="&quot;$&quot;#,##0_);[Red]\(&quot;$&quot;#,##0\)"/>
    <numFmt numFmtId="44" formatCode="_(&quot;$&quot;* #,##0.00_);_(&quot;$&quot;* \(#,##0.00\);_(&quot;$&quot;* &quot;-&quot;??_);_(@_)"/>
    <numFmt numFmtId="164" formatCode="&quot;$&quot;#,##0.00"/>
    <numFmt numFmtId="165" formatCode="_(&quot;$&quot;* #,##0_);_(&quot;$&quot;* \(#,##0\);_(&quot;$&quot;* &quot;-&quot;??_);_(@_)"/>
  </numFmts>
  <fonts count="12" x14ac:knownFonts="1">
    <font>
      <sz val="10"/>
      <name val="Verdana"/>
    </font>
    <font>
      <b/>
      <sz val="10"/>
      <name val="Verdana"/>
      <family val="2"/>
    </font>
    <font>
      <i/>
      <sz val="10"/>
      <name val="Verdana"/>
      <family val="2"/>
    </font>
    <font>
      <sz val="8"/>
      <name val="Verdana"/>
      <family val="2"/>
    </font>
    <font>
      <b/>
      <sz val="12"/>
      <name val="Verdana"/>
      <family val="2"/>
    </font>
    <font>
      <i/>
      <sz val="10"/>
      <color indexed="22"/>
      <name val="Verdana"/>
      <family val="2"/>
    </font>
    <font>
      <b/>
      <u/>
      <sz val="10"/>
      <name val="Verdana"/>
      <family val="2"/>
    </font>
    <font>
      <sz val="10"/>
      <name val="Verdana"/>
      <family val="2"/>
    </font>
    <font>
      <sz val="10"/>
      <name val="Verdana"/>
      <family val="2"/>
    </font>
    <font>
      <sz val="8.75"/>
      <color rgb="FFD1D5DB"/>
      <name val="Segoe UI"/>
      <family val="2"/>
    </font>
    <font>
      <sz val="12"/>
      <color rgb="FF555555"/>
      <name val="Arial"/>
      <family val="2"/>
    </font>
    <font>
      <sz val="10"/>
      <name val="Verdana"/>
    </font>
  </fonts>
  <fills count="10">
    <fill>
      <patternFill patternType="none"/>
    </fill>
    <fill>
      <patternFill patternType="gray125"/>
    </fill>
    <fill>
      <patternFill patternType="solid">
        <fgColor indexed="9"/>
        <bgColor indexed="64"/>
      </patternFill>
    </fill>
    <fill>
      <patternFill patternType="solid">
        <fgColor indexed="40"/>
        <bgColor indexed="64"/>
      </patternFill>
    </fill>
    <fill>
      <patternFill patternType="solid">
        <fgColor rgb="FF444654"/>
        <bgColor indexed="64"/>
      </patternFill>
    </fill>
    <fill>
      <patternFill patternType="solid">
        <fgColor rgb="FFFFFFFF"/>
        <bgColor indexed="64"/>
      </patternFill>
    </fill>
    <fill>
      <patternFill patternType="solid">
        <fgColor rgb="FFF7F7F7"/>
        <bgColor indexed="64"/>
      </patternFill>
    </fill>
    <fill>
      <patternFill patternType="solid">
        <fgColor rgb="FFFF0000"/>
        <bgColor indexed="64"/>
      </patternFill>
    </fill>
    <fill>
      <patternFill patternType="solid">
        <fgColor theme="3"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D9D9E3"/>
      </left>
      <right/>
      <top/>
      <bottom style="medium">
        <color rgb="FFD9D9E3"/>
      </bottom>
      <diagonal/>
    </border>
    <border>
      <left style="medium">
        <color rgb="FFD9D9E3"/>
      </left>
      <right style="medium">
        <color rgb="FFD9D9E3"/>
      </right>
      <top/>
      <bottom style="medium">
        <color rgb="FFD9D9E3"/>
      </bottom>
      <diagonal/>
    </border>
    <border>
      <left style="medium">
        <color rgb="FFD9D9E3"/>
      </left>
      <right/>
      <top style="medium">
        <color rgb="FFD9D9E3"/>
      </top>
      <bottom style="medium">
        <color rgb="FFD9D9E3"/>
      </bottom>
      <diagonal/>
    </border>
    <border>
      <left style="medium">
        <color rgb="FFD9D9E3"/>
      </left>
      <right style="medium">
        <color rgb="FFD9D9E3"/>
      </right>
      <top style="medium">
        <color rgb="FFD9D9E3"/>
      </top>
      <bottom style="medium">
        <color rgb="FFD9D9E3"/>
      </bottom>
      <diagonal/>
    </border>
    <border>
      <left/>
      <right/>
      <top/>
      <bottom style="medium">
        <color rgb="FFD6D7D9"/>
      </bottom>
      <diagonal/>
    </border>
    <border>
      <left style="medium">
        <color rgb="FFD9D9E3"/>
      </left>
      <right style="medium">
        <color rgb="FFD9D9E3"/>
      </right>
      <top/>
      <bottom/>
      <diagonal/>
    </border>
  </borders>
  <cellStyleXfs count="3">
    <xf numFmtId="0" fontId="0" fillId="0" borderId="0"/>
    <xf numFmtId="44" fontId="8" fillId="0" borderId="0" applyFont="0" applyFill="0" applyBorder="0" applyAlignment="0" applyProtection="0"/>
    <xf numFmtId="9" fontId="8" fillId="0" borderId="0" applyFont="0" applyFill="0" applyBorder="0" applyAlignment="0" applyProtection="0"/>
  </cellStyleXfs>
  <cellXfs count="59">
    <xf numFmtId="0" fontId="0" fillId="0" borderId="0" xfId="0"/>
    <xf numFmtId="0" fontId="0" fillId="2" borderId="1" xfId="0" applyFill="1" applyBorder="1" applyProtection="1">
      <protection locked="0"/>
    </xf>
    <xf numFmtId="164" fontId="0" fillId="2" borderId="1" xfId="0" applyNumberFormat="1" applyFill="1" applyBorder="1" applyProtection="1">
      <protection locked="0"/>
    </xf>
    <xf numFmtId="164" fontId="1" fillId="2" borderId="1" xfId="0" applyNumberFormat="1" applyFont="1" applyFill="1" applyBorder="1" applyProtection="1">
      <protection locked="0"/>
    </xf>
    <xf numFmtId="0" fontId="0" fillId="3" borderId="0" xfId="0" applyFill="1"/>
    <xf numFmtId="0" fontId="0" fillId="3" borderId="0" xfId="0" applyFill="1" applyAlignment="1">
      <alignment wrapText="1"/>
    </xf>
    <xf numFmtId="0" fontId="1" fillId="3" borderId="0" xfId="0" applyFont="1" applyFill="1"/>
    <xf numFmtId="0" fontId="1" fillId="3" borderId="0" xfId="0" applyFont="1" applyFill="1" applyAlignment="1">
      <alignment horizontal="right"/>
    </xf>
    <xf numFmtId="0" fontId="0" fillId="3" borderId="1" xfId="0" applyFill="1" applyBorder="1"/>
    <xf numFmtId="164" fontId="0" fillId="3" borderId="0" xfId="0" applyNumberFormat="1" applyFill="1"/>
    <xf numFmtId="0" fontId="1" fillId="3" borderId="1" xfId="0" applyFont="1" applyFill="1" applyBorder="1" applyAlignment="1">
      <alignment wrapText="1"/>
    </xf>
    <xf numFmtId="164" fontId="1" fillId="3" borderId="0" xfId="0" applyNumberFormat="1" applyFont="1" applyFill="1"/>
    <xf numFmtId="0" fontId="1" fillId="3" borderId="2" xfId="0" applyFont="1" applyFill="1" applyBorder="1"/>
    <xf numFmtId="164" fontId="1" fillId="3" borderId="2" xfId="0" applyNumberFormat="1" applyFont="1" applyFill="1" applyBorder="1"/>
    <xf numFmtId="0" fontId="0" fillId="3" borderId="2" xfId="0" applyFill="1" applyBorder="1"/>
    <xf numFmtId="164" fontId="0" fillId="3" borderId="2" xfId="0" applyNumberFormat="1" applyFill="1" applyBorder="1"/>
    <xf numFmtId="164" fontId="0" fillId="3" borderId="1" xfId="0" applyNumberFormat="1" applyFill="1" applyBorder="1"/>
    <xf numFmtId="0" fontId="5" fillId="3" borderId="1" xfId="0" applyFont="1" applyFill="1" applyBorder="1"/>
    <xf numFmtId="164" fontId="5" fillId="3" borderId="1" xfId="0" applyNumberFormat="1" applyFont="1" applyFill="1" applyBorder="1"/>
    <xf numFmtId="0" fontId="1" fillId="3" borderId="1" xfId="0" applyFont="1" applyFill="1" applyBorder="1"/>
    <xf numFmtId="164" fontId="1" fillId="3" borderId="1" xfId="0" applyNumberFormat="1" applyFont="1" applyFill="1" applyBorder="1"/>
    <xf numFmtId="0" fontId="4" fillId="3" borderId="3" xfId="0" applyFont="1" applyFill="1" applyBorder="1"/>
    <xf numFmtId="10" fontId="4" fillId="3" borderId="4" xfId="0" applyNumberFormat="1" applyFont="1" applyFill="1" applyBorder="1"/>
    <xf numFmtId="0" fontId="1" fillId="3" borderId="0" xfId="0" applyFont="1" applyFill="1" applyAlignment="1">
      <alignment wrapText="1"/>
    </xf>
    <xf numFmtId="0" fontId="1" fillId="3" borderId="0" xfId="0" applyFont="1" applyFill="1" applyAlignment="1">
      <alignment horizontal="right" wrapText="1"/>
    </xf>
    <xf numFmtId="0" fontId="0" fillId="0" borderId="0" xfId="0" applyAlignment="1">
      <alignment wrapText="1"/>
    </xf>
    <xf numFmtId="165" fontId="0" fillId="3" borderId="0" xfId="1" applyNumberFormat="1" applyFont="1" applyFill="1"/>
    <xf numFmtId="165" fontId="7" fillId="3" borderId="0" xfId="1" applyNumberFormat="1" applyFont="1" applyFill="1" applyAlignment="1">
      <alignment wrapText="1"/>
    </xf>
    <xf numFmtId="165" fontId="0" fillId="0" borderId="0" xfId="1" applyNumberFormat="1" applyFont="1"/>
    <xf numFmtId="9" fontId="0" fillId="3" borderId="0" xfId="2" applyFont="1" applyFill="1"/>
    <xf numFmtId="0" fontId="0" fillId="3" borderId="0" xfId="0" applyFill="1" applyAlignment="1">
      <alignment horizontal="center" vertical="center"/>
    </xf>
    <xf numFmtId="0" fontId="1" fillId="3" borderId="0" xfId="0" applyFont="1" applyFill="1" applyAlignment="1">
      <alignment horizontal="center" vertical="center" wrapText="1"/>
    </xf>
    <xf numFmtId="164" fontId="0" fillId="3" borderId="0" xfId="0" applyNumberFormat="1" applyFill="1" applyAlignment="1">
      <alignment horizontal="center" vertical="center"/>
    </xf>
    <xf numFmtId="0" fontId="7" fillId="3" borderId="0" xfId="0" applyFont="1" applyFill="1" applyAlignment="1">
      <alignment horizontal="center" vertical="center" wrapText="1"/>
    </xf>
    <xf numFmtId="164" fontId="1" fillId="3" borderId="0" xfId="0" applyNumberFormat="1" applyFont="1" applyFill="1" applyAlignment="1">
      <alignment horizontal="center" vertical="center"/>
    </xf>
    <xf numFmtId="0" fontId="0" fillId="0" borderId="0" xfId="0" applyAlignment="1">
      <alignment horizontal="center" vertical="center"/>
    </xf>
    <xf numFmtId="6" fontId="0" fillId="0" borderId="0" xfId="0" applyNumberFormat="1"/>
    <xf numFmtId="0" fontId="10" fillId="5" borderId="0" xfId="0" applyFont="1" applyFill="1" applyAlignment="1">
      <alignment vertical="center" wrapText="1"/>
    </xf>
    <xf numFmtId="10" fontId="10" fillId="5" borderId="0" xfId="0" applyNumberFormat="1" applyFont="1" applyFill="1" applyAlignment="1">
      <alignment vertical="center" wrapText="1"/>
    </xf>
    <xf numFmtId="0" fontId="10" fillId="6" borderId="0" xfId="0" applyFont="1" applyFill="1" applyAlignment="1">
      <alignment vertical="center" wrapText="1"/>
    </xf>
    <xf numFmtId="10" fontId="10" fillId="6" borderId="0" xfId="0" applyNumberFormat="1" applyFont="1" applyFill="1" applyAlignment="1">
      <alignment vertical="center" wrapText="1"/>
    </xf>
    <xf numFmtId="5" fontId="10" fillId="5" borderId="0" xfId="0" applyNumberFormat="1" applyFont="1" applyFill="1" applyAlignment="1">
      <alignment vertical="center" wrapText="1"/>
    </xf>
    <xf numFmtId="5" fontId="10" fillId="6" borderId="0" xfId="0" applyNumberFormat="1" applyFont="1" applyFill="1" applyAlignment="1">
      <alignment vertical="center" wrapText="1"/>
    </xf>
    <xf numFmtId="0" fontId="10" fillId="7" borderId="0" xfId="0" applyFont="1" applyFill="1" applyAlignment="1">
      <alignment vertical="center" wrapText="1"/>
    </xf>
    <xf numFmtId="0" fontId="10" fillId="8" borderId="0" xfId="0" applyFont="1" applyFill="1" applyAlignment="1">
      <alignment vertical="center" wrapText="1"/>
    </xf>
    <xf numFmtId="0" fontId="9" fillId="4" borderId="5" xfId="0" applyFont="1" applyFill="1" applyBorder="1" applyAlignment="1">
      <alignment vertical="center" wrapText="1"/>
    </xf>
    <xf numFmtId="0" fontId="7" fillId="9" borderId="0" xfId="0" applyFont="1" applyFill="1"/>
    <xf numFmtId="10" fontId="9" fillId="4" borderId="5" xfId="0" applyNumberFormat="1" applyFont="1" applyFill="1" applyBorder="1" applyAlignment="1">
      <alignment vertical="center" wrapText="1"/>
    </xf>
    <xf numFmtId="6" fontId="9" fillId="4" borderId="6" xfId="0" applyNumberFormat="1" applyFont="1" applyFill="1" applyBorder="1" applyAlignment="1">
      <alignment vertical="center" wrapText="1"/>
    </xf>
    <xf numFmtId="165" fontId="11" fillId="0" borderId="0" xfId="0" applyNumberFormat="1" applyFont="1"/>
    <xf numFmtId="165" fontId="9" fillId="4" borderId="5" xfId="1" applyNumberFormat="1" applyFont="1" applyFill="1" applyBorder="1" applyAlignment="1">
      <alignment horizontal="center" wrapText="1"/>
    </xf>
    <xf numFmtId="0" fontId="9" fillId="4" borderId="5" xfId="0" applyFont="1" applyFill="1" applyBorder="1" applyAlignment="1">
      <alignment horizontal="center" wrapText="1"/>
    </xf>
    <xf numFmtId="0" fontId="9" fillId="4" borderId="6" xfId="0" applyFont="1" applyFill="1" applyBorder="1" applyAlignment="1">
      <alignment horizontal="center" wrapText="1"/>
    </xf>
    <xf numFmtId="0" fontId="10" fillId="5" borderId="9" xfId="0" applyFont="1" applyFill="1" applyBorder="1" applyAlignment="1">
      <alignment vertical="center" wrapText="1"/>
    </xf>
    <xf numFmtId="0" fontId="9" fillId="4" borderId="7" xfId="0" applyFont="1" applyFill="1" applyBorder="1" applyAlignment="1">
      <alignment horizontal="center" wrapText="1"/>
    </xf>
    <xf numFmtId="0" fontId="9" fillId="4" borderId="8" xfId="0" applyFont="1" applyFill="1" applyBorder="1" applyAlignment="1">
      <alignment horizontal="center" wrapText="1"/>
    </xf>
    <xf numFmtId="0" fontId="9" fillId="4" borderId="10" xfId="0" applyFont="1" applyFill="1" applyBorder="1" applyAlignment="1">
      <alignment horizontal="center" wrapText="1"/>
    </xf>
    <xf numFmtId="0" fontId="2" fillId="3" borderId="0" xfId="0" applyFont="1" applyFill="1" applyAlignment="1">
      <alignment wrapText="1"/>
    </xf>
    <xf numFmtId="0" fontId="0" fillId="3" borderId="0" xfId="0" applyFill="1" applyAlignment="1">
      <alignment wrapText="1"/>
    </xf>
  </cellXfs>
  <cellStyles count="3">
    <cellStyle name="Currency" xfId="1" builtinId="4"/>
    <cellStyle name="Normal" xfId="0" builtinId="0"/>
    <cellStyle name="Percent" xfId="2" builtinId="5"/>
  </cellStyles>
  <dxfs count="12">
    <dxf>
      <font>
        <b val="0"/>
        <i val="0"/>
        <strike val="0"/>
        <condense val="0"/>
        <extend val="0"/>
        <outline val="0"/>
        <shadow val="0"/>
        <u val="none"/>
        <vertAlign val="baseline"/>
        <sz val="10"/>
        <color auto="1"/>
        <name val="Verdana"/>
        <scheme val="none"/>
      </font>
      <numFmt numFmtId="165" formatCode="_(&quot;$&quot;* #,##0_);_(&quot;$&quot;* \(#,##0\);_(&quot;$&quot;* &quot;-&quot;??_);_(@_)"/>
    </dxf>
    <dxf>
      <numFmt numFmtId="165" formatCode="_(&quot;$&quot;* #,##0_);_(&quot;$&quot;* \(#,##0\);_(&quot;$&quot;* &quot;-&quot;??_);_(@_)"/>
    </dxf>
    <dxf>
      <border outline="0">
        <top style="medium">
          <color rgb="FFD9D9E3"/>
        </top>
      </border>
    </dxf>
    <dxf>
      <border outline="0">
        <bottom style="medium">
          <color rgb="FFD9D9E3"/>
        </bottom>
      </border>
    </dxf>
    <dxf>
      <font>
        <b val="0"/>
        <i val="0"/>
        <strike val="0"/>
        <condense val="0"/>
        <extend val="0"/>
        <outline val="0"/>
        <shadow val="0"/>
        <u val="none"/>
        <vertAlign val="baseline"/>
        <sz val="8.75"/>
        <color rgb="FFD1D5DB"/>
        <name val="Segoe UI"/>
        <family val="2"/>
        <scheme val="none"/>
      </font>
      <fill>
        <patternFill patternType="solid">
          <fgColor indexed="64"/>
          <bgColor rgb="FF444654"/>
        </patternFill>
      </fill>
      <alignment horizontal="center" vertical="bottom" textRotation="0" wrapText="1" indent="0" justifyLastLine="0" shrinkToFit="0" readingOrder="0"/>
      <border diagonalUp="0" diagonalDown="0" outline="0">
        <left style="medium">
          <color rgb="FFD9D9E3"/>
        </left>
        <right style="medium">
          <color rgb="FFD9D9E3"/>
        </right>
        <top/>
        <bottom/>
      </border>
    </dxf>
    <dxf>
      <font>
        <b val="0"/>
        <i val="0"/>
        <strike val="0"/>
        <condense val="0"/>
        <extend val="0"/>
        <outline val="0"/>
        <shadow val="0"/>
        <u val="none"/>
        <vertAlign val="baseline"/>
        <sz val="10"/>
        <color auto="1"/>
        <name val="Verdana"/>
        <scheme val="none"/>
      </font>
      <numFmt numFmtId="165" formatCode="_(&quot;$&quot;* #,##0_);_(&quot;$&quot;* \(#,##0\);_(&quot;$&quot;* &quot;-&quot;??_);_(@_)"/>
    </dxf>
    <dxf>
      <font>
        <b val="0"/>
        <i val="0"/>
        <strike val="0"/>
        <condense val="0"/>
        <extend val="0"/>
        <outline val="0"/>
        <shadow val="0"/>
        <u val="none"/>
        <vertAlign val="baseline"/>
        <sz val="10"/>
        <color auto="1"/>
        <name val="Verdana"/>
        <scheme val="none"/>
      </font>
      <numFmt numFmtId="165" formatCode="_(&quot;$&quot;* #,##0_);_(&quot;$&quot;* \(#,##0\);_(&quot;$&quot;* &quot;-&quot;??_);_(@_)"/>
    </dxf>
    <dxf>
      <font>
        <b val="0"/>
        <i val="0"/>
        <strike val="0"/>
        <condense val="0"/>
        <extend val="0"/>
        <outline val="0"/>
        <shadow val="0"/>
        <u val="none"/>
        <vertAlign val="baseline"/>
        <sz val="10"/>
        <color auto="1"/>
        <name val="Verdana"/>
        <scheme val="none"/>
      </font>
      <numFmt numFmtId="165" formatCode="_(&quot;$&quot;* #,##0_);_(&quot;$&quot;* \(#,##0\);_(&quot;$&quot;* &quot;-&quot;??_);_(@_)"/>
    </dxf>
    <dxf>
      <numFmt numFmtId="165" formatCode="_(&quot;$&quot;* #,##0_);_(&quot;$&quot;* \(#,##0\);_(&quot;$&quot;* &quot;-&quot;??_);_(@_)"/>
    </dxf>
    <dxf>
      <border outline="0">
        <top style="medium">
          <color rgb="FFD9D9E3"/>
        </top>
      </border>
    </dxf>
    <dxf>
      <border outline="0">
        <bottom style="medium">
          <color rgb="FFD9D9E3"/>
        </bottom>
      </border>
    </dxf>
    <dxf>
      <font>
        <b val="0"/>
        <i val="0"/>
        <strike val="0"/>
        <condense val="0"/>
        <extend val="0"/>
        <outline val="0"/>
        <shadow val="0"/>
        <u val="none"/>
        <vertAlign val="baseline"/>
        <sz val="8.75"/>
        <color rgb="FFD1D5DB"/>
        <name val="Segoe UI"/>
        <family val="2"/>
        <scheme val="none"/>
      </font>
      <fill>
        <patternFill patternType="solid">
          <fgColor indexed="64"/>
          <bgColor rgb="FF444654"/>
        </patternFill>
      </fill>
      <alignment horizontal="center" vertical="bottom" textRotation="0" wrapText="1" indent="0" justifyLastLine="0" shrinkToFit="0" readingOrder="0"/>
      <border diagonalUp="0" diagonalDown="0" outline="0">
        <left style="medium">
          <color rgb="FFD9D9E3"/>
        </left>
        <right style="medium">
          <color rgb="FFD9D9E3"/>
        </right>
        <top/>
        <bottom/>
      </border>
    </dxf>
  </dxfs>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F6F6"/>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'poverty rate (2)'!$B$1</c:f>
              <c:strCache>
                <c:ptCount val="1"/>
                <c:pt idx="0">
                  <c:v>Poverty Rate</c:v>
                </c:pt>
              </c:strCache>
            </c:strRef>
          </c:tx>
          <c:spPr>
            <a:ln w="19050" cap="rnd">
              <a:solidFill>
                <a:schemeClr val="accent1"/>
              </a:solidFill>
              <a:round/>
            </a:ln>
            <a:effectLst/>
          </c:spPr>
          <c:marker>
            <c:symbol val="none"/>
          </c:marker>
          <c:xVal>
            <c:numRef>
              <c:f>'poverty rate (2)'!$A$2:$A$20</c:f>
              <c:numCache>
                <c:formatCode>General</c:formatCode>
                <c:ptCount val="19"/>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1979</c:v>
                </c:pt>
                <c:pt idx="13">
                  <c:v>1980</c:v>
                </c:pt>
                <c:pt idx="14">
                  <c:v>1989</c:v>
                </c:pt>
                <c:pt idx="15">
                  <c:v>1990</c:v>
                </c:pt>
                <c:pt idx="16">
                  <c:v>1999</c:v>
                </c:pt>
                <c:pt idx="17">
                  <c:v>2000</c:v>
                </c:pt>
                <c:pt idx="18">
                  <c:v>2009</c:v>
                </c:pt>
              </c:numCache>
            </c:numRef>
          </c:xVal>
          <c:yVal>
            <c:numRef>
              <c:f>'poverty rate (2)'!$B$2:$B$20</c:f>
              <c:numCache>
                <c:formatCode>0.00%</c:formatCode>
                <c:ptCount val="19"/>
                <c:pt idx="0">
                  <c:v>0.224</c:v>
                </c:pt>
                <c:pt idx="1">
                  <c:v>0.222</c:v>
                </c:pt>
                <c:pt idx="2">
                  <c:v>0.19500000000000001</c:v>
                </c:pt>
                <c:pt idx="3">
                  <c:v>0.19</c:v>
                </c:pt>
                <c:pt idx="4">
                  <c:v>0.19500000000000001</c:v>
                </c:pt>
                <c:pt idx="5">
                  <c:v>0.19</c:v>
                </c:pt>
                <c:pt idx="6">
                  <c:v>0.17299999999999999</c:v>
                </c:pt>
                <c:pt idx="7">
                  <c:v>0.14699999999999999</c:v>
                </c:pt>
                <c:pt idx="8">
                  <c:v>0.14000000000000001</c:v>
                </c:pt>
                <c:pt idx="9">
                  <c:v>0.128</c:v>
                </c:pt>
                <c:pt idx="10">
                  <c:v>0.121</c:v>
                </c:pt>
                <c:pt idx="11">
                  <c:v>0.126</c:v>
                </c:pt>
                <c:pt idx="12">
                  <c:v>0.11700000000000001</c:v>
                </c:pt>
                <c:pt idx="13">
                  <c:v>0.12</c:v>
                </c:pt>
                <c:pt idx="14">
                  <c:v>0.128</c:v>
                </c:pt>
                <c:pt idx="15">
                  <c:v>0.13100000000000001</c:v>
                </c:pt>
                <c:pt idx="16">
                  <c:v>0.11799999999999999</c:v>
                </c:pt>
                <c:pt idx="17">
                  <c:v>0.113</c:v>
                </c:pt>
                <c:pt idx="18">
                  <c:v>0.14299999999999999</c:v>
                </c:pt>
              </c:numCache>
            </c:numRef>
          </c:yVal>
          <c:smooth val="0"/>
          <c:extLst>
            <c:ext xmlns:c16="http://schemas.microsoft.com/office/drawing/2014/chart" uri="{C3380CC4-5D6E-409C-BE32-E72D297353CC}">
              <c16:uniqueId val="{00000000-1658-4A7C-B9FF-58A8E2B3300C}"/>
            </c:ext>
          </c:extLst>
        </c:ser>
        <c:dLbls>
          <c:showLegendKey val="0"/>
          <c:showVal val="0"/>
          <c:showCatName val="0"/>
          <c:showSerName val="0"/>
          <c:showPercent val="0"/>
          <c:showBubbleSize val="0"/>
        </c:dLbls>
        <c:axId val="616290047"/>
        <c:axId val="970622831"/>
      </c:scatterChart>
      <c:valAx>
        <c:axId val="6162900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622831"/>
        <c:crosses val="autoZero"/>
        <c:crossBetween val="midCat"/>
      </c:valAx>
      <c:valAx>
        <c:axId val="9706228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29004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'poverty rate'!$B$1</c:f>
              <c:strCache>
                <c:ptCount val="1"/>
                <c:pt idx="0">
                  <c:v>Poverty Rate</c:v>
                </c:pt>
              </c:strCache>
            </c:strRef>
          </c:tx>
          <c:spPr>
            <a:ln w="28575" cap="rnd">
              <a:solidFill>
                <a:schemeClr val="accent1"/>
              </a:solidFill>
              <a:round/>
            </a:ln>
            <a:effectLst/>
          </c:spPr>
          <c:marker>
            <c:symbol val="none"/>
          </c:marker>
          <c:cat>
            <c:numRef>
              <c:f>'poverty rate'!$A$2:$A$28</c:f>
              <c:numCache>
                <c:formatCode>General</c:formatCode>
                <c:ptCount val="27"/>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1979</c:v>
                </c:pt>
                <c:pt idx="13">
                  <c:v>1980</c:v>
                </c:pt>
                <c:pt idx="14">
                  <c:v>1989</c:v>
                </c:pt>
                <c:pt idx="15">
                  <c:v>1990</c:v>
                </c:pt>
                <c:pt idx="16">
                  <c:v>1999</c:v>
                </c:pt>
                <c:pt idx="17">
                  <c:v>2000</c:v>
                </c:pt>
                <c:pt idx="18">
                  <c:v>2009</c:v>
                </c:pt>
                <c:pt idx="19">
                  <c:v>2010</c:v>
                </c:pt>
                <c:pt idx="20">
                  <c:v>2014</c:v>
                </c:pt>
                <c:pt idx="21">
                  <c:v>2015</c:v>
                </c:pt>
                <c:pt idx="22">
                  <c:v>2016</c:v>
                </c:pt>
                <c:pt idx="23">
                  <c:v>2017</c:v>
                </c:pt>
                <c:pt idx="24">
                  <c:v>2018</c:v>
                </c:pt>
                <c:pt idx="25">
                  <c:v>2019</c:v>
                </c:pt>
                <c:pt idx="26">
                  <c:v>2020</c:v>
                </c:pt>
              </c:numCache>
            </c:numRef>
          </c:cat>
          <c:val>
            <c:numRef>
              <c:f>'poverty rate'!$B$2:$B$28</c:f>
              <c:numCache>
                <c:formatCode>0.00%</c:formatCode>
                <c:ptCount val="27"/>
                <c:pt idx="0">
                  <c:v>0.224</c:v>
                </c:pt>
                <c:pt idx="1">
                  <c:v>0.222</c:v>
                </c:pt>
                <c:pt idx="2">
                  <c:v>0.19500000000000001</c:v>
                </c:pt>
                <c:pt idx="3">
                  <c:v>0.19</c:v>
                </c:pt>
                <c:pt idx="4">
                  <c:v>0.19500000000000001</c:v>
                </c:pt>
                <c:pt idx="5">
                  <c:v>0.19</c:v>
                </c:pt>
                <c:pt idx="6">
                  <c:v>0.17299999999999999</c:v>
                </c:pt>
                <c:pt idx="7">
                  <c:v>0.14699999999999999</c:v>
                </c:pt>
                <c:pt idx="8">
                  <c:v>0.14000000000000001</c:v>
                </c:pt>
                <c:pt idx="9">
                  <c:v>0.128</c:v>
                </c:pt>
                <c:pt idx="10">
                  <c:v>0.121</c:v>
                </c:pt>
                <c:pt idx="11">
                  <c:v>0.126</c:v>
                </c:pt>
                <c:pt idx="12">
                  <c:v>0.11700000000000001</c:v>
                </c:pt>
                <c:pt idx="13">
                  <c:v>0.12</c:v>
                </c:pt>
                <c:pt idx="14">
                  <c:v>0.128</c:v>
                </c:pt>
                <c:pt idx="15">
                  <c:v>0.13100000000000001</c:v>
                </c:pt>
                <c:pt idx="16">
                  <c:v>0.11799999999999999</c:v>
                </c:pt>
                <c:pt idx="17">
                  <c:v>0.113</c:v>
                </c:pt>
                <c:pt idx="18">
                  <c:v>0.14299999999999999</c:v>
                </c:pt>
                <c:pt idx="19">
                  <c:v>0.151</c:v>
                </c:pt>
                <c:pt idx="20">
                  <c:v>0.158</c:v>
                </c:pt>
                <c:pt idx="21">
                  <c:v>0.13500000000000001</c:v>
                </c:pt>
                <c:pt idx="22">
                  <c:v>0.127</c:v>
                </c:pt>
                <c:pt idx="23">
                  <c:v>0.123</c:v>
                </c:pt>
                <c:pt idx="24">
                  <c:v>0.11799999999999999</c:v>
                </c:pt>
                <c:pt idx="25">
                  <c:v>0.105</c:v>
                </c:pt>
                <c:pt idx="26">
                  <c:v>9.1999999999999998E-2</c:v>
                </c:pt>
              </c:numCache>
            </c:numRef>
          </c:val>
          <c:smooth val="0"/>
          <c:extLst>
            <c:ext xmlns:c16="http://schemas.microsoft.com/office/drawing/2014/chart" uri="{C3380CC4-5D6E-409C-BE32-E72D297353CC}">
              <c16:uniqueId val="{00000000-C468-4475-889A-C6F75974C3F3}"/>
            </c:ext>
          </c:extLst>
        </c:ser>
        <c:dLbls>
          <c:showLegendKey val="0"/>
          <c:showVal val="0"/>
          <c:showCatName val="0"/>
          <c:showSerName val="0"/>
          <c:showPercent val="0"/>
          <c:showBubbleSize val="0"/>
        </c:dLbls>
        <c:smooth val="0"/>
        <c:axId val="610374415"/>
        <c:axId val="970618031"/>
      </c:lineChart>
      <c:catAx>
        <c:axId val="610374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618031"/>
        <c:crosses val="autoZero"/>
        <c:auto val="1"/>
        <c:lblAlgn val="ctr"/>
        <c:lblOffset val="100"/>
        <c:noMultiLvlLbl val="0"/>
      </c:catAx>
      <c:valAx>
        <c:axId val="9706180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3744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'poverty rate'!$B$1</c:f>
              <c:strCache>
                <c:ptCount val="1"/>
                <c:pt idx="0">
                  <c:v>Poverty Rate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'poverty rate'!$A$2:$A$26</c:f>
              <c:numCache>
                <c:formatCode>General</c:formatCode>
                <c:ptCount val="25"/>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1979</c:v>
                </c:pt>
                <c:pt idx="13">
                  <c:v>1980</c:v>
                </c:pt>
                <c:pt idx="14">
                  <c:v>1989</c:v>
                </c:pt>
                <c:pt idx="15">
                  <c:v>1990</c:v>
                </c:pt>
                <c:pt idx="16">
                  <c:v>1999</c:v>
                </c:pt>
                <c:pt idx="17">
                  <c:v>2000</c:v>
                </c:pt>
                <c:pt idx="18">
                  <c:v>2009</c:v>
                </c:pt>
                <c:pt idx="19">
                  <c:v>2010</c:v>
                </c:pt>
                <c:pt idx="20">
                  <c:v>2014</c:v>
                </c:pt>
                <c:pt idx="21">
                  <c:v>2015</c:v>
                </c:pt>
                <c:pt idx="22">
                  <c:v>2016</c:v>
                </c:pt>
                <c:pt idx="23">
                  <c:v>2017</c:v>
                </c:pt>
                <c:pt idx="24">
                  <c:v>2018</c:v>
                </c:pt>
              </c:numCache>
            </c:numRef>
          </c:xVal>
          <c:yVal>
            <c:numRef>
              <c:f>'poverty rate'!$B$2:$B$26</c:f>
              <c:numCache>
                <c:formatCode>0.00%</c:formatCode>
                <c:ptCount val="25"/>
                <c:pt idx="0">
                  <c:v>0.224</c:v>
                </c:pt>
                <c:pt idx="1">
                  <c:v>0.222</c:v>
                </c:pt>
                <c:pt idx="2">
                  <c:v>0.19500000000000001</c:v>
                </c:pt>
                <c:pt idx="3">
                  <c:v>0.19</c:v>
                </c:pt>
                <c:pt idx="4">
                  <c:v>0.19500000000000001</c:v>
                </c:pt>
                <c:pt idx="5">
                  <c:v>0.19</c:v>
                </c:pt>
                <c:pt idx="6">
                  <c:v>0.17299999999999999</c:v>
                </c:pt>
                <c:pt idx="7">
                  <c:v>0.14699999999999999</c:v>
                </c:pt>
                <c:pt idx="8">
                  <c:v>0.14000000000000001</c:v>
                </c:pt>
                <c:pt idx="9">
                  <c:v>0.128</c:v>
                </c:pt>
                <c:pt idx="10">
                  <c:v>0.121</c:v>
                </c:pt>
                <c:pt idx="11">
                  <c:v>0.126</c:v>
                </c:pt>
                <c:pt idx="12">
                  <c:v>0.11700000000000001</c:v>
                </c:pt>
                <c:pt idx="13">
                  <c:v>0.12</c:v>
                </c:pt>
                <c:pt idx="14">
                  <c:v>0.128</c:v>
                </c:pt>
                <c:pt idx="15">
                  <c:v>0.13100000000000001</c:v>
                </c:pt>
                <c:pt idx="16">
                  <c:v>0.11799999999999999</c:v>
                </c:pt>
                <c:pt idx="17">
                  <c:v>0.113</c:v>
                </c:pt>
                <c:pt idx="18">
                  <c:v>0.14299999999999999</c:v>
                </c:pt>
                <c:pt idx="19">
                  <c:v>0.151</c:v>
                </c:pt>
                <c:pt idx="20">
                  <c:v>0.158</c:v>
                </c:pt>
                <c:pt idx="21">
                  <c:v>0.13500000000000001</c:v>
                </c:pt>
                <c:pt idx="22">
                  <c:v>0.127</c:v>
                </c:pt>
                <c:pt idx="23">
                  <c:v>0.123</c:v>
                </c:pt>
                <c:pt idx="24">
                  <c:v>0.11799999999999999</c:v>
                </c:pt>
              </c:numCache>
            </c:numRef>
          </c:yVal>
          <c:smooth val="0"/>
          <c:extLst>
            <c:ext xmlns:c16="http://schemas.microsoft.com/office/drawing/2014/chart" uri="{C3380CC4-5D6E-409C-BE32-E72D297353CC}">
              <c16:uniqueId val="{00000000-9BAA-44E9-B24F-F02E7B2BDF5E}"/>
            </c:ext>
          </c:extLst>
        </c:ser>
        <c:dLbls>
          <c:showLegendKey val="0"/>
          <c:showVal val="0"/>
          <c:showCatName val="0"/>
          <c:showSerName val="0"/>
          <c:showPercent val="0"/>
          <c:showBubbleSize val="0"/>
        </c:dLbls>
        <c:axId val="616290047"/>
        <c:axId val="970622831"/>
      </c:scatterChart>
      <c:valAx>
        <c:axId val="6162900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622831"/>
        <c:crosses val="autoZero"/>
        <c:crossBetween val="midCat"/>
      </c:valAx>
      <c:valAx>
        <c:axId val="9706228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29004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52387</xdr:colOff>
      <xdr:row>6</xdr:row>
      <xdr:rowOff>9525</xdr:rowOff>
    </xdr:from>
    <xdr:to>
      <xdr:col>11</xdr:col>
      <xdr:colOff>285750</xdr:colOff>
      <xdr:row>26</xdr:row>
      <xdr:rowOff>38100</xdr:rowOff>
    </xdr:to>
    <xdr:graphicFrame macro="">
      <xdr:nvGraphicFramePr>
        <xdr:cNvPr id="3" name="Chart 2">
          <a:extLst>
            <a:ext uri="{FF2B5EF4-FFF2-40B4-BE49-F238E27FC236}">
              <a16:creationId xmlns:a16="http://schemas.microsoft.com/office/drawing/2014/main" id="{1BE90D20-3521-4D00-9130-B74A78CAF6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566737</xdr:colOff>
      <xdr:row>10</xdr:row>
      <xdr:rowOff>152400</xdr:rowOff>
    </xdr:from>
    <xdr:to>
      <xdr:col>14</xdr:col>
      <xdr:colOff>338137</xdr:colOff>
      <xdr:row>26</xdr:row>
      <xdr:rowOff>152400</xdr:rowOff>
    </xdr:to>
    <xdr:graphicFrame macro="">
      <xdr:nvGraphicFramePr>
        <xdr:cNvPr id="4" name="Chart 3">
          <a:extLst>
            <a:ext uri="{FF2B5EF4-FFF2-40B4-BE49-F238E27FC236}">
              <a16:creationId xmlns:a16="http://schemas.microsoft.com/office/drawing/2014/main" id="{145782C2-A931-F855-C99D-49E7242B62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566737</xdr:colOff>
      <xdr:row>10</xdr:row>
      <xdr:rowOff>152400</xdr:rowOff>
    </xdr:from>
    <xdr:to>
      <xdr:col>14</xdr:col>
      <xdr:colOff>338137</xdr:colOff>
      <xdr:row>26</xdr:row>
      <xdr:rowOff>152400</xdr:rowOff>
    </xdr:to>
    <xdr:graphicFrame macro="">
      <xdr:nvGraphicFramePr>
        <xdr:cNvPr id="5" name="Chart 4">
          <a:extLst>
            <a:ext uri="{FF2B5EF4-FFF2-40B4-BE49-F238E27FC236}">
              <a16:creationId xmlns:a16="http://schemas.microsoft.com/office/drawing/2014/main" id="{8B89EB6F-C749-5BDA-9E8E-95DCA519AE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F1F4B4-6DC8-4CBB-A120-7513CD553AFE}" name="Table1" displayName="Table1" ref="A1:D30" totalsRowCount="1" headerRowDxfId="11" headerRowBorderDxfId="10" tableBorderDxfId="9">
  <autoFilter ref="A1:D29" xr:uid="{E3F1F4B4-6DC8-4CBB-A120-7513CD553AFE}"/>
  <sortState xmlns:xlrd2="http://schemas.microsoft.com/office/spreadsheetml/2017/richdata2" ref="A2:D29">
    <sortCondition descending="1" ref="B1:B29"/>
  </sortState>
  <tableColumns count="4">
    <tableColumn id="1" xr3:uid="{DD9D6A4F-65A1-4C57-A105-128DE5A790D6}" name="Category"/>
    <tableColumn id="2" xr3:uid="{B0F9DA5A-2E17-40DB-AD55-EC37397BBABD}" name="Spending (2021)" totalsRowFunction="custom" dataDxfId="8" totalsRowDxfId="7" dataCellStyle="Currency" totalsRowCellStyle="Currency">
      <totalsRowFormula>SUM(B2:B29)</totalsRowFormula>
    </tableColumn>
    <tableColumn id="4" xr3:uid="{1798CD51-A234-42B8-885C-B54EA12A80D5}" name="Per Person" dataDxfId="6" totalsRowDxfId="5" dataCellStyle="Currency">
      <calculatedColumnFormula>Table1[[#This Row],[Spending (2021)]]/330000000</calculatedColumnFormula>
    </tableColumn>
    <tableColumn id="3" xr3:uid="{01407A56-7B08-45CA-A64A-22BDCAC048ED}" name="Descriptio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54C6BF0-D54E-4437-8470-D46B1A6FA579}" name="Table13" displayName="Table13" ref="A1:C30" totalsRowCount="1" headerRowDxfId="4" headerRowBorderDxfId="3" tableBorderDxfId="2">
  <autoFilter ref="A1:C29" xr:uid="{E3F1F4B4-6DC8-4CBB-A120-7513CD553AFE}"/>
  <sortState xmlns:xlrd2="http://schemas.microsoft.com/office/spreadsheetml/2017/richdata2" ref="A2:C29">
    <sortCondition descending="1" ref="B1:B29"/>
  </sortState>
  <tableColumns count="3">
    <tableColumn id="1" xr3:uid="{FA950B77-F0B6-4646-9096-B7DB98DD9056}" name="Name"/>
    <tableColumn id="2" xr3:uid="{84132AE5-079C-439F-A43E-B4404E401151}" name="Obligated Amount" dataDxfId="1" totalsRowDxfId="0" dataCellStyle="Currency" totalsRowCellStyle="Currency"/>
    <tableColumn id="3" xr3:uid="{C0AE00AB-F8D4-44E1-8DF3-58298E34E5EC}" name="Percent of Total"/>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09DF7-EDC4-4D1B-BBF4-BDCCC5A856D4}">
  <dimension ref="A1:D30"/>
  <sheetViews>
    <sheetView tabSelected="1" workbookViewId="0">
      <selection activeCell="D29" sqref="A1:D29"/>
    </sheetView>
  </sheetViews>
  <sheetFormatPr defaultRowHeight="12.45" x14ac:dyDescent="0.3"/>
  <cols>
    <col min="1" max="1" width="36" bestFit="1" customWidth="1"/>
    <col min="2" max="2" width="21.86328125" style="28" bestFit="1" customWidth="1"/>
    <col min="3" max="3" width="21.86328125" style="28" customWidth="1"/>
    <col min="4" max="4" width="120.3984375" bestFit="1" customWidth="1"/>
  </cols>
  <sheetData>
    <row r="1" spans="1:4" ht="14.15" thickBot="1" x14ac:dyDescent="0.5">
      <c r="A1" s="51" t="s">
        <v>0</v>
      </c>
      <c r="B1" s="50" t="s">
        <v>1</v>
      </c>
      <c r="C1" s="50" t="s">
        <v>2</v>
      </c>
      <c r="D1" s="52" t="s">
        <v>3</v>
      </c>
    </row>
    <row r="2" spans="1:4" x14ac:dyDescent="0.3">
      <c r="A2" t="s">
        <v>4</v>
      </c>
      <c r="B2" s="28">
        <v>1100000000000</v>
      </c>
      <c r="C2" s="28">
        <f>Table1[[#This Row],[Spending (2021)]]/330000000</f>
        <v>3333.3333333333335</v>
      </c>
      <c r="D2" t="s">
        <v>5</v>
      </c>
    </row>
    <row r="3" spans="1:4" x14ac:dyDescent="0.3">
      <c r="A3" t="s">
        <v>6</v>
      </c>
      <c r="B3" s="28">
        <v>800000000000</v>
      </c>
      <c r="C3" s="28">
        <f>Table1[[#This Row],[Spending (2021)]]/330000000</f>
        <v>2424.242424242424</v>
      </c>
      <c r="D3" t="s">
        <v>7</v>
      </c>
    </row>
    <row r="4" spans="1:4" x14ac:dyDescent="0.3">
      <c r="A4" t="s">
        <v>8</v>
      </c>
      <c r="B4" s="28">
        <v>740000000000</v>
      </c>
      <c r="C4" s="28">
        <f>Table1[[#This Row],[Spending (2021)]]/330000000</f>
        <v>2242.4242424242425</v>
      </c>
      <c r="D4" t="s">
        <v>9</v>
      </c>
    </row>
    <row r="5" spans="1:4" x14ac:dyDescent="0.3">
      <c r="A5" t="s">
        <v>10</v>
      </c>
      <c r="B5" s="28">
        <v>620000000000</v>
      </c>
      <c r="C5" s="28">
        <f>Table1[[#This Row],[Spending (2021)]]/330000000</f>
        <v>1878.7878787878788</v>
      </c>
      <c r="D5" t="s">
        <v>11</v>
      </c>
    </row>
    <row r="6" spans="1:4" x14ac:dyDescent="0.3">
      <c r="A6" t="s">
        <v>12</v>
      </c>
      <c r="B6" s="28">
        <v>450000000000</v>
      </c>
      <c r="C6" s="28">
        <f>Table1[[#This Row],[Spending (2021)]]/330000000</f>
        <v>1363.6363636363637</v>
      </c>
      <c r="D6" t="s">
        <v>13</v>
      </c>
    </row>
    <row r="7" spans="1:4" x14ac:dyDescent="0.3">
      <c r="A7" t="s">
        <v>14</v>
      </c>
      <c r="B7" s="28">
        <v>300000000000</v>
      </c>
      <c r="C7" s="28">
        <f>Table1[[#This Row],[Spending (2021)]]/330000000</f>
        <v>909.09090909090912</v>
      </c>
      <c r="D7" t="s">
        <v>15</v>
      </c>
    </row>
    <row r="8" spans="1:4" x14ac:dyDescent="0.3">
      <c r="A8" t="s">
        <v>16</v>
      </c>
      <c r="B8" s="28">
        <v>200000000000</v>
      </c>
      <c r="C8" s="28">
        <f>Table1[[#This Row],[Spending (2021)]]/330000000</f>
        <v>606.06060606060601</v>
      </c>
      <c r="D8" t="s">
        <v>17</v>
      </c>
    </row>
    <row r="9" spans="1:4" x14ac:dyDescent="0.3">
      <c r="A9" t="s">
        <v>18</v>
      </c>
      <c r="B9" s="28">
        <v>200000000000</v>
      </c>
      <c r="C9" s="28">
        <f>Table1[[#This Row],[Spending (2021)]]/330000000</f>
        <v>606.06060606060601</v>
      </c>
      <c r="D9" t="s">
        <v>19</v>
      </c>
    </row>
    <row r="10" spans="1:4" x14ac:dyDescent="0.3">
      <c r="A10" t="s">
        <v>20</v>
      </c>
      <c r="B10" s="28">
        <v>170000000000</v>
      </c>
      <c r="C10" s="28">
        <f>Table1[[#This Row],[Spending (2021)]]/330000000</f>
        <v>515.15151515151513</v>
      </c>
      <c r="D10" t="s">
        <v>21</v>
      </c>
    </row>
    <row r="11" spans="1:4" x14ac:dyDescent="0.3">
      <c r="A11" t="s">
        <v>22</v>
      </c>
      <c r="B11" s="28">
        <v>120000000000</v>
      </c>
      <c r="C11" s="28">
        <f>Table1[[#This Row],[Spending (2021)]]/330000000</f>
        <v>363.63636363636363</v>
      </c>
      <c r="D11" t="s">
        <v>23</v>
      </c>
    </row>
    <row r="12" spans="1:4" x14ac:dyDescent="0.3">
      <c r="A12" t="s">
        <v>24</v>
      </c>
      <c r="B12" s="28">
        <v>110000000000</v>
      </c>
      <c r="C12" s="28">
        <f>Table1[[#This Row],[Spending (2021)]]/330000000</f>
        <v>333.33333333333331</v>
      </c>
      <c r="D12" t="s">
        <v>25</v>
      </c>
    </row>
    <row r="13" spans="1:4" x14ac:dyDescent="0.3">
      <c r="A13" t="s">
        <v>26</v>
      </c>
      <c r="B13" s="28">
        <v>105000000000</v>
      </c>
      <c r="C13" s="28">
        <f>Table1[[#This Row],[Spending (2021)]]/330000000</f>
        <v>318.18181818181819</v>
      </c>
      <c r="D13" t="s">
        <v>27</v>
      </c>
    </row>
    <row r="14" spans="1:4" x14ac:dyDescent="0.3">
      <c r="A14" t="s">
        <v>28</v>
      </c>
      <c r="B14" s="28">
        <v>92000000000</v>
      </c>
      <c r="C14" s="28">
        <f>Table1[[#This Row],[Spending (2021)]]/330000000</f>
        <v>278.78787878787881</v>
      </c>
      <c r="D14" t="s">
        <v>29</v>
      </c>
    </row>
    <row r="15" spans="1:4" x14ac:dyDescent="0.3">
      <c r="A15" t="s">
        <v>30</v>
      </c>
      <c r="B15" s="28">
        <v>90000000000</v>
      </c>
      <c r="C15" s="28">
        <f>Table1[[#This Row],[Spending (2021)]]/330000000</f>
        <v>272.72727272727275</v>
      </c>
      <c r="D15" t="s">
        <v>31</v>
      </c>
    </row>
    <row r="16" spans="1:4" x14ac:dyDescent="0.3">
      <c r="A16" t="s">
        <v>32</v>
      </c>
      <c r="B16" s="28">
        <v>90000000000</v>
      </c>
      <c r="C16" s="28">
        <f>Table1[[#This Row],[Spending (2021)]]/330000000</f>
        <v>272.72727272727275</v>
      </c>
      <c r="D16" t="s">
        <v>33</v>
      </c>
    </row>
    <row r="17" spans="1:4" x14ac:dyDescent="0.3">
      <c r="A17" t="s">
        <v>34</v>
      </c>
      <c r="B17" s="28">
        <v>70000000000</v>
      </c>
      <c r="C17" s="28">
        <f>Table1[[#This Row],[Spending (2021)]]/330000000</f>
        <v>212.12121212121212</v>
      </c>
      <c r="D17" t="s">
        <v>35</v>
      </c>
    </row>
    <row r="18" spans="1:4" x14ac:dyDescent="0.3">
      <c r="A18" t="s">
        <v>36</v>
      </c>
      <c r="B18" s="28">
        <v>66000000000</v>
      </c>
      <c r="C18" s="28">
        <f>Table1[[#This Row],[Spending (2021)]]/330000000</f>
        <v>200</v>
      </c>
      <c r="D18" t="s">
        <v>37</v>
      </c>
    </row>
    <row r="19" spans="1:4" x14ac:dyDescent="0.3">
      <c r="A19" t="s">
        <v>38</v>
      </c>
      <c r="B19" s="28">
        <v>56000000000</v>
      </c>
      <c r="C19" s="28">
        <f>Table1[[#This Row],[Spending (2021)]]/330000000</f>
        <v>169.69696969696969</v>
      </c>
      <c r="D19" t="s">
        <v>39</v>
      </c>
    </row>
    <row r="20" spans="1:4" x14ac:dyDescent="0.3">
      <c r="A20" t="s">
        <v>40</v>
      </c>
      <c r="B20" s="28">
        <v>51000000000</v>
      </c>
      <c r="C20" s="28">
        <f>Table1[[#This Row],[Spending (2021)]]/330000000</f>
        <v>154.54545454545453</v>
      </c>
      <c r="D20" t="s">
        <v>41</v>
      </c>
    </row>
    <row r="21" spans="1:4" x14ac:dyDescent="0.3">
      <c r="A21" t="s">
        <v>42</v>
      </c>
      <c r="B21" s="28">
        <v>49000000000</v>
      </c>
      <c r="C21" s="28">
        <f>Table1[[#This Row],[Spending (2021)]]/330000000</f>
        <v>148.4848484848485</v>
      </c>
      <c r="D21" t="s">
        <v>43</v>
      </c>
    </row>
    <row r="22" spans="1:4" x14ac:dyDescent="0.3">
      <c r="A22" t="s">
        <v>44</v>
      </c>
      <c r="B22" s="28">
        <v>41000000000</v>
      </c>
      <c r="C22" s="28">
        <f>Table1[[#This Row],[Spending (2021)]]/330000000</f>
        <v>124.24242424242425</v>
      </c>
      <c r="D22" t="s">
        <v>45</v>
      </c>
    </row>
    <row r="23" spans="1:4" x14ac:dyDescent="0.3">
      <c r="A23" t="s">
        <v>46</v>
      </c>
      <c r="B23" s="28">
        <v>39000000000</v>
      </c>
      <c r="C23" s="28">
        <f>Table1[[#This Row],[Spending (2021)]]/330000000</f>
        <v>118.18181818181819</v>
      </c>
      <c r="D23" t="s">
        <v>47</v>
      </c>
    </row>
    <row r="24" spans="1:4" x14ac:dyDescent="0.3">
      <c r="A24" t="s">
        <v>48</v>
      </c>
      <c r="B24" s="28">
        <v>35000000000</v>
      </c>
      <c r="C24" s="28">
        <f>Table1[[#This Row],[Spending (2021)]]/330000000</f>
        <v>106.06060606060606</v>
      </c>
      <c r="D24" t="s">
        <v>49</v>
      </c>
    </row>
    <row r="25" spans="1:4" x14ac:dyDescent="0.3">
      <c r="A25" t="s">
        <v>50</v>
      </c>
      <c r="B25" s="28">
        <v>31000000000</v>
      </c>
      <c r="C25" s="28">
        <f>Table1[[#This Row],[Spending (2021)]]/330000000</f>
        <v>93.939393939393938</v>
      </c>
      <c r="D25" t="s">
        <v>51</v>
      </c>
    </row>
    <row r="26" spans="1:4" x14ac:dyDescent="0.3">
      <c r="A26" t="s">
        <v>52</v>
      </c>
      <c r="B26" s="28">
        <v>30000000000</v>
      </c>
      <c r="C26" s="28">
        <f>Table1[[#This Row],[Spending (2021)]]/330000000</f>
        <v>90.909090909090907</v>
      </c>
      <c r="D26" t="s">
        <v>53</v>
      </c>
    </row>
    <row r="27" spans="1:4" x14ac:dyDescent="0.3">
      <c r="A27" t="s">
        <v>54</v>
      </c>
      <c r="B27" s="28">
        <v>24000000000</v>
      </c>
      <c r="C27" s="28">
        <f>Table1[[#This Row],[Spending (2021)]]/330000000</f>
        <v>72.727272727272734</v>
      </c>
      <c r="D27" t="s">
        <v>55</v>
      </c>
    </row>
    <row r="28" spans="1:4" x14ac:dyDescent="0.3">
      <c r="A28" t="s">
        <v>56</v>
      </c>
      <c r="B28" s="28">
        <v>21000000000</v>
      </c>
      <c r="C28" s="28">
        <f>Table1[[#This Row],[Spending (2021)]]/330000000</f>
        <v>63.636363636363633</v>
      </c>
      <c r="D28" t="s">
        <v>57</v>
      </c>
    </row>
    <row r="29" spans="1:4" x14ac:dyDescent="0.3">
      <c r="A29" t="s">
        <v>58</v>
      </c>
      <c r="B29" s="28">
        <v>20000000000</v>
      </c>
      <c r="C29" s="28">
        <f>Table1[[#This Row],[Spending (2021)]]/330000000</f>
        <v>60.606060606060609</v>
      </c>
      <c r="D29" t="s">
        <v>59</v>
      </c>
    </row>
    <row r="30" spans="1:4" x14ac:dyDescent="0.3">
      <c r="B30" s="28">
        <f>SUM(B2:B29)</f>
        <v>5720000000000</v>
      </c>
      <c r="C30" s="49"/>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0837C-E474-4871-8986-1BDFF02301DC}">
  <dimension ref="A1:C21"/>
  <sheetViews>
    <sheetView workbookViewId="0">
      <selection activeCell="A13" sqref="A13"/>
    </sheetView>
  </sheetViews>
  <sheetFormatPr defaultRowHeight="12.45" x14ac:dyDescent="0.3"/>
  <cols>
    <col min="1" max="1" width="36" bestFit="1" customWidth="1"/>
    <col min="2" max="2" width="23" style="28" bestFit="1" customWidth="1"/>
    <col min="3" max="3" width="120.3984375" bestFit="1" customWidth="1"/>
  </cols>
  <sheetData>
    <row r="1" spans="1:3" ht="15.45" thickBot="1" x14ac:dyDescent="0.35">
      <c r="A1" s="53" t="s">
        <v>60</v>
      </c>
      <c r="B1" s="53" t="s">
        <v>61</v>
      </c>
      <c r="C1" s="53" t="s">
        <v>62</v>
      </c>
    </row>
    <row r="2" spans="1:3" ht="15" x14ac:dyDescent="0.3">
      <c r="A2" s="44" t="s">
        <v>6</v>
      </c>
      <c r="B2" s="41">
        <v>1484160985812</v>
      </c>
      <c r="C2" s="38">
        <v>0.1643</v>
      </c>
    </row>
    <row r="3" spans="1:3" ht="15" x14ac:dyDescent="0.3">
      <c r="A3" s="39" t="s">
        <v>4</v>
      </c>
      <c r="B3" s="42">
        <v>1296047055351</v>
      </c>
      <c r="C3" s="40">
        <v>0.14349999999999999</v>
      </c>
    </row>
    <row r="4" spans="1:3" ht="15" x14ac:dyDescent="0.3">
      <c r="A4" s="43" t="s">
        <v>63</v>
      </c>
      <c r="B4" s="41">
        <v>1160975500606</v>
      </c>
      <c r="C4" s="38">
        <v>0.1285</v>
      </c>
    </row>
    <row r="5" spans="1:3" ht="15" x14ac:dyDescent="0.3">
      <c r="A5" s="44" t="s">
        <v>64</v>
      </c>
      <c r="B5" s="42">
        <v>1075778623838</v>
      </c>
      <c r="C5" s="40">
        <v>0.1191</v>
      </c>
    </row>
    <row r="6" spans="1:3" ht="15" x14ac:dyDescent="0.3">
      <c r="A6" s="37" t="s">
        <v>10</v>
      </c>
      <c r="B6" s="41">
        <v>878498463890</v>
      </c>
      <c r="C6" s="38">
        <v>9.7299999999999998E-2</v>
      </c>
    </row>
    <row r="7" spans="1:3" ht="15" x14ac:dyDescent="0.3">
      <c r="A7" s="39" t="s">
        <v>65</v>
      </c>
      <c r="B7" s="42">
        <v>735945839855</v>
      </c>
      <c r="C7" s="40">
        <v>8.1500000000000003E-2</v>
      </c>
    </row>
    <row r="8" spans="1:3" ht="30" x14ac:dyDescent="0.3">
      <c r="A8" s="37" t="s">
        <v>66</v>
      </c>
      <c r="B8" s="41">
        <v>656975570228</v>
      </c>
      <c r="C8" s="38">
        <v>7.2700000000000001E-2</v>
      </c>
    </row>
    <row r="9" spans="1:3" ht="15" x14ac:dyDescent="0.3">
      <c r="A9" s="39" t="s">
        <v>67</v>
      </c>
      <c r="B9" s="42">
        <v>438692326927</v>
      </c>
      <c r="C9" s="40">
        <v>4.8599999999999997E-2</v>
      </c>
    </row>
    <row r="10" spans="1:3" ht="15" x14ac:dyDescent="0.3">
      <c r="A10" s="37" t="s">
        <v>28</v>
      </c>
      <c r="B10" s="41">
        <v>293835384757</v>
      </c>
      <c r="C10" s="38">
        <v>3.2500000000000001E-2</v>
      </c>
    </row>
    <row r="11" spans="1:3" ht="15" x14ac:dyDescent="0.3">
      <c r="A11" s="43" t="s">
        <v>68</v>
      </c>
      <c r="B11" s="42">
        <v>284351825607</v>
      </c>
      <c r="C11" s="40">
        <v>3.15E-2</v>
      </c>
    </row>
    <row r="12" spans="1:3" ht="15" x14ac:dyDescent="0.3">
      <c r="A12" s="37" t="s">
        <v>69</v>
      </c>
      <c r="B12" s="41">
        <v>137062323704</v>
      </c>
      <c r="C12" s="38">
        <v>1.52E-2</v>
      </c>
    </row>
    <row r="13" spans="1:3" ht="15" x14ac:dyDescent="0.3">
      <c r="A13" s="39" t="s">
        <v>70</v>
      </c>
      <c r="B13" s="42">
        <v>103206749197</v>
      </c>
      <c r="C13" s="40">
        <v>1.14E-2</v>
      </c>
    </row>
    <row r="14" spans="1:3" ht="15" x14ac:dyDescent="0.3">
      <c r="A14" s="37" t="s">
        <v>71</v>
      </c>
      <c r="B14" s="41">
        <v>96289643406</v>
      </c>
      <c r="C14" s="38">
        <v>1.0699999999999999E-2</v>
      </c>
    </row>
    <row r="15" spans="1:3" ht="15" x14ac:dyDescent="0.3">
      <c r="A15" s="39" t="s">
        <v>72</v>
      </c>
      <c r="B15" s="42">
        <v>94680950844</v>
      </c>
      <c r="C15" s="40">
        <v>1.0500000000000001E-2</v>
      </c>
    </row>
    <row r="16" spans="1:3" ht="15" x14ac:dyDescent="0.3">
      <c r="A16" s="37" t="s">
        <v>38</v>
      </c>
      <c r="B16" s="41">
        <v>94557171207</v>
      </c>
      <c r="C16" s="38">
        <v>1.0500000000000001E-2</v>
      </c>
    </row>
    <row r="17" spans="1:3" ht="15" x14ac:dyDescent="0.3">
      <c r="A17" s="39" t="s">
        <v>73</v>
      </c>
      <c r="B17" s="42">
        <v>72461944828</v>
      </c>
      <c r="C17" s="40">
        <v>8.0000000000000002E-3</v>
      </c>
    </row>
    <row r="18" spans="1:3" ht="15" x14ac:dyDescent="0.3">
      <c r="A18" s="37" t="s">
        <v>74</v>
      </c>
      <c r="B18" s="41">
        <v>65982456210</v>
      </c>
      <c r="C18" s="38">
        <v>7.3000000000000001E-3</v>
      </c>
    </row>
    <row r="19" spans="1:3" ht="15" x14ac:dyDescent="0.3">
      <c r="A19" s="39" t="s">
        <v>75</v>
      </c>
      <c r="B19" s="42">
        <v>44721204316</v>
      </c>
      <c r="C19" s="40">
        <v>5.0000000000000001E-3</v>
      </c>
    </row>
    <row r="20" spans="1:3" ht="15" x14ac:dyDescent="0.3">
      <c r="A20" s="37" t="s">
        <v>76</v>
      </c>
      <c r="B20" s="41">
        <v>17785914197</v>
      </c>
      <c r="C20" s="38">
        <v>2E-3</v>
      </c>
    </row>
    <row r="21" spans="1:3" x14ac:dyDescent="0.3">
      <c r="B21" s="28">
        <f>SUBTOTAL(109,B2:B20)</f>
        <v>9032009934780</v>
      </c>
    </row>
  </sheetData>
  <conditionalFormatting sqref="B2:B20">
    <cfRule type="dataBar" priority="1">
      <dataBar>
        <cfvo type="min"/>
        <cfvo type="max"/>
        <color rgb="FF638EC6"/>
      </dataBar>
      <extLst>
        <ext xmlns:x14="http://schemas.microsoft.com/office/spreadsheetml/2009/9/main" uri="{B025F937-C7B1-47D3-B67F-A62EFF666E3E}">
          <x14:id>{82D1E29C-3833-44A6-B0AA-0123231ED9D5}</x14:id>
        </ext>
      </extLst>
    </cfRule>
  </conditionalFormatting>
  <pageMargins left="0.7" right="0.7" top="0.75" bottom="0.75" header="0.3" footer="0.3"/>
  <pageSetup orientation="portrait" horizontalDpi="4294967293"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82D1E29C-3833-44A6-B0AA-0123231ED9D5}">
            <x14:dataBar minLength="0" maxLength="100" border="1" negativeBarBorderColorSameAsPositive="0">
              <x14:cfvo type="autoMin"/>
              <x14:cfvo type="autoMax"/>
              <x14:borderColor rgb="FF638EC6"/>
              <x14:negativeFillColor rgb="FFFF0000"/>
              <x14:negativeBorderColor rgb="FFFF0000"/>
              <x14:axisColor rgb="FF000000"/>
            </x14:dataBar>
          </x14:cfRule>
          <xm:sqref>B2:B20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C4B84-52AF-4F83-A58F-16FB54920959}">
  <dimension ref="A1:D27"/>
  <sheetViews>
    <sheetView workbookViewId="0">
      <selection activeCell="D24" sqref="D24"/>
    </sheetView>
  </sheetViews>
  <sheetFormatPr defaultRowHeight="12.45" x14ac:dyDescent="0.3"/>
  <cols>
    <col min="2" max="2" width="10.59765625" style="46" bestFit="1" customWidth="1"/>
    <col min="3" max="3" width="14.3984375" customWidth="1"/>
    <col min="4" max="4" width="18.3984375" bestFit="1" customWidth="1"/>
  </cols>
  <sheetData>
    <row r="1" spans="1:4" ht="27.9" thickBot="1" x14ac:dyDescent="0.5">
      <c r="A1" s="54" t="s">
        <v>77</v>
      </c>
      <c r="B1" s="54" t="s">
        <v>78</v>
      </c>
      <c r="C1" s="55" t="s">
        <v>79</v>
      </c>
      <c r="D1" s="56" t="s">
        <v>80</v>
      </c>
    </row>
    <row r="2" spans="1:4" ht="14.15" thickBot="1" x14ac:dyDescent="0.35">
      <c r="A2" s="45">
        <v>1959</v>
      </c>
      <c r="B2" s="47">
        <v>0.224</v>
      </c>
      <c r="C2" s="48">
        <v>7300</v>
      </c>
      <c r="D2" s="36">
        <f>C2*330000000</f>
        <v>2409000000000</v>
      </c>
    </row>
    <row r="3" spans="1:4" ht="14.15" thickBot="1" x14ac:dyDescent="0.35">
      <c r="A3" s="45">
        <v>1960</v>
      </c>
      <c r="B3" s="47">
        <v>0.222</v>
      </c>
      <c r="C3" s="48">
        <v>7300</v>
      </c>
      <c r="D3" s="36">
        <f t="shared" ref="D3:D21" si="0">C3*330000000</f>
        <v>2409000000000</v>
      </c>
    </row>
    <row r="4" spans="1:4" ht="14.15" thickBot="1" x14ac:dyDescent="0.35">
      <c r="A4" s="45">
        <v>1961</v>
      </c>
      <c r="B4" s="47">
        <v>0.19500000000000001</v>
      </c>
      <c r="C4" s="48">
        <v>7800</v>
      </c>
      <c r="D4" s="36">
        <f t="shared" si="0"/>
        <v>2574000000000</v>
      </c>
    </row>
    <row r="5" spans="1:4" ht="14.15" thickBot="1" x14ac:dyDescent="0.35">
      <c r="A5" s="45">
        <v>1962</v>
      </c>
      <c r="B5" s="47">
        <v>0.19</v>
      </c>
      <c r="C5" s="48">
        <v>8100</v>
      </c>
      <c r="D5" s="36">
        <f t="shared" si="0"/>
        <v>2673000000000</v>
      </c>
    </row>
    <row r="6" spans="1:4" ht="14.15" thickBot="1" x14ac:dyDescent="0.35">
      <c r="A6" s="45">
        <v>1963</v>
      </c>
      <c r="B6" s="47">
        <v>0.19500000000000001</v>
      </c>
      <c r="C6" s="48">
        <v>8400</v>
      </c>
      <c r="D6" s="36">
        <f t="shared" si="0"/>
        <v>2772000000000</v>
      </c>
    </row>
    <row r="7" spans="1:4" ht="14.15" thickBot="1" x14ac:dyDescent="0.35">
      <c r="A7" s="45">
        <v>1964</v>
      </c>
      <c r="B7" s="47">
        <v>0.19</v>
      </c>
      <c r="C7" s="48">
        <v>8700</v>
      </c>
      <c r="D7" s="36">
        <f t="shared" si="0"/>
        <v>2871000000000</v>
      </c>
    </row>
    <row r="8" spans="1:4" ht="14.15" thickBot="1" x14ac:dyDescent="0.35">
      <c r="A8" s="45">
        <v>1965</v>
      </c>
      <c r="B8" s="47">
        <v>0.17299999999999999</v>
      </c>
      <c r="C8" s="48">
        <v>9000</v>
      </c>
      <c r="D8" s="36">
        <f t="shared" si="0"/>
        <v>2970000000000</v>
      </c>
    </row>
    <row r="9" spans="1:4" ht="14.15" thickBot="1" x14ac:dyDescent="0.35">
      <c r="A9" s="45">
        <v>1966</v>
      </c>
      <c r="B9" s="47">
        <v>0.14699999999999999</v>
      </c>
      <c r="C9" s="48">
        <v>9300</v>
      </c>
      <c r="D9" s="36">
        <f t="shared" si="0"/>
        <v>3069000000000</v>
      </c>
    </row>
    <row r="10" spans="1:4" ht="14.15" thickBot="1" x14ac:dyDescent="0.35">
      <c r="A10" s="45">
        <v>1967</v>
      </c>
      <c r="B10" s="47">
        <v>0.14000000000000001</v>
      </c>
      <c r="C10" s="48">
        <v>9500</v>
      </c>
      <c r="D10" s="36">
        <f t="shared" si="0"/>
        <v>3135000000000</v>
      </c>
    </row>
    <row r="11" spans="1:4" ht="14.15" thickBot="1" x14ac:dyDescent="0.35">
      <c r="A11" s="45">
        <v>1968</v>
      </c>
      <c r="B11" s="47">
        <v>0.128</v>
      </c>
      <c r="C11" s="48">
        <v>10100</v>
      </c>
      <c r="D11" s="36">
        <f t="shared" si="0"/>
        <v>3333000000000</v>
      </c>
    </row>
    <row r="12" spans="1:4" ht="14.15" thickBot="1" x14ac:dyDescent="0.35">
      <c r="A12" s="45">
        <v>1969</v>
      </c>
      <c r="B12" s="47">
        <v>0.121</v>
      </c>
      <c r="C12" s="48">
        <v>9500</v>
      </c>
      <c r="D12" s="36">
        <f t="shared" si="0"/>
        <v>3135000000000</v>
      </c>
    </row>
    <row r="13" spans="1:4" ht="14.15" thickBot="1" x14ac:dyDescent="0.35">
      <c r="A13" s="45">
        <v>1970</v>
      </c>
      <c r="B13" s="47">
        <v>0.126</v>
      </c>
      <c r="C13" s="48">
        <v>9500</v>
      </c>
      <c r="D13" s="36">
        <f t="shared" si="0"/>
        <v>3135000000000</v>
      </c>
    </row>
    <row r="14" spans="1:4" ht="14.15" thickBot="1" x14ac:dyDescent="0.35">
      <c r="A14" s="45">
        <v>1979</v>
      </c>
      <c r="B14" s="47">
        <v>0.11700000000000001</v>
      </c>
      <c r="C14" s="48">
        <v>11400</v>
      </c>
      <c r="D14" s="36">
        <f t="shared" si="0"/>
        <v>3762000000000</v>
      </c>
    </row>
    <row r="15" spans="1:4" ht="14.15" thickBot="1" x14ac:dyDescent="0.35">
      <c r="A15" s="45">
        <v>1980</v>
      </c>
      <c r="B15" s="47">
        <v>0.12</v>
      </c>
      <c r="C15" s="48">
        <v>11400</v>
      </c>
      <c r="D15" s="36">
        <f t="shared" si="0"/>
        <v>3762000000000</v>
      </c>
    </row>
    <row r="16" spans="1:4" ht="14.15" thickBot="1" x14ac:dyDescent="0.35">
      <c r="A16" s="45">
        <v>1989</v>
      </c>
      <c r="B16" s="47">
        <v>0.128</v>
      </c>
      <c r="C16" s="48">
        <v>12200</v>
      </c>
      <c r="D16" s="36">
        <f t="shared" si="0"/>
        <v>4026000000000</v>
      </c>
    </row>
    <row r="17" spans="1:4" ht="14.15" thickBot="1" x14ac:dyDescent="0.35">
      <c r="A17" s="45">
        <v>1990</v>
      </c>
      <c r="B17" s="47">
        <v>0.13100000000000001</v>
      </c>
      <c r="C17" s="48">
        <v>12200</v>
      </c>
      <c r="D17" s="36">
        <f t="shared" si="0"/>
        <v>4026000000000</v>
      </c>
    </row>
    <row r="18" spans="1:4" ht="14.15" thickBot="1" x14ac:dyDescent="0.35">
      <c r="A18" s="45">
        <v>1999</v>
      </c>
      <c r="B18" s="47">
        <v>0.11799999999999999</v>
      </c>
      <c r="C18" s="48">
        <v>13800</v>
      </c>
      <c r="D18" s="36">
        <f t="shared" si="0"/>
        <v>4554000000000</v>
      </c>
    </row>
    <row r="19" spans="1:4" ht="14.15" thickBot="1" x14ac:dyDescent="0.35">
      <c r="A19" s="45">
        <v>2000</v>
      </c>
      <c r="B19" s="47">
        <v>0.113</v>
      </c>
      <c r="C19" s="48">
        <v>13800</v>
      </c>
      <c r="D19" s="36">
        <f t="shared" si="0"/>
        <v>4554000000000</v>
      </c>
    </row>
    <row r="20" spans="1:4" ht="14.15" thickBot="1" x14ac:dyDescent="0.35">
      <c r="A20" s="45">
        <v>2009</v>
      </c>
      <c r="B20" s="47">
        <v>0.14299999999999999</v>
      </c>
      <c r="C20" s="48">
        <v>14700</v>
      </c>
      <c r="D20" s="36">
        <f t="shared" si="0"/>
        <v>4851000000000</v>
      </c>
    </row>
    <row r="21" spans="1:4" ht="14.15" thickBot="1" x14ac:dyDescent="0.35">
      <c r="A21" s="45">
        <v>2019</v>
      </c>
      <c r="B21" s="47">
        <v>0.105</v>
      </c>
      <c r="C21" s="48">
        <v>17300</v>
      </c>
      <c r="D21" s="36">
        <f t="shared" si="0"/>
        <v>5709000000000</v>
      </c>
    </row>
    <row r="22" spans="1:4" x14ac:dyDescent="0.3">
      <c r="B22"/>
    </row>
    <row r="23" spans="1:4" x14ac:dyDescent="0.3">
      <c r="B23"/>
    </row>
    <row r="24" spans="1:4" x14ac:dyDescent="0.3">
      <c r="B24"/>
    </row>
    <row r="25" spans="1:4" x14ac:dyDescent="0.3">
      <c r="B25"/>
    </row>
    <row r="26" spans="1:4" x14ac:dyDescent="0.3">
      <c r="B26"/>
    </row>
    <row r="27" spans="1:4" x14ac:dyDescent="0.3">
      <c r="B2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EDEEB-A234-4262-897A-B28BBC39D06C}">
  <dimension ref="A1:D34"/>
  <sheetViews>
    <sheetView workbookViewId="0">
      <selection activeCell="D30" sqref="D30"/>
    </sheetView>
  </sheetViews>
  <sheetFormatPr defaultRowHeight="12.45" x14ac:dyDescent="0.3"/>
  <cols>
    <col min="2" max="2" width="10.59765625" style="46" bestFit="1" customWidth="1"/>
    <col min="3" max="3" width="14.3984375" customWidth="1"/>
    <col min="4" max="4" width="18.3984375" bestFit="1" customWidth="1"/>
  </cols>
  <sheetData>
    <row r="1" spans="1:4" ht="27.9" thickBot="1" x14ac:dyDescent="0.5">
      <c r="A1" s="54" t="s">
        <v>77</v>
      </c>
      <c r="B1" s="54" t="s">
        <v>78</v>
      </c>
      <c r="C1" s="55" t="s">
        <v>79</v>
      </c>
      <c r="D1" s="56" t="s">
        <v>80</v>
      </c>
    </row>
    <row r="2" spans="1:4" ht="14.15" thickBot="1" x14ac:dyDescent="0.35">
      <c r="A2" s="45">
        <v>1959</v>
      </c>
      <c r="B2" s="47">
        <v>0.224</v>
      </c>
      <c r="C2" s="48">
        <v>7300</v>
      </c>
      <c r="D2" s="36">
        <f>C2*330000000</f>
        <v>2409000000000</v>
      </c>
    </row>
    <row r="3" spans="1:4" ht="14.15" thickBot="1" x14ac:dyDescent="0.35">
      <c r="A3" s="45">
        <v>1960</v>
      </c>
      <c r="B3" s="47">
        <v>0.222</v>
      </c>
      <c r="C3" s="48">
        <v>7300</v>
      </c>
      <c r="D3" s="36">
        <f t="shared" ref="D3:D28" si="0">C3*330000000</f>
        <v>2409000000000</v>
      </c>
    </row>
    <row r="4" spans="1:4" ht="14.15" thickBot="1" x14ac:dyDescent="0.35">
      <c r="A4" s="45">
        <v>1961</v>
      </c>
      <c r="B4" s="47">
        <v>0.19500000000000001</v>
      </c>
      <c r="C4" s="48">
        <v>7800</v>
      </c>
      <c r="D4" s="36">
        <f t="shared" si="0"/>
        <v>2574000000000</v>
      </c>
    </row>
    <row r="5" spans="1:4" ht="14.15" thickBot="1" x14ac:dyDescent="0.35">
      <c r="A5" s="45">
        <v>1962</v>
      </c>
      <c r="B5" s="47">
        <v>0.19</v>
      </c>
      <c r="C5" s="48">
        <v>8100</v>
      </c>
      <c r="D5" s="36">
        <f t="shared" si="0"/>
        <v>2673000000000</v>
      </c>
    </row>
    <row r="6" spans="1:4" ht="14.15" thickBot="1" x14ac:dyDescent="0.35">
      <c r="A6" s="45">
        <v>1963</v>
      </c>
      <c r="B6" s="47">
        <v>0.19500000000000001</v>
      </c>
      <c r="C6" s="48">
        <v>8400</v>
      </c>
      <c r="D6" s="36">
        <f t="shared" si="0"/>
        <v>2772000000000</v>
      </c>
    </row>
    <row r="7" spans="1:4" ht="14.15" thickBot="1" x14ac:dyDescent="0.35">
      <c r="A7" s="45">
        <v>1964</v>
      </c>
      <c r="B7" s="47">
        <v>0.19</v>
      </c>
      <c r="C7" s="48">
        <v>8700</v>
      </c>
      <c r="D7" s="36">
        <f t="shared" si="0"/>
        <v>2871000000000</v>
      </c>
    </row>
    <row r="8" spans="1:4" ht="14.15" thickBot="1" x14ac:dyDescent="0.35">
      <c r="A8" s="45">
        <v>1965</v>
      </c>
      <c r="B8" s="47">
        <v>0.17299999999999999</v>
      </c>
      <c r="C8" s="48">
        <v>9000</v>
      </c>
      <c r="D8" s="36">
        <f t="shared" si="0"/>
        <v>2970000000000</v>
      </c>
    </row>
    <row r="9" spans="1:4" ht="14.15" thickBot="1" x14ac:dyDescent="0.35">
      <c r="A9" s="45">
        <v>1966</v>
      </c>
      <c r="B9" s="47">
        <v>0.14699999999999999</v>
      </c>
      <c r="C9" s="48">
        <v>9300</v>
      </c>
      <c r="D9" s="36">
        <f t="shared" si="0"/>
        <v>3069000000000</v>
      </c>
    </row>
    <row r="10" spans="1:4" ht="14.15" thickBot="1" x14ac:dyDescent="0.35">
      <c r="A10" s="45">
        <v>1967</v>
      </c>
      <c r="B10" s="47">
        <v>0.14000000000000001</v>
      </c>
      <c r="C10" s="48">
        <v>9500</v>
      </c>
      <c r="D10" s="36">
        <f t="shared" si="0"/>
        <v>3135000000000</v>
      </c>
    </row>
    <row r="11" spans="1:4" ht="14.15" thickBot="1" x14ac:dyDescent="0.35">
      <c r="A11" s="45">
        <v>1968</v>
      </c>
      <c r="B11" s="47">
        <v>0.128</v>
      </c>
      <c r="C11" s="48">
        <v>10100</v>
      </c>
      <c r="D11" s="36">
        <f t="shared" si="0"/>
        <v>3333000000000</v>
      </c>
    </row>
    <row r="12" spans="1:4" ht="14.15" thickBot="1" x14ac:dyDescent="0.35">
      <c r="A12" s="45">
        <v>1969</v>
      </c>
      <c r="B12" s="47">
        <v>0.121</v>
      </c>
      <c r="C12" s="48">
        <v>9500</v>
      </c>
      <c r="D12" s="36">
        <f t="shared" si="0"/>
        <v>3135000000000</v>
      </c>
    </row>
    <row r="13" spans="1:4" ht="14.15" thickBot="1" x14ac:dyDescent="0.35">
      <c r="A13" s="45">
        <v>1970</v>
      </c>
      <c r="B13" s="47">
        <v>0.126</v>
      </c>
      <c r="C13" s="48">
        <v>9500</v>
      </c>
      <c r="D13" s="36">
        <f t="shared" si="0"/>
        <v>3135000000000</v>
      </c>
    </row>
    <row r="14" spans="1:4" ht="14.15" thickBot="1" x14ac:dyDescent="0.35">
      <c r="A14" s="45">
        <v>1979</v>
      </c>
      <c r="B14" s="47">
        <v>0.11700000000000001</v>
      </c>
      <c r="C14" s="48">
        <v>11400</v>
      </c>
      <c r="D14" s="36">
        <f t="shared" si="0"/>
        <v>3762000000000</v>
      </c>
    </row>
    <row r="15" spans="1:4" ht="14.15" thickBot="1" x14ac:dyDescent="0.35">
      <c r="A15" s="45">
        <v>1980</v>
      </c>
      <c r="B15" s="47">
        <v>0.12</v>
      </c>
      <c r="C15" s="48">
        <v>11400</v>
      </c>
      <c r="D15" s="36">
        <f t="shared" si="0"/>
        <v>3762000000000</v>
      </c>
    </row>
    <row r="16" spans="1:4" ht="14.15" thickBot="1" x14ac:dyDescent="0.35">
      <c r="A16" s="45">
        <v>1989</v>
      </c>
      <c r="B16" s="47">
        <v>0.128</v>
      </c>
      <c r="C16" s="48">
        <v>12200</v>
      </c>
      <c r="D16" s="36">
        <f t="shared" si="0"/>
        <v>4026000000000</v>
      </c>
    </row>
    <row r="17" spans="1:4" ht="14.15" thickBot="1" x14ac:dyDescent="0.35">
      <c r="A17" s="45">
        <v>1990</v>
      </c>
      <c r="B17" s="47">
        <v>0.13100000000000001</v>
      </c>
      <c r="C17" s="48">
        <v>12200</v>
      </c>
      <c r="D17" s="36">
        <f t="shared" si="0"/>
        <v>4026000000000</v>
      </c>
    </row>
    <row r="18" spans="1:4" ht="14.15" thickBot="1" x14ac:dyDescent="0.35">
      <c r="A18" s="45">
        <v>1999</v>
      </c>
      <c r="B18" s="47">
        <v>0.11799999999999999</v>
      </c>
      <c r="C18" s="48">
        <v>13800</v>
      </c>
      <c r="D18" s="36">
        <f t="shared" si="0"/>
        <v>4554000000000</v>
      </c>
    </row>
    <row r="19" spans="1:4" ht="14.15" thickBot="1" x14ac:dyDescent="0.35">
      <c r="A19" s="45">
        <v>2000</v>
      </c>
      <c r="B19" s="47">
        <v>0.113</v>
      </c>
      <c r="C19" s="48">
        <v>13800</v>
      </c>
      <c r="D19" s="36">
        <f t="shared" si="0"/>
        <v>4554000000000</v>
      </c>
    </row>
    <row r="20" spans="1:4" ht="14.15" thickBot="1" x14ac:dyDescent="0.35">
      <c r="A20" s="45">
        <v>2009</v>
      </c>
      <c r="B20" s="47">
        <v>0.14299999999999999</v>
      </c>
      <c r="C20" s="48">
        <v>14700</v>
      </c>
      <c r="D20" s="36">
        <f t="shared" si="0"/>
        <v>4851000000000</v>
      </c>
    </row>
    <row r="21" spans="1:4" ht="14.15" thickBot="1" x14ac:dyDescent="0.35">
      <c r="A21" s="45">
        <v>2010</v>
      </c>
      <c r="B21" s="47">
        <v>0.151</v>
      </c>
      <c r="C21" s="48">
        <v>14700</v>
      </c>
      <c r="D21" s="36">
        <f t="shared" si="0"/>
        <v>4851000000000</v>
      </c>
    </row>
    <row r="22" spans="1:4" ht="14.15" thickBot="1" x14ac:dyDescent="0.35">
      <c r="A22" s="45">
        <v>2014</v>
      </c>
      <c r="B22" s="47">
        <v>0.158</v>
      </c>
      <c r="C22" s="48">
        <v>15200</v>
      </c>
      <c r="D22" s="36">
        <f t="shared" si="0"/>
        <v>5016000000000</v>
      </c>
    </row>
    <row r="23" spans="1:4" ht="14.15" thickBot="1" x14ac:dyDescent="0.35">
      <c r="A23" s="45">
        <v>2015</v>
      </c>
      <c r="B23" s="47">
        <v>0.13500000000000001</v>
      </c>
      <c r="C23" s="48">
        <v>15200</v>
      </c>
      <c r="D23" s="36">
        <f t="shared" si="0"/>
        <v>5016000000000</v>
      </c>
    </row>
    <row r="24" spans="1:4" ht="14.15" thickBot="1" x14ac:dyDescent="0.35">
      <c r="A24" s="45">
        <v>2016</v>
      </c>
      <c r="B24" s="47">
        <v>0.127</v>
      </c>
      <c r="C24" s="48">
        <v>15500</v>
      </c>
      <c r="D24" s="36">
        <f t="shared" si="0"/>
        <v>5115000000000</v>
      </c>
    </row>
    <row r="25" spans="1:4" ht="14.15" thickBot="1" x14ac:dyDescent="0.35">
      <c r="A25" s="45">
        <v>2017</v>
      </c>
      <c r="B25" s="47">
        <v>0.123</v>
      </c>
      <c r="C25" s="48">
        <v>16100</v>
      </c>
      <c r="D25" s="36">
        <f t="shared" si="0"/>
        <v>5313000000000</v>
      </c>
    </row>
    <row r="26" spans="1:4" ht="14.15" thickBot="1" x14ac:dyDescent="0.35">
      <c r="A26" s="45">
        <v>2018</v>
      </c>
      <c r="B26" s="47">
        <v>0.11799999999999999</v>
      </c>
      <c r="C26" s="48">
        <v>16700</v>
      </c>
      <c r="D26" s="36">
        <f t="shared" si="0"/>
        <v>5511000000000</v>
      </c>
    </row>
    <row r="27" spans="1:4" ht="14.15" thickBot="1" x14ac:dyDescent="0.35">
      <c r="A27" s="45">
        <v>2019</v>
      </c>
      <c r="B27" s="47">
        <v>0.105</v>
      </c>
      <c r="C27" s="48">
        <v>17300</v>
      </c>
      <c r="D27" s="36">
        <f t="shared" si="0"/>
        <v>5709000000000</v>
      </c>
    </row>
    <row r="28" spans="1:4" ht="14.15" thickBot="1" x14ac:dyDescent="0.35">
      <c r="A28" s="45">
        <v>2020</v>
      </c>
      <c r="B28" s="47">
        <v>9.1999999999999998E-2</v>
      </c>
      <c r="C28" s="48">
        <v>19600</v>
      </c>
      <c r="D28" s="36">
        <f t="shared" si="0"/>
        <v>6468000000000</v>
      </c>
    </row>
    <row r="29" spans="1:4" x14ac:dyDescent="0.3">
      <c r="B29"/>
    </row>
    <row r="30" spans="1:4" x14ac:dyDescent="0.3">
      <c r="B30"/>
    </row>
    <row r="31" spans="1:4" x14ac:dyDescent="0.3">
      <c r="B31"/>
    </row>
    <row r="32" spans="1:4" x14ac:dyDescent="0.3">
      <c r="B32"/>
    </row>
    <row r="33" spans="2:2" x14ac:dyDescent="0.3">
      <c r="B33"/>
    </row>
    <row r="34" spans="2:2" x14ac:dyDescent="0.3">
      <c r="B34"/>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4022F-1CD3-43D5-BD69-0C97A027AE93}">
  <dimension ref="B1:K23"/>
  <sheetViews>
    <sheetView topLeftCell="A7" zoomScaleNormal="100" workbookViewId="0">
      <selection activeCell="K24" sqref="A1:K24"/>
    </sheetView>
  </sheetViews>
  <sheetFormatPr defaultColWidth="10.73046875" defaultRowHeight="12.45" x14ac:dyDescent="0.3"/>
  <cols>
    <col min="1" max="1" width="0.73046875" style="4" customWidth="1"/>
    <col min="2" max="2" width="27.59765625" style="4" customWidth="1"/>
    <col min="3" max="3" width="16.265625" style="4" customWidth="1"/>
    <col min="4" max="4" width="4.73046875" style="4" customWidth="1"/>
    <col min="5" max="6" width="14.59765625" style="4" hidden="1" customWidth="1"/>
    <col min="7" max="10" width="10.73046875" style="4" hidden="1" customWidth="1"/>
    <col min="11" max="11" width="58.3984375" style="5" customWidth="1"/>
    <col min="12" max="16384" width="10.73046875" style="4"/>
  </cols>
  <sheetData>
    <row r="1" spans="2:11" ht="4" customHeight="1" x14ac:dyDescent="0.3"/>
    <row r="2" spans="2:11" x14ac:dyDescent="0.3">
      <c r="B2" s="6" t="s">
        <v>81</v>
      </c>
      <c r="C2" s="7" t="s">
        <v>82</v>
      </c>
      <c r="D2" s="6"/>
      <c r="E2" s="7" t="s">
        <v>83</v>
      </c>
      <c r="F2" s="7" t="s">
        <v>84</v>
      </c>
    </row>
    <row r="3" spans="2:11" x14ac:dyDescent="0.3">
      <c r="B3" s="8" t="s">
        <v>85</v>
      </c>
      <c r="C3" s="1">
        <v>2</v>
      </c>
      <c r="E3" s="9">
        <f>(C3*I3)*$I$6</f>
        <v>5368.2</v>
      </c>
      <c r="F3" s="9">
        <f>E3/12</f>
        <v>447.34999999999997</v>
      </c>
      <c r="H3" s="4" t="s">
        <v>86</v>
      </c>
      <c r="I3" s="4">
        <v>11670</v>
      </c>
      <c r="J3" s="4">
        <f>I3*C3</f>
        <v>23340</v>
      </c>
    </row>
    <row r="4" spans="2:11" x14ac:dyDescent="0.3">
      <c r="B4" s="8" t="s">
        <v>87</v>
      </c>
      <c r="C4" s="1">
        <v>1</v>
      </c>
      <c r="E4" s="9">
        <f>(C4*I4)*$I$6</f>
        <v>933.80000000000007</v>
      </c>
      <c r="F4" s="9">
        <f>E4/12</f>
        <v>77.816666666666677</v>
      </c>
      <c r="H4" s="4" t="s">
        <v>88</v>
      </c>
      <c r="I4" s="4">
        <v>4060</v>
      </c>
      <c r="J4" s="4">
        <f>I4*C4</f>
        <v>4060</v>
      </c>
    </row>
    <row r="5" spans="2:11" ht="68.150000000000006" customHeight="1" x14ac:dyDescent="0.3">
      <c r="B5" s="10" t="s">
        <v>89</v>
      </c>
      <c r="C5" s="3">
        <v>80000</v>
      </c>
      <c r="J5" s="4">
        <f>J4+J3</f>
        <v>27400</v>
      </c>
    </row>
    <row r="6" spans="2:11" x14ac:dyDescent="0.3">
      <c r="B6" s="8" t="s">
        <v>90</v>
      </c>
      <c r="C6" s="2">
        <v>0</v>
      </c>
      <c r="E6" s="11">
        <f>E3+E4</f>
        <v>6302</v>
      </c>
      <c r="F6" s="11">
        <f>F3+F4</f>
        <v>525.16666666666663</v>
      </c>
      <c r="H6" s="4" t="s">
        <v>91</v>
      </c>
      <c r="I6" s="4">
        <v>0.23</v>
      </c>
      <c r="K6" s="5" t="s">
        <v>92</v>
      </c>
    </row>
    <row r="7" spans="2:11" x14ac:dyDescent="0.3">
      <c r="B7" s="8" t="s">
        <v>93</v>
      </c>
      <c r="C7" s="2">
        <v>0</v>
      </c>
      <c r="K7" s="5" t="s">
        <v>92</v>
      </c>
    </row>
    <row r="8" spans="2:11" ht="62.15" x14ac:dyDescent="0.3">
      <c r="B8" s="8" t="s">
        <v>94</v>
      </c>
      <c r="C8" s="2">
        <v>0</v>
      </c>
      <c r="K8" s="5" t="s">
        <v>95</v>
      </c>
    </row>
    <row r="9" spans="2:11" x14ac:dyDescent="0.3">
      <c r="B9" s="8" t="s">
        <v>96</v>
      </c>
      <c r="C9" s="2">
        <v>0</v>
      </c>
      <c r="K9" s="5" t="s">
        <v>92</v>
      </c>
    </row>
    <row r="10" spans="2:11" x14ac:dyDescent="0.3">
      <c r="B10" s="8" t="s">
        <v>97</v>
      </c>
      <c r="C10" s="2">
        <v>0</v>
      </c>
      <c r="K10" s="5" t="s">
        <v>92</v>
      </c>
    </row>
    <row r="11" spans="2:11" x14ac:dyDescent="0.3">
      <c r="B11" s="8" t="s">
        <v>98</v>
      </c>
      <c r="C11" s="2">
        <v>0</v>
      </c>
      <c r="K11" s="5" t="s">
        <v>99</v>
      </c>
    </row>
    <row r="13" spans="2:11" x14ac:dyDescent="0.3">
      <c r="B13" s="12" t="s">
        <v>100</v>
      </c>
      <c r="C13" s="13">
        <f>C5-SUM(C6:C10)</f>
        <v>80000</v>
      </c>
    </row>
    <row r="15" spans="2:11" x14ac:dyDescent="0.3">
      <c r="B15" s="14" t="s">
        <v>101</v>
      </c>
      <c r="C15" s="15">
        <f>C13*I6</f>
        <v>18400</v>
      </c>
    </row>
    <row r="16" spans="2:11" x14ac:dyDescent="0.3">
      <c r="B16" s="8" t="s">
        <v>83</v>
      </c>
      <c r="C16" s="16">
        <f>E6</f>
        <v>6302</v>
      </c>
    </row>
    <row r="17" spans="2:11" x14ac:dyDescent="0.3">
      <c r="B17" s="17" t="s">
        <v>84</v>
      </c>
      <c r="C17" s="18">
        <f>F6</f>
        <v>525.16666666666663</v>
      </c>
      <c r="K17" s="5" t="s">
        <v>102</v>
      </c>
    </row>
    <row r="18" spans="2:11" x14ac:dyDescent="0.3">
      <c r="B18" s="19" t="s">
        <v>103</v>
      </c>
      <c r="C18" s="20">
        <f>IF(C15-E6 &lt; 0,0,C15-E6)</f>
        <v>12098</v>
      </c>
      <c r="E18" s="9"/>
    </row>
    <row r="19" spans="2:11" ht="12.9" thickBot="1" x14ac:dyDescent="0.35"/>
    <row r="20" spans="2:11" ht="15.45" thickBot="1" x14ac:dyDescent="0.4">
      <c r="B20" s="21" t="s">
        <v>104</v>
      </c>
      <c r="C20" s="22">
        <f>IF(C13=0,0,C18/C13)</f>
        <v>0.151225</v>
      </c>
      <c r="D20" s="6"/>
    </row>
    <row r="23" spans="2:11" ht="108" customHeight="1" x14ac:dyDescent="0.3">
      <c r="B23" s="57" t="s">
        <v>105</v>
      </c>
      <c r="C23" s="58"/>
    </row>
  </sheetData>
  <sheetProtection password="E5EC" sheet="1" objects="1" scenarios="1"/>
  <mergeCells count="1">
    <mergeCell ref="B23:C23"/>
  </mergeCell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E1642-8963-4FCB-8EF9-D95DF6861681}">
  <dimension ref="A1:K24"/>
  <sheetViews>
    <sheetView workbookViewId="0">
      <selection activeCell="D2" sqref="D2"/>
    </sheetView>
  </sheetViews>
  <sheetFormatPr defaultRowHeight="12.45" x14ac:dyDescent="0.3"/>
  <cols>
    <col min="1" max="1" width="32.3984375" customWidth="1"/>
    <col min="2" max="2" width="11.3984375" bestFit="1" customWidth="1"/>
    <col min="5" max="5" width="10.265625" style="35" bestFit="1" customWidth="1"/>
    <col min="6" max="6" width="8.46484375" style="35" bestFit="1" customWidth="1"/>
    <col min="8" max="8" width="8.265625" bestFit="1" customWidth="1"/>
    <col min="9" max="10" width="9" style="28" bestFit="1" customWidth="1"/>
    <col min="11" max="11" width="50.73046875" customWidth="1"/>
  </cols>
  <sheetData>
    <row r="1" spans="1:11" x14ac:dyDescent="0.3">
      <c r="A1" s="4"/>
      <c r="B1" s="4"/>
      <c r="C1" s="4"/>
      <c r="D1" s="4"/>
      <c r="E1" s="30"/>
      <c r="F1" s="30"/>
      <c r="G1" s="4"/>
      <c r="H1" s="4"/>
      <c r="I1" s="26"/>
      <c r="J1" s="26"/>
      <c r="K1" s="5"/>
    </row>
    <row r="2" spans="1:11" s="25" customFormat="1" ht="24.9" x14ac:dyDescent="0.3">
      <c r="A2" s="23" t="s">
        <v>81</v>
      </c>
      <c r="B2" s="24" t="s">
        <v>82</v>
      </c>
      <c r="C2" s="23"/>
      <c r="D2" s="23"/>
      <c r="E2" s="31" t="s">
        <v>83</v>
      </c>
      <c r="F2" s="31" t="s">
        <v>84</v>
      </c>
      <c r="G2" s="5"/>
      <c r="H2" s="5"/>
      <c r="I2" s="27" t="s">
        <v>106</v>
      </c>
      <c r="J2" s="27" t="s">
        <v>107</v>
      </c>
      <c r="K2" s="5"/>
    </row>
    <row r="3" spans="1:11" x14ac:dyDescent="0.3">
      <c r="A3" s="8" t="s">
        <v>85</v>
      </c>
      <c r="B3" s="1">
        <v>2</v>
      </c>
      <c r="C3" s="4"/>
      <c r="D3" s="4"/>
      <c r="E3" s="32">
        <f>(B3*I3)*$I$6</f>
        <v>5368.2</v>
      </c>
      <c r="F3" s="32">
        <f>E3/12</f>
        <v>447.34999999999997</v>
      </c>
      <c r="G3" s="4"/>
      <c r="H3" s="4" t="s">
        <v>86</v>
      </c>
      <c r="I3" s="26">
        <v>11670</v>
      </c>
      <c r="J3" s="26">
        <f>I3*B3</f>
        <v>23340</v>
      </c>
      <c r="K3" s="5"/>
    </row>
    <row r="4" spans="1:11" x14ac:dyDescent="0.3">
      <c r="A4" s="8" t="s">
        <v>87</v>
      </c>
      <c r="B4" s="1">
        <v>1</v>
      </c>
      <c r="C4" s="4"/>
      <c r="D4" s="4"/>
      <c r="E4" s="32">
        <f>(B4*I4)*$I$6</f>
        <v>933.80000000000007</v>
      </c>
      <c r="F4" s="32">
        <f>E4/12</f>
        <v>77.816666666666677</v>
      </c>
      <c r="G4" s="4"/>
      <c r="H4" s="4" t="s">
        <v>88</v>
      </c>
      <c r="I4" s="26">
        <v>4060</v>
      </c>
      <c r="J4" s="26">
        <f>I4*B4</f>
        <v>4060</v>
      </c>
      <c r="K4" s="5"/>
    </row>
    <row r="5" spans="1:11" ht="62.15" x14ac:dyDescent="0.3">
      <c r="A5" s="10" t="s">
        <v>89</v>
      </c>
      <c r="B5" s="3">
        <v>80000</v>
      </c>
      <c r="C5" s="4"/>
      <c r="D5" s="4"/>
      <c r="E5" s="33" t="s">
        <v>108</v>
      </c>
      <c r="F5" s="33" t="s">
        <v>109</v>
      </c>
      <c r="G5" s="4"/>
      <c r="H5" s="4"/>
      <c r="I5" s="26"/>
      <c r="J5" s="26">
        <f>J4+J3</f>
        <v>27400</v>
      </c>
      <c r="K5" s="5"/>
    </row>
    <row r="6" spans="1:11" x14ac:dyDescent="0.3">
      <c r="A6" s="8" t="s">
        <v>90</v>
      </c>
      <c r="B6" s="2">
        <v>0</v>
      </c>
      <c r="C6" s="4"/>
      <c r="D6" s="4"/>
      <c r="E6" s="34">
        <f>E3+E4</f>
        <v>6302</v>
      </c>
      <c r="F6" s="34">
        <f>F3+F4</f>
        <v>525.16666666666663</v>
      </c>
      <c r="G6" s="4"/>
      <c r="H6" s="4" t="s">
        <v>91</v>
      </c>
      <c r="I6" s="29">
        <v>0.23</v>
      </c>
      <c r="J6" s="26"/>
      <c r="K6" s="5" t="s">
        <v>92</v>
      </c>
    </row>
    <row r="7" spans="1:11" x14ac:dyDescent="0.3">
      <c r="A7" s="8" t="s">
        <v>93</v>
      </c>
      <c r="B7" s="2">
        <v>0</v>
      </c>
      <c r="C7" s="4"/>
      <c r="D7" s="4"/>
      <c r="E7" s="30"/>
      <c r="F7" s="30"/>
      <c r="G7" s="4"/>
      <c r="H7" s="4"/>
      <c r="I7" s="26"/>
      <c r="J7" s="26"/>
      <c r="K7" s="5" t="s">
        <v>92</v>
      </c>
    </row>
    <row r="8" spans="1:11" ht="62.15" x14ac:dyDescent="0.3">
      <c r="A8" s="8" t="s">
        <v>94</v>
      </c>
      <c r="B8" s="2">
        <v>0</v>
      </c>
      <c r="C8" s="4"/>
      <c r="D8" s="4"/>
      <c r="E8" s="30"/>
      <c r="F8" s="30"/>
      <c r="G8" s="4"/>
      <c r="H8" s="4"/>
      <c r="I8" s="26"/>
      <c r="J8" s="26"/>
      <c r="K8" s="5" t="s">
        <v>95</v>
      </c>
    </row>
    <row r="9" spans="1:11" x14ac:dyDescent="0.3">
      <c r="A9" s="8" t="s">
        <v>96</v>
      </c>
      <c r="B9" s="2">
        <v>0</v>
      </c>
      <c r="C9" s="4"/>
      <c r="D9" s="4"/>
      <c r="E9" s="30"/>
      <c r="F9" s="30"/>
      <c r="G9" s="4"/>
      <c r="H9" s="4"/>
      <c r="I9" s="26"/>
      <c r="J9" s="26"/>
      <c r="K9" s="5" t="s">
        <v>92</v>
      </c>
    </row>
    <row r="10" spans="1:11" x14ac:dyDescent="0.3">
      <c r="A10" s="8" t="s">
        <v>97</v>
      </c>
      <c r="B10" s="2">
        <v>0</v>
      </c>
      <c r="C10" s="4"/>
      <c r="D10" s="4"/>
      <c r="E10" s="30"/>
      <c r="F10" s="30"/>
      <c r="G10" s="4"/>
      <c r="H10" s="4"/>
      <c r="I10" s="26"/>
      <c r="J10" s="26"/>
      <c r="K10" s="5" t="s">
        <v>92</v>
      </c>
    </row>
    <row r="11" spans="1:11" ht="24.9" x14ac:dyDescent="0.3">
      <c r="A11" s="8" t="s">
        <v>98</v>
      </c>
      <c r="B11" s="2">
        <v>0</v>
      </c>
      <c r="C11" s="4"/>
      <c r="D11" s="4"/>
      <c r="E11" s="30"/>
      <c r="F11" s="30"/>
      <c r="G11" s="4"/>
      <c r="H11" s="4"/>
      <c r="I11" s="26"/>
      <c r="J11" s="26"/>
      <c r="K11" s="5" t="s">
        <v>99</v>
      </c>
    </row>
    <row r="12" spans="1:11" x14ac:dyDescent="0.3">
      <c r="A12" s="4"/>
      <c r="B12" s="4"/>
      <c r="C12" s="4"/>
      <c r="D12" s="4"/>
      <c r="E12" s="30"/>
      <c r="F12" s="30"/>
      <c r="G12" s="4"/>
      <c r="H12" s="4"/>
      <c r="I12" s="26"/>
      <c r="J12" s="26"/>
      <c r="K12" s="5"/>
    </row>
    <row r="13" spans="1:11" x14ac:dyDescent="0.3">
      <c r="A13" s="12" t="s">
        <v>100</v>
      </c>
      <c r="B13" s="13">
        <f>B5-SUM(B6:B10)</f>
        <v>80000</v>
      </c>
      <c r="C13" s="4"/>
      <c r="D13" s="4"/>
      <c r="E13" s="30"/>
      <c r="F13" s="30"/>
      <c r="G13" s="4"/>
      <c r="H13" s="4"/>
      <c r="I13" s="26"/>
      <c r="J13" s="26"/>
      <c r="K13" s="5"/>
    </row>
    <row r="14" spans="1:11" x14ac:dyDescent="0.3">
      <c r="A14" s="4"/>
      <c r="B14" s="4"/>
      <c r="C14" s="4"/>
      <c r="D14" s="4"/>
      <c r="E14" s="30"/>
      <c r="F14" s="30"/>
      <c r="G14" s="4"/>
      <c r="H14" s="4"/>
      <c r="I14" s="26"/>
      <c r="J14" s="26"/>
      <c r="K14" s="5"/>
    </row>
    <row r="15" spans="1:11" x14ac:dyDescent="0.3">
      <c r="A15" s="14" t="s">
        <v>101</v>
      </c>
      <c r="B15" s="15">
        <f>B13*I6</f>
        <v>18400</v>
      </c>
      <c r="C15" s="4"/>
      <c r="D15" s="4"/>
      <c r="E15" s="30"/>
      <c r="F15" s="30"/>
      <c r="G15" s="4"/>
      <c r="H15" s="4"/>
      <c r="I15" s="26"/>
      <c r="J15" s="26"/>
      <c r="K15" s="5"/>
    </row>
    <row r="16" spans="1:11" x14ac:dyDescent="0.3">
      <c r="A16" s="8" t="s">
        <v>83</v>
      </c>
      <c r="B16" s="16">
        <f>E6</f>
        <v>6302</v>
      </c>
      <c r="C16" s="4"/>
      <c r="D16" s="4"/>
      <c r="E16" s="30"/>
      <c r="F16" s="30"/>
      <c r="G16" s="4"/>
      <c r="H16" s="4"/>
      <c r="I16" s="26"/>
      <c r="J16" s="26"/>
      <c r="K16" s="5"/>
    </row>
    <row r="17" spans="1:11" ht="24.9" x14ac:dyDescent="0.3">
      <c r="A17" s="17" t="s">
        <v>84</v>
      </c>
      <c r="B17" s="18">
        <f>F6</f>
        <v>525.16666666666663</v>
      </c>
      <c r="C17" s="4"/>
      <c r="D17" s="4"/>
      <c r="E17" s="30"/>
      <c r="F17" s="30"/>
      <c r="G17" s="4"/>
      <c r="H17" s="4"/>
      <c r="I17" s="26"/>
      <c r="J17" s="26"/>
      <c r="K17" s="5" t="s">
        <v>102</v>
      </c>
    </row>
    <row r="18" spans="1:11" x14ac:dyDescent="0.3">
      <c r="A18" s="19" t="s">
        <v>103</v>
      </c>
      <c r="B18" s="20">
        <f>IF(B15-E6 &lt; 0,0,B15-E6)</f>
        <v>12098</v>
      </c>
      <c r="C18" s="4"/>
      <c r="D18" s="4"/>
      <c r="E18" s="32"/>
      <c r="F18" s="30"/>
      <c r="G18" s="4"/>
      <c r="H18" s="4"/>
      <c r="I18" s="26"/>
      <c r="J18" s="26"/>
      <c r="K18" s="5"/>
    </row>
    <row r="19" spans="1:11" ht="12.9" thickBot="1" x14ac:dyDescent="0.35">
      <c r="A19" s="4"/>
      <c r="B19" s="4"/>
      <c r="C19" s="4"/>
      <c r="D19" s="4"/>
      <c r="E19" s="30"/>
      <c r="F19" s="30"/>
      <c r="G19" s="4"/>
      <c r="H19" s="4"/>
      <c r="I19" s="26"/>
      <c r="J19" s="26"/>
      <c r="K19" s="5"/>
    </row>
    <row r="20" spans="1:11" ht="15.45" thickBot="1" x14ac:dyDescent="0.4">
      <c r="A20" s="21" t="s">
        <v>104</v>
      </c>
      <c r="B20" s="22">
        <f>IF(B13=0,0,B18/B13)</f>
        <v>0.151225</v>
      </c>
      <c r="C20" s="6"/>
      <c r="D20" s="6"/>
      <c r="E20" s="30"/>
      <c r="F20" s="30"/>
      <c r="G20" s="4"/>
      <c r="H20" s="4"/>
      <c r="I20" s="26"/>
      <c r="J20" s="26"/>
      <c r="K20" s="5"/>
    </row>
    <row r="21" spans="1:11" x14ac:dyDescent="0.3">
      <c r="A21" s="4"/>
      <c r="B21" s="4"/>
      <c r="C21" s="4"/>
      <c r="D21" s="4"/>
      <c r="E21" s="30"/>
      <c r="F21" s="30"/>
      <c r="G21" s="4"/>
      <c r="H21" s="4"/>
      <c r="I21" s="26"/>
      <c r="J21" s="26"/>
      <c r="K21" s="5"/>
    </row>
    <row r="22" spans="1:11" x14ac:dyDescent="0.3">
      <c r="A22" s="4"/>
      <c r="B22" s="4"/>
      <c r="C22" s="4"/>
      <c r="D22" s="4"/>
      <c r="E22" s="30"/>
      <c r="F22" s="30"/>
      <c r="G22" s="4"/>
      <c r="H22" s="4"/>
      <c r="I22" s="26"/>
      <c r="J22" s="26"/>
      <c r="K22" s="5"/>
    </row>
    <row r="23" spans="1:11" x14ac:dyDescent="0.3">
      <c r="A23" s="57" t="s">
        <v>105</v>
      </c>
      <c r="B23" s="58"/>
      <c r="C23" s="4"/>
      <c r="D23" s="4"/>
      <c r="E23" s="30"/>
      <c r="F23" s="30"/>
      <c r="G23" s="4"/>
      <c r="H23" s="4"/>
      <c r="I23" s="26"/>
      <c r="J23" s="26"/>
      <c r="K23" s="5"/>
    </row>
    <row r="24" spans="1:11" x14ac:dyDescent="0.3">
      <c r="A24" s="4"/>
      <c r="B24" s="4"/>
      <c r="C24" s="4"/>
      <c r="D24" s="4"/>
      <c r="E24" s="30"/>
      <c r="F24" s="30"/>
      <c r="G24" s="4"/>
      <c r="H24" s="4"/>
      <c r="I24" s="26"/>
      <c r="J24" s="26"/>
      <c r="K24" s="5"/>
    </row>
  </sheetData>
  <mergeCells count="1">
    <mergeCell ref="A23:B2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23"/>
  <sheetViews>
    <sheetView zoomScale="120" zoomScaleNormal="120" workbookViewId="0">
      <selection activeCell="D19" sqref="D19"/>
    </sheetView>
  </sheetViews>
  <sheetFormatPr defaultColWidth="10.73046875" defaultRowHeight="12.45" x14ac:dyDescent="0.3"/>
  <cols>
    <col min="1" max="1" width="0.73046875" style="4" customWidth="1"/>
    <col min="2" max="2" width="27.59765625" style="4" customWidth="1"/>
    <col min="3" max="3" width="16.265625" style="4" customWidth="1"/>
    <col min="4" max="4" width="4.73046875" style="4" customWidth="1"/>
    <col min="5" max="6" width="14.59765625" style="4" hidden="1" customWidth="1"/>
    <col min="7" max="10" width="10.73046875" style="4" hidden="1" customWidth="1"/>
    <col min="11" max="11" width="58.3984375" style="5" customWidth="1"/>
    <col min="12" max="16384" width="10.73046875" style="4"/>
  </cols>
  <sheetData>
    <row r="1" spans="2:11" ht="4" customHeight="1" x14ac:dyDescent="0.3"/>
    <row r="2" spans="2:11" x14ac:dyDescent="0.3">
      <c r="B2" s="6" t="s">
        <v>81</v>
      </c>
      <c r="C2" s="7" t="s">
        <v>82</v>
      </c>
      <c r="D2" s="6"/>
      <c r="E2" s="7" t="s">
        <v>83</v>
      </c>
      <c r="F2" s="7" t="s">
        <v>84</v>
      </c>
    </row>
    <row r="3" spans="2:11" x14ac:dyDescent="0.3">
      <c r="B3" s="8" t="s">
        <v>85</v>
      </c>
      <c r="C3" s="1">
        <v>2</v>
      </c>
      <c r="E3" s="9">
        <f>(C3*I3)*$I$6</f>
        <v>5368.2</v>
      </c>
      <c r="F3" s="9">
        <f>E3/12</f>
        <v>447.34999999999997</v>
      </c>
      <c r="H3" s="4" t="s">
        <v>86</v>
      </c>
      <c r="I3" s="4">
        <v>11670</v>
      </c>
      <c r="J3" s="4">
        <f>I3*C3</f>
        <v>23340</v>
      </c>
    </row>
    <row r="4" spans="2:11" x14ac:dyDescent="0.3">
      <c r="B4" s="8" t="s">
        <v>87</v>
      </c>
      <c r="C4" s="1">
        <v>1</v>
      </c>
      <c r="E4" s="9">
        <f>(C4*I4)*$I$6</f>
        <v>933.80000000000007</v>
      </c>
      <c r="F4" s="9">
        <f>E4/12</f>
        <v>77.816666666666677</v>
      </c>
      <c r="H4" s="4" t="s">
        <v>88</v>
      </c>
      <c r="I4" s="4">
        <v>4060</v>
      </c>
      <c r="J4" s="4">
        <f>I4*C4</f>
        <v>4060</v>
      </c>
    </row>
    <row r="5" spans="2:11" ht="68.150000000000006" customHeight="1" x14ac:dyDescent="0.3">
      <c r="B5" s="10" t="s">
        <v>89</v>
      </c>
      <c r="C5" s="3">
        <v>80000</v>
      </c>
      <c r="J5" s="4">
        <f>J4+J3</f>
        <v>27400</v>
      </c>
    </row>
    <row r="6" spans="2:11" x14ac:dyDescent="0.3">
      <c r="B6" s="8" t="s">
        <v>90</v>
      </c>
      <c r="C6" s="2">
        <v>0</v>
      </c>
      <c r="E6" s="11">
        <f>E3+E4</f>
        <v>6302</v>
      </c>
      <c r="F6" s="11">
        <f>F3+F4</f>
        <v>525.16666666666663</v>
      </c>
      <c r="H6" s="4" t="s">
        <v>91</v>
      </c>
      <c r="I6" s="4">
        <v>0.23</v>
      </c>
      <c r="K6" s="5" t="s">
        <v>92</v>
      </c>
    </row>
    <row r="7" spans="2:11" x14ac:dyDescent="0.3">
      <c r="B7" s="8" t="s">
        <v>93</v>
      </c>
      <c r="C7" s="2">
        <v>0</v>
      </c>
      <c r="K7" s="5" t="s">
        <v>92</v>
      </c>
    </row>
    <row r="8" spans="2:11" ht="62.15" x14ac:dyDescent="0.3">
      <c r="B8" s="8" t="s">
        <v>94</v>
      </c>
      <c r="C8" s="2">
        <v>0</v>
      </c>
      <c r="K8" s="5" t="s">
        <v>95</v>
      </c>
    </row>
    <row r="9" spans="2:11" x14ac:dyDescent="0.3">
      <c r="B9" s="8" t="s">
        <v>96</v>
      </c>
      <c r="C9" s="2">
        <v>0</v>
      </c>
      <c r="K9" s="5" t="s">
        <v>92</v>
      </c>
    </row>
    <row r="10" spans="2:11" x14ac:dyDescent="0.3">
      <c r="B10" s="8" t="s">
        <v>97</v>
      </c>
      <c r="C10" s="2">
        <v>0</v>
      </c>
      <c r="K10" s="5" t="s">
        <v>92</v>
      </c>
    </row>
    <row r="11" spans="2:11" x14ac:dyDescent="0.3">
      <c r="B11" s="8" t="s">
        <v>98</v>
      </c>
      <c r="C11" s="2">
        <v>0</v>
      </c>
      <c r="K11" s="5" t="s">
        <v>99</v>
      </c>
    </row>
    <row r="13" spans="2:11" x14ac:dyDescent="0.3">
      <c r="B13" s="12" t="s">
        <v>100</v>
      </c>
      <c r="C13" s="13">
        <f>C5-SUM(C6:C10)</f>
        <v>80000</v>
      </c>
    </row>
    <row r="15" spans="2:11" x14ac:dyDescent="0.3">
      <c r="B15" s="14" t="s">
        <v>101</v>
      </c>
      <c r="C15" s="15">
        <f>C13*I6</f>
        <v>18400</v>
      </c>
    </row>
    <row r="16" spans="2:11" x14ac:dyDescent="0.3">
      <c r="B16" s="8" t="s">
        <v>83</v>
      </c>
      <c r="C16" s="16">
        <f>E6</f>
        <v>6302</v>
      </c>
    </row>
    <row r="17" spans="2:11" x14ac:dyDescent="0.3">
      <c r="B17" s="17" t="s">
        <v>84</v>
      </c>
      <c r="C17" s="18">
        <f>F6</f>
        <v>525.16666666666663</v>
      </c>
      <c r="K17" s="5" t="s">
        <v>102</v>
      </c>
    </row>
    <row r="18" spans="2:11" x14ac:dyDescent="0.3">
      <c r="B18" s="19" t="s">
        <v>103</v>
      </c>
      <c r="C18" s="20">
        <f>IF(C15-E6 &lt; 0,0,C15-E6)</f>
        <v>12098</v>
      </c>
      <c r="E18" s="9"/>
    </row>
    <row r="19" spans="2:11" ht="12.9" thickBot="1" x14ac:dyDescent="0.35"/>
    <row r="20" spans="2:11" ht="15.45" thickBot="1" x14ac:dyDescent="0.4">
      <c r="B20" s="21" t="s">
        <v>104</v>
      </c>
      <c r="C20" s="22">
        <f>IF(C13=0,0,C18/C13)</f>
        <v>0.151225</v>
      </c>
      <c r="D20" s="6"/>
    </row>
    <row r="23" spans="2:11" ht="108" customHeight="1" x14ac:dyDescent="0.3">
      <c r="B23" s="57" t="s">
        <v>105</v>
      </c>
      <c r="C23" s="58"/>
    </row>
  </sheetData>
  <sheetProtection password="E5EC" sheet="1" objects="1" scenarios="1"/>
  <mergeCells count="1">
    <mergeCell ref="B23:C23"/>
  </mergeCells>
  <phoneticPr fontId="3" type="noConversion"/>
  <pageMargins left="0.75" right="0.75" top="1" bottom="1" header="0.5" footer="0.5"/>
  <pageSetup orientation="portrait" horizontalDpi="4294967292" verticalDpi="4294967292"/>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AwesomeUSA</vt:lpstr>
      <vt:lpstr>Federal Budget</vt:lpstr>
      <vt:lpstr>poverty rate (2)</vt:lpstr>
      <vt:lpstr>poverty rate</vt:lpstr>
      <vt:lpstr>Sheet1 (2)</vt:lpstr>
      <vt:lpstr>Sheet3</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John</dc:creator>
  <cp:keywords/>
  <dc:description/>
  <cp:lastModifiedBy>Mike Sinn</cp:lastModifiedBy>
  <cp:revision/>
  <dcterms:created xsi:type="dcterms:W3CDTF">2014-04-10T19:39:12Z</dcterms:created>
  <dcterms:modified xsi:type="dcterms:W3CDTF">2024-05-19T19:14:01Z</dcterms:modified>
  <cp:category/>
  <cp:contentStatus/>
</cp:coreProperties>
</file>