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.coolguymilo/Desktop/Scarpulla Lab Work/"/>
    </mc:Choice>
  </mc:AlternateContent>
  <xr:revisionPtr revIDLastSave="0" documentId="13_ncr:1_{F41D49B0-1B54-E04C-9D6B-EE335031D29F}" xr6:coauthVersionLast="47" xr6:coauthVersionMax="47" xr10:uidLastSave="{00000000-0000-0000-0000-000000000000}"/>
  <bookViews>
    <workbookView xWindow="13440" yWindow="0" windowWidth="15360" windowHeight="18000" firstSheet="1" activeTab="8" xr2:uid="{CA3FF520-9A75-42C2-8881-19CDC440328A}"/>
  </bookViews>
  <sheets>
    <sheet name="GaN Defetcs" sheetId="1" r:id="rId1"/>
    <sheet name="Lyons 2017 (Native)" sheetId="2" r:id="rId2"/>
    <sheet name="Lyons 2014 (C)" sheetId="4" r:id="rId3"/>
    <sheet name="Lyons 2021 (C complexes)" sheetId="11" r:id="rId4"/>
    <sheet name="Pasquarello 2016 (Mg)" sheetId="3" r:id="rId5"/>
    <sheet name="Lyons 2014 (Si, Ge, O)" sheetId="6" r:id="rId6"/>
    <sheet name="Lyons 2012 (Be&amp;Zn)" sheetId="8" r:id="rId7"/>
    <sheet name="Lyons 2012 (Mg&amp;H)" sheetId="12" r:id="rId8"/>
    <sheet name="Vorobiov 2024 (A_Ga-V_N comps)" sheetId="13" r:id="rId9"/>
  </sheets>
  <definedNames>
    <definedName name="Default_Dataset" localSheetId="1">'Lyons 2017 (Native)'!$A$59:$B$64</definedName>
    <definedName name="Default_Dataset_1" localSheetId="1">'Lyons 2017 (Native)'!$A$67:$B$70</definedName>
    <definedName name="Default_Dataset_2" localSheetId="1">'Lyons 2017 (Native)'!$A$73:$B$77</definedName>
    <definedName name="Default_Dataset_3" localSheetId="1">'Lyons 2017 (Native)'!$A$80:$B$86</definedName>
    <definedName name="Default_Dataset_4" localSheetId="1">'Lyons 2017 (Native)'!$A$89:$B$92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3" l="1"/>
  <c r="M61" i="13"/>
  <c r="N61" i="13"/>
  <c r="P61" i="13" s="1"/>
  <c r="O61" i="13"/>
  <c r="G61" i="13"/>
  <c r="G62" i="13"/>
  <c r="F61" i="13"/>
  <c r="F62" i="13"/>
  <c r="D61" i="13"/>
  <c r="D62" i="13"/>
  <c r="F3" i="13"/>
  <c r="F6" i="13"/>
  <c r="F7" i="13"/>
  <c r="F8" i="13"/>
  <c r="F11" i="13"/>
  <c r="F12" i="13"/>
  <c r="F15" i="13"/>
  <c r="F16" i="13"/>
  <c r="F19" i="13"/>
  <c r="F20" i="13"/>
  <c r="F23" i="13"/>
  <c r="F24" i="13"/>
  <c r="F27" i="13"/>
  <c r="F2" i="13"/>
  <c r="F33" i="11"/>
  <c r="F35" i="11"/>
  <c r="F40" i="11"/>
  <c r="F48" i="11"/>
  <c r="M96" i="11"/>
  <c r="O96" i="11" s="1"/>
  <c r="G95" i="11"/>
  <c r="G96" i="11"/>
  <c r="F34" i="11" s="1"/>
  <c r="G97" i="11"/>
  <c r="G100" i="11"/>
  <c r="F38" i="11" s="1"/>
  <c r="G101" i="11"/>
  <c r="F39" i="11" s="1"/>
  <c r="G102" i="11"/>
  <c r="G105" i="11"/>
  <c r="F43" i="11" s="1"/>
  <c r="G106" i="11"/>
  <c r="F44" i="11" s="1"/>
  <c r="G107" i="11"/>
  <c r="F45" i="11" s="1"/>
  <c r="G110" i="11"/>
  <c r="G111" i="11"/>
  <c r="F49" i="11" s="1"/>
  <c r="F95" i="11"/>
  <c r="F96" i="11"/>
  <c r="M95" i="11" s="1"/>
  <c r="N95" i="11" s="1"/>
  <c r="P95" i="11" s="1"/>
  <c r="F97" i="11"/>
  <c r="F100" i="11"/>
  <c r="F101" i="11"/>
  <c r="M100" i="11" s="1"/>
  <c r="F102" i="11"/>
  <c r="F105" i="11"/>
  <c r="F106" i="11"/>
  <c r="M105" i="11" s="1"/>
  <c r="N105" i="11" s="1"/>
  <c r="P105" i="11" s="1"/>
  <c r="F107" i="11"/>
  <c r="M106" i="11" s="1"/>
  <c r="F110" i="11"/>
  <c r="F111" i="11"/>
  <c r="M110" i="11" s="1"/>
  <c r="D95" i="11"/>
  <c r="D96" i="11"/>
  <c r="D97" i="11"/>
  <c r="D100" i="11"/>
  <c r="D101" i="11"/>
  <c r="D102" i="11"/>
  <c r="M101" i="11" s="1"/>
  <c r="N101" i="11" s="1"/>
  <c r="P101" i="11" s="1"/>
  <c r="D105" i="11"/>
  <c r="D106" i="11"/>
  <c r="D107" i="11"/>
  <c r="D110" i="11"/>
  <c r="D111" i="11"/>
  <c r="D65" i="11"/>
  <c r="D66" i="11"/>
  <c r="D69" i="11"/>
  <c r="D70" i="11"/>
  <c r="D73" i="11"/>
  <c r="D74" i="11"/>
  <c r="D75" i="11"/>
  <c r="D78" i="11"/>
  <c r="D79" i="11"/>
  <c r="D80" i="11"/>
  <c r="D81" i="11"/>
  <c r="D82" i="11"/>
  <c r="D85" i="11"/>
  <c r="D86" i="11"/>
  <c r="D87" i="11"/>
  <c r="D90" i="11"/>
  <c r="D91" i="11"/>
  <c r="D92" i="11"/>
  <c r="F65" i="11"/>
  <c r="F66" i="11"/>
  <c r="F69" i="11"/>
  <c r="F70" i="11"/>
  <c r="F73" i="11"/>
  <c r="F74" i="11"/>
  <c r="F75" i="11"/>
  <c r="F78" i="11"/>
  <c r="F79" i="11"/>
  <c r="F80" i="11"/>
  <c r="F81" i="11"/>
  <c r="F82" i="11"/>
  <c r="F85" i="11"/>
  <c r="F86" i="11"/>
  <c r="F87" i="11"/>
  <c r="F90" i="11"/>
  <c r="F91" i="11"/>
  <c r="F92" i="11"/>
  <c r="G65" i="11"/>
  <c r="F3" i="11" s="1"/>
  <c r="G66" i="11"/>
  <c r="F4" i="11" s="1"/>
  <c r="G69" i="11"/>
  <c r="F7" i="11" s="1"/>
  <c r="G70" i="11"/>
  <c r="F8" i="11" s="1"/>
  <c r="G73" i="11"/>
  <c r="F11" i="11" s="1"/>
  <c r="G74" i="11"/>
  <c r="F12" i="11" s="1"/>
  <c r="G75" i="11"/>
  <c r="F13" i="11" s="1"/>
  <c r="G78" i="11"/>
  <c r="F16" i="11" s="1"/>
  <c r="G79" i="11"/>
  <c r="F17" i="11" s="1"/>
  <c r="G80" i="11"/>
  <c r="F18" i="11" s="1"/>
  <c r="G81" i="11"/>
  <c r="F19" i="11" s="1"/>
  <c r="G82" i="11"/>
  <c r="F20" i="11" s="1"/>
  <c r="G85" i="11"/>
  <c r="F23" i="11" s="1"/>
  <c r="G86" i="11"/>
  <c r="F24" i="11" s="1"/>
  <c r="G87" i="11"/>
  <c r="F25" i="11" s="1"/>
  <c r="G90" i="11"/>
  <c r="F28" i="11" s="1"/>
  <c r="G91" i="11"/>
  <c r="F29" i="11" s="1"/>
  <c r="G92" i="11"/>
  <c r="F30" i="11" s="1"/>
  <c r="M49" i="13"/>
  <c r="N49" i="13"/>
  <c r="P49" i="13" s="1"/>
  <c r="O49" i="13"/>
  <c r="M53" i="13"/>
  <c r="N53" i="13"/>
  <c r="O53" i="13"/>
  <c r="P53" i="13"/>
  <c r="M57" i="13"/>
  <c r="N57" i="13"/>
  <c r="O57" i="13"/>
  <c r="P57" i="13"/>
  <c r="G49" i="13"/>
  <c r="G50" i="13"/>
  <c r="G53" i="13"/>
  <c r="G54" i="13"/>
  <c r="G57" i="13"/>
  <c r="G58" i="13"/>
  <c r="F49" i="13"/>
  <c r="F50" i="13"/>
  <c r="F53" i="13"/>
  <c r="F54" i="13"/>
  <c r="F57" i="13"/>
  <c r="F58" i="13"/>
  <c r="D49" i="13"/>
  <c r="D50" i="13"/>
  <c r="D53" i="13"/>
  <c r="D54" i="13"/>
  <c r="D57" i="13"/>
  <c r="D58" i="13"/>
  <c r="M45" i="13"/>
  <c r="O45" i="13" s="1"/>
  <c r="G45" i="13"/>
  <c r="G46" i="13"/>
  <c r="F45" i="13"/>
  <c r="F46" i="13"/>
  <c r="D45" i="13"/>
  <c r="D46" i="13"/>
  <c r="M41" i="13"/>
  <c r="N41" i="13" s="1"/>
  <c r="P41" i="13" s="1"/>
  <c r="G42" i="13"/>
  <c r="F42" i="13"/>
  <c r="D41" i="13"/>
  <c r="D42" i="13"/>
  <c r="G41" i="13"/>
  <c r="F41" i="13"/>
  <c r="G40" i="13"/>
  <c r="F40" i="13"/>
  <c r="D40" i="13"/>
  <c r="G37" i="13"/>
  <c r="F37" i="13"/>
  <c r="D37" i="13"/>
  <c r="G36" i="13"/>
  <c r="F36" i="13"/>
  <c r="D36" i="13"/>
  <c r="F6" i="12"/>
  <c r="F7" i="12"/>
  <c r="F3" i="12"/>
  <c r="F2" i="12"/>
  <c r="M29" i="12"/>
  <c r="N29" i="12"/>
  <c r="P29" i="12" s="1"/>
  <c r="O29" i="12"/>
  <c r="G29" i="12"/>
  <c r="G30" i="12"/>
  <c r="F29" i="12"/>
  <c r="F30" i="12"/>
  <c r="D29" i="12"/>
  <c r="D30" i="12"/>
  <c r="G26" i="12"/>
  <c r="F26" i="12"/>
  <c r="D26" i="12"/>
  <c r="G25" i="12"/>
  <c r="F25" i="12"/>
  <c r="D25" i="12"/>
  <c r="E3" i="3"/>
  <c r="E5" i="3"/>
  <c r="E7" i="3"/>
  <c r="E8" i="3"/>
  <c r="E2" i="3"/>
  <c r="F2" i="4"/>
  <c r="G64" i="11"/>
  <c r="F2" i="11" s="1"/>
  <c r="F64" i="11"/>
  <c r="D64" i="11"/>
  <c r="F3" i="8"/>
  <c r="F6" i="8"/>
  <c r="F9" i="8"/>
  <c r="F10" i="8"/>
  <c r="F11" i="8"/>
  <c r="F2" i="8"/>
  <c r="F5" i="6"/>
  <c r="F8" i="6"/>
  <c r="F6" i="4"/>
  <c r="F7" i="4"/>
  <c r="F8" i="4"/>
  <c r="F12" i="4"/>
  <c r="F13" i="4"/>
  <c r="F14" i="4"/>
  <c r="F15" i="4"/>
  <c r="F10" i="2"/>
  <c r="F11" i="2"/>
  <c r="F12" i="2"/>
  <c r="F13" i="2"/>
  <c r="F14" i="2"/>
  <c r="F18" i="2"/>
  <c r="F19" i="2"/>
  <c r="F20" i="2"/>
  <c r="F24" i="2"/>
  <c r="F25" i="2"/>
  <c r="F26" i="2"/>
  <c r="F27" i="2"/>
  <c r="F31" i="2"/>
  <c r="F32" i="2"/>
  <c r="F33" i="2"/>
  <c r="F34" i="2"/>
  <c r="F35" i="2"/>
  <c r="F36" i="2"/>
  <c r="F40" i="2"/>
  <c r="F41" i="2"/>
  <c r="F42" i="2"/>
  <c r="F3" i="2"/>
  <c r="F4" i="2"/>
  <c r="F5" i="2"/>
  <c r="F6" i="2"/>
  <c r="F2" i="2"/>
  <c r="F2" i="6"/>
  <c r="G28" i="6"/>
  <c r="G31" i="6"/>
  <c r="F28" i="6"/>
  <c r="F31" i="6"/>
  <c r="D28" i="6"/>
  <c r="D31" i="6"/>
  <c r="D25" i="6"/>
  <c r="G34" i="8"/>
  <c r="F34" i="8"/>
  <c r="M33" i="8" s="1"/>
  <c r="D34" i="8"/>
  <c r="G33" i="8"/>
  <c r="F33" i="8"/>
  <c r="M32" i="8" s="1"/>
  <c r="D33" i="8"/>
  <c r="G32" i="8"/>
  <c r="F32" i="8"/>
  <c r="D32" i="8"/>
  <c r="P25" i="8"/>
  <c r="O25" i="8"/>
  <c r="P29" i="4"/>
  <c r="O29" i="4"/>
  <c r="N25" i="8"/>
  <c r="N29" i="4"/>
  <c r="M25" i="8"/>
  <c r="M29" i="4"/>
  <c r="G29" i="8"/>
  <c r="F29" i="8"/>
  <c r="D29" i="8"/>
  <c r="G26" i="8"/>
  <c r="F26" i="8"/>
  <c r="D26" i="8"/>
  <c r="G25" i="8"/>
  <c r="F25" i="8"/>
  <c r="D25" i="8"/>
  <c r="G25" i="6"/>
  <c r="F25" i="6"/>
  <c r="G29" i="4"/>
  <c r="G30" i="4"/>
  <c r="G31" i="4"/>
  <c r="G35" i="4"/>
  <c r="G36" i="4"/>
  <c r="G37" i="4"/>
  <c r="G38" i="4"/>
  <c r="M30" i="4"/>
  <c r="N30" i="4" s="1"/>
  <c r="P30" i="4" s="1"/>
  <c r="M35" i="4"/>
  <c r="N35" i="4"/>
  <c r="O35" i="4"/>
  <c r="P35" i="4"/>
  <c r="M36" i="4"/>
  <c r="N36" i="4"/>
  <c r="O36" i="4"/>
  <c r="P36" i="4"/>
  <c r="M37" i="4"/>
  <c r="N37" i="4"/>
  <c r="O37" i="4"/>
  <c r="P37" i="4"/>
  <c r="G25" i="4"/>
  <c r="G51" i="2"/>
  <c r="F51" i="2"/>
  <c r="F36" i="4"/>
  <c r="F37" i="4"/>
  <c r="F38" i="4"/>
  <c r="F35" i="4"/>
  <c r="F30" i="4"/>
  <c r="F31" i="4"/>
  <c r="F29" i="4"/>
  <c r="F25" i="4"/>
  <c r="D29" i="4"/>
  <c r="D30" i="4"/>
  <c r="D31" i="4"/>
  <c r="D35" i="4"/>
  <c r="D36" i="4"/>
  <c r="D37" i="4"/>
  <c r="D38" i="4"/>
  <c r="D25" i="4"/>
  <c r="E51" i="2"/>
  <c r="J51" i="2" s="1"/>
  <c r="L51" i="2" s="1"/>
  <c r="G52" i="2"/>
  <c r="G53" i="2"/>
  <c r="G54" i="2"/>
  <c r="G55" i="2"/>
  <c r="G59" i="2"/>
  <c r="G60" i="2"/>
  <c r="G61" i="2"/>
  <c r="G62" i="2"/>
  <c r="G63" i="2"/>
  <c r="G67" i="2"/>
  <c r="G68" i="2"/>
  <c r="G69" i="2"/>
  <c r="G73" i="2"/>
  <c r="G74" i="2"/>
  <c r="G75" i="2"/>
  <c r="G76" i="2"/>
  <c r="G80" i="2"/>
  <c r="G81" i="2"/>
  <c r="G82" i="2"/>
  <c r="G83" i="2"/>
  <c r="G84" i="2"/>
  <c r="G85" i="2"/>
  <c r="G89" i="2"/>
  <c r="G90" i="2"/>
  <c r="G91" i="2"/>
  <c r="E53" i="2"/>
  <c r="E90" i="2"/>
  <c r="E91" i="2"/>
  <c r="E89" i="2"/>
  <c r="F90" i="2"/>
  <c r="F91" i="2"/>
  <c r="F89" i="2"/>
  <c r="F81" i="2"/>
  <c r="F82" i="2"/>
  <c r="F83" i="2"/>
  <c r="F84" i="2"/>
  <c r="F85" i="2"/>
  <c r="F80" i="2"/>
  <c r="E81" i="2"/>
  <c r="E82" i="2"/>
  <c r="E83" i="2"/>
  <c r="E84" i="2"/>
  <c r="E85" i="2"/>
  <c r="E80" i="2"/>
  <c r="F74" i="2"/>
  <c r="F75" i="2"/>
  <c r="F76" i="2"/>
  <c r="E74" i="2"/>
  <c r="E75" i="2"/>
  <c r="E76" i="2"/>
  <c r="F73" i="2"/>
  <c r="E73" i="2"/>
  <c r="F68" i="2"/>
  <c r="F69" i="2"/>
  <c r="F67" i="2"/>
  <c r="E68" i="2"/>
  <c r="E69" i="2"/>
  <c r="E67" i="2"/>
  <c r="F60" i="2"/>
  <c r="F61" i="2"/>
  <c r="F62" i="2"/>
  <c r="F63" i="2"/>
  <c r="E60" i="2"/>
  <c r="E61" i="2"/>
  <c r="E62" i="2"/>
  <c r="E63" i="2"/>
  <c r="E59" i="2"/>
  <c r="F59" i="2"/>
  <c r="F52" i="2"/>
  <c r="I51" i="2" s="1"/>
  <c r="K51" i="2" s="1"/>
  <c r="E52" i="2"/>
  <c r="E54" i="2"/>
  <c r="E55" i="2"/>
  <c r="F53" i="2"/>
  <c r="I52" i="2" s="1"/>
  <c r="F54" i="2"/>
  <c r="I53" i="2" s="1"/>
  <c r="F55" i="2"/>
  <c r="I54" i="2" s="1"/>
  <c r="O106" i="11" l="1"/>
  <c r="N106" i="11"/>
  <c r="P106" i="11" s="1"/>
  <c r="N100" i="11"/>
  <c r="P100" i="11" s="1"/>
  <c r="O100" i="11"/>
  <c r="N110" i="11"/>
  <c r="P110" i="11" s="1"/>
  <c r="O110" i="11"/>
  <c r="N96" i="11"/>
  <c r="P96" i="11" s="1"/>
  <c r="O105" i="11"/>
  <c r="O101" i="11"/>
  <c r="O95" i="11"/>
  <c r="M81" i="11"/>
  <c r="N81" i="11" s="1"/>
  <c r="P81" i="11" s="1"/>
  <c r="M73" i="11"/>
  <c r="M64" i="11"/>
  <c r="N64" i="11" s="1"/>
  <c r="P64" i="11" s="1"/>
  <c r="M65" i="11"/>
  <c r="N65" i="11" s="1"/>
  <c r="P65" i="11" s="1"/>
  <c r="O73" i="11"/>
  <c r="N73" i="11"/>
  <c r="P73" i="11" s="1"/>
  <c r="M79" i="11"/>
  <c r="N79" i="11" s="1"/>
  <c r="P79" i="11" s="1"/>
  <c r="M85" i="11"/>
  <c r="N85" i="11" s="1"/>
  <c r="P85" i="11" s="1"/>
  <c r="M69" i="11"/>
  <c r="O69" i="11" s="1"/>
  <c r="M91" i="11"/>
  <c r="N91" i="11" s="1"/>
  <c r="P91" i="11" s="1"/>
  <c r="M90" i="11"/>
  <c r="M86" i="11"/>
  <c r="M80" i="11"/>
  <c r="M78" i="11"/>
  <c r="M74" i="11"/>
  <c r="N45" i="13"/>
  <c r="P45" i="13" s="1"/>
  <c r="O41" i="13"/>
  <c r="M36" i="13"/>
  <c r="O36" i="13" s="1"/>
  <c r="M40" i="13"/>
  <c r="O40" i="13" s="1"/>
  <c r="M25" i="12"/>
  <c r="O25" i="12" s="1"/>
  <c r="N25" i="12"/>
  <c r="P25" i="12" s="1"/>
  <c r="O33" i="8"/>
  <c r="N33" i="8"/>
  <c r="P33" i="8" s="1"/>
  <c r="O32" i="8"/>
  <c r="N32" i="8"/>
  <c r="P32" i="8" s="1"/>
  <c r="O30" i="4"/>
  <c r="I62" i="2"/>
  <c r="K62" i="2" s="1"/>
  <c r="I68" i="2"/>
  <c r="K68" i="2" s="1"/>
  <c r="I61" i="2"/>
  <c r="K61" i="2" s="1"/>
  <c r="I67" i="2"/>
  <c r="K67" i="2" s="1"/>
  <c r="I90" i="2"/>
  <c r="K90" i="2" s="1"/>
  <c r="I89" i="2"/>
  <c r="K89" i="2" s="1"/>
  <c r="I60" i="2"/>
  <c r="K60" i="2" s="1"/>
  <c r="K54" i="2"/>
  <c r="I59" i="2"/>
  <c r="K59" i="2" s="1"/>
  <c r="J62" i="2"/>
  <c r="L62" i="2" s="1"/>
  <c r="J67" i="2"/>
  <c r="L67" i="2" s="1"/>
  <c r="I84" i="2"/>
  <c r="K84" i="2" s="1"/>
  <c r="I83" i="2"/>
  <c r="K83" i="2" s="1"/>
  <c r="I82" i="2"/>
  <c r="K82" i="2" s="1"/>
  <c r="J82" i="2"/>
  <c r="L82" i="2" s="1"/>
  <c r="I80" i="2"/>
  <c r="K80" i="2" s="1"/>
  <c r="I81" i="2"/>
  <c r="K81" i="2" s="1"/>
  <c r="I73" i="2"/>
  <c r="K73" i="2" s="1"/>
  <c r="I75" i="2"/>
  <c r="K75" i="2" s="1"/>
  <c r="I74" i="2"/>
  <c r="K74" i="2" s="1"/>
  <c r="O64" i="11" l="1"/>
  <c r="O65" i="11"/>
  <c r="O91" i="11"/>
  <c r="O85" i="11"/>
  <c r="O81" i="11"/>
  <c r="O79" i="11"/>
  <c r="N69" i="11"/>
  <c r="P69" i="11" s="1"/>
  <c r="O78" i="11"/>
  <c r="N78" i="11"/>
  <c r="P78" i="11" s="1"/>
  <c r="N90" i="11"/>
  <c r="P90" i="11" s="1"/>
  <c r="O90" i="11"/>
  <c r="N80" i="11"/>
  <c r="P80" i="11" s="1"/>
  <c r="O80" i="11"/>
  <c r="O86" i="11"/>
  <c r="N86" i="11"/>
  <c r="P86" i="11" s="1"/>
  <c r="N74" i="11"/>
  <c r="P74" i="11" s="1"/>
  <c r="O74" i="11"/>
  <c r="N40" i="13"/>
  <c r="P40" i="13" s="1"/>
  <c r="N36" i="13"/>
  <c r="P36" i="13" s="1"/>
  <c r="J68" i="2"/>
  <c r="L68" i="2" s="1"/>
  <c r="J61" i="2"/>
  <c r="L61" i="2" s="1"/>
  <c r="J90" i="2"/>
  <c r="L90" i="2" s="1"/>
  <c r="J89" i="2"/>
  <c r="L89" i="2" s="1"/>
  <c r="J84" i="2"/>
  <c r="L84" i="2" s="1"/>
  <c r="J60" i="2"/>
  <c r="L60" i="2" s="1"/>
  <c r="J59" i="2"/>
  <c r="L59" i="2" s="1"/>
  <c r="J54" i="2"/>
  <c r="L54" i="2" s="1"/>
  <c r="J53" i="2"/>
  <c r="L53" i="2" s="1"/>
  <c r="K53" i="2"/>
  <c r="J80" i="2"/>
  <c r="L80" i="2" s="1"/>
  <c r="J52" i="2"/>
  <c r="L52" i="2" s="1"/>
  <c r="K52" i="2"/>
  <c r="J83" i="2"/>
  <c r="L83" i="2" s="1"/>
  <c r="J81" i="2"/>
  <c r="L81" i="2" s="1"/>
  <c r="J73" i="2"/>
  <c r="L73" i="2" s="1"/>
  <c r="J74" i="2"/>
  <c r="L74" i="2" s="1"/>
  <c r="J75" i="2"/>
  <c r="L7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2DA56-B665-9F45-80A5-CC6BC5D4BF44}" name="Default Dataset" type="6" refreshedVersion="8" background="1" saveData="1">
    <textPr sourceFile="/Users/mr.coolguymilo/Downloads/Default Dataset.csv" comma="1">
      <textFields count="2">
        <textField/>
        <textField/>
      </textFields>
    </textPr>
  </connection>
  <connection id="2" xr16:uid="{E2D5DA05-E33F-CF4E-A06C-503051AD53E6}" name="Default Dataset(1)" type="6" refreshedVersion="8" background="1" saveData="1">
    <textPr sourceFile="/Users/mr.coolguymilo/Downloads/Default Dataset(1).csv" comma="1">
      <textFields count="2">
        <textField/>
        <textField/>
      </textFields>
    </textPr>
  </connection>
  <connection id="3" xr16:uid="{FBC9DCFA-8339-BF42-8A52-1ED8AFA2255A}" name="Default Dataset(2)" type="6" refreshedVersion="8" background="1" saveData="1">
    <textPr sourceFile="/Users/mr.coolguymilo/Downloads/Default Dataset(2).csv" comma="1">
      <textFields count="2">
        <textField/>
        <textField/>
      </textFields>
    </textPr>
  </connection>
  <connection id="4" xr16:uid="{FE84EEFF-A809-B740-A866-4FCF6E651C8F}" name="Default Dataset(3)" type="6" refreshedVersion="8" background="1" saveData="1">
    <textPr sourceFile="/Users/mr.coolguymilo/Downloads/Default Dataset(3).csv" comma="1">
      <textFields count="2">
        <textField/>
        <textField/>
      </textFields>
    </textPr>
  </connection>
  <connection id="5" xr16:uid="{07F47A24-51E1-E848-9C05-8F6E4D903ED1}" name="Default Dataset(4)" type="6" refreshedVersion="8" background="1" saveData="1">
    <textPr sourceFile="/Users/mr.coolguymilo/Downloads/Default Dataset(4)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<sst xmlns="http://schemas.openxmlformats.org/spreadsheetml/2006/main" count="414" uniqueCount="218">
  <si>
    <t>Chargestate Name</t>
  </si>
  <si>
    <t>Charge</t>
  </si>
  <si>
    <t>dHo = formation energy without any chemical or Ef contribution.  Usually dH for Ef at valence band edge.  dH is composed in the calculations as dH=dHo +q*Ef  - sum(dm_i*mu_i)</t>
  </si>
  <si>
    <t>V_Ga^{-1}</t>
  </si>
  <si>
    <t>V_Ga^{-2}</t>
  </si>
  <si>
    <t>V_Ga^{0}</t>
  </si>
  <si>
    <t>V_Ga^{+1}</t>
  </si>
  <si>
    <t>etc</t>
  </si>
  <si>
    <t>V_N^{-2}</t>
  </si>
  <si>
    <t>V_N^{-1}</t>
  </si>
  <si>
    <t>V_N^{0}</t>
  </si>
  <si>
    <t>V_N^{+1}</t>
  </si>
  <si>
    <t>how many N added?</t>
  </si>
  <si>
    <t>how many Ga added?</t>
  </si>
  <si>
    <t>N_Ga^{-2}</t>
  </si>
  <si>
    <t>N_Ga^{-1}</t>
  </si>
  <si>
    <t>N_Ga^{0}</t>
  </si>
  <si>
    <t>N_Ga^{+1}</t>
  </si>
  <si>
    <t>Defect Name</t>
  </si>
  <si>
    <t>Ga vacancy</t>
  </si>
  <si>
    <t>N vacancy</t>
  </si>
  <si>
    <t>N antisite</t>
  </si>
  <si>
    <t>Citation</t>
  </si>
  <si>
    <t xml:space="preserve">write the authors, journal, issue, page nad year for the paper where the number came from </t>
  </si>
  <si>
    <t>G. Miceli and A. Pasquarello, “Self-compensation due to point defects in Mg-doped GaN,” Phys. Rev. B, vol. 93, no. 16, p. 165207, Apr. 2016, doi: 10.1103/PhysRevB.93.165207.</t>
  </si>
  <si>
    <t>Mg antisite</t>
  </si>
  <si>
    <t>Mg_Ga^{0}</t>
  </si>
  <si>
    <t>Mg_Ga^{-1}</t>
  </si>
  <si>
    <t>Mg interstitial</t>
  </si>
  <si>
    <t>J. L. Lyons and C. G. Van de Walle, “Computationally predicted energies and properties of defects in GaN,” npj Comput Mater, vol. 3, no. 1, pp. 1–10, Mar. 2017, doi: 10.1038/s41524-017-0014-2.</t>
  </si>
  <si>
    <t>V_N^{+3}</t>
  </si>
  <si>
    <t>N_Ga^{+2}</t>
  </si>
  <si>
    <t>N_Ga^{+3}</t>
  </si>
  <si>
    <t>V_Ga^{-3}</t>
  </si>
  <si>
    <t>Ga interstitial</t>
  </si>
  <si>
    <t>Ga_i^{+1}</t>
  </si>
  <si>
    <t>Ga_i^{+2}</t>
  </si>
  <si>
    <t>Ga_i^{+3}</t>
  </si>
  <si>
    <t>N interstitial</t>
  </si>
  <si>
    <t>Ga antisite</t>
  </si>
  <si>
    <t>POINTS</t>
  </si>
  <si>
    <t>X</t>
  </si>
  <si>
    <t>Y</t>
  </si>
  <si>
    <t>Equation</t>
  </si>
  <si>
    <t>intercepts</t>
  </si>
  <si>
    <t>slopes</t>
  </si>
  <si>
    <t>y = 2x + 6.996227085</t>
  </si>
  <si>
    <t>y = x + 8.463935372</t>
  </si>
  <si>
    <t>y = 10.17772649</t>
  </si>
  <si>
    <t>y = -x + 12.62337753</t>
  </si>
  <si>
    <t>y =x + 7.143848513</t>
  </si>
  <si>
    <t>y = 8.1084824</t>
  </si>
  <si>
    <t>y = -x + 9.793063266</t>
  </si>
  <si>
    <t>y = -2x + 12.04520869</t>
  </si>
  <si>
    <t>y = -3x + 14.89726147</t>
  </si>
  <si>
    <t>y = 3x + .4412387</t>
  </si>
  <si>
    <t>y = 2x + 2.539444399</t>
  </si>
  <si>
    <t>y = 3x + (-1.183895061)</t>
  </si>
  <si>
    <t>y = 2.979803808</t>
  </si>
  <si>
    <t>y = x + (-0.25951127)</t>
  </si>
  <si>
    <t>N_i^{-1}</t>
  </si>
  <si>
    <t>N_i^{0}</t>
  </si>
  <si>
    <t>N_i^{+2}</t>
  </si>
  <si>
    <t>N_i^{+1}</t>
  </si>
  <si>
    <t>Ga_N^{-1}</t>
  </si>
  <si>
    <t>Ga_N^{0}</t>
  </si>
  <si>
    <t>Ga_N^{+1}</t>
  </si>
  <si>
    <t>Ga_N^{+2}</t>
  </si>
  <si>
    <t>Ga_N^{+3}</t>
  </si>
  <si>
    <t>Ga_N^{+4}</t>
  </si>
  <si>
    <t>1. data validation</t>
  </si>
  <si>
    <t>2. determine formation enthalpy</t>
  </si>
  <si>
    <t>3. extract H*</t>
  </si>
  <si>
    <t>Slope change points</t>
  </si>
  <si>
    <t>deltaX</t>
  </si>
  <si>
    <t>deltaY</t>
  </si>
  <si>
    <t>y = x + 5.103652705</t>
  </si>
  <si>
    <t>y = -x + 8.754910333</t>
  </si>
  <si>
    <t>y = 6.221374046</t>
  </si>
  <si>
    <t>y = x + 3.875236836</t>
  </si>
  <si>
    <t>y = 2x + 3.325714286</t>
  </si>
  <si>
    <t>y = 4x + (- 0.013105676)</t>
  </si>
  <si>
    <t>y = x + 4.037064341</t>
  </si>
  <si>
    <t>y = 6.358778626</t>
  </si>
  <si>
    <t>y = -x + 9.11876535</t>
  </si>
  <si>
    <t>y = 3x + 1.26326919</t>
  </si>
  <si>
    <t>y = 2x + 2.525714286</t>
  </si>
  <si>
    <t xml:space="preserve">y = 3x + </t>
  </si>
  <si>
    <t>https://journals.aps.org/prb/abstract/10.1103/PhysRevB.89.035204#f1</t>
  </si>
  <si>
    <t>C substition Ga</t>
  </si>
  <si>
    <t>C substitution N</t>
  </si>
  <si>
    <t>C interstitial</t>
  </si>
  <si>
    <t>C_N^{-1}</t>
  </si>
  <si>
    <t>C_N^{0}</t>
  </si>
  <si>
    <t>C_N^{+1}</t>
  </si>
  <si>
    <t>C_i^{+2}</t>
  </si>
  <si>
    <t>C_i^{+1}</t>
  </si>
  <si>
    <t>C_i^{0}</t>
  </si>
  <si>
    <t>C_i^{-1}</t>
  </si>
  <si>
    <t>Points</t>
  </si>
  <si>
    <t>Slope</t>
  </si>
  <si>
    <t>Intercept (calculated purely from points)</t>
  </si>
  <si>
    <t>Intercept (calc. from points and charge as slope)</t>
  </si>
  <si>
    <t>Validation</t>
  </si>
  <si>
    <t>delta X</t>
  </si>
  <si>
    <t>delta Y</t>
  </si>
  <si>
    <t>Slope Change Points</t>
  </si>
  <si>
    <t>N/A</t>
  </si>
  <si>
    <t>C_Ga^{+1}</t>
  </si>
  <si>
    <t>Mg_i^{+2}</t>
  </si>
  <si>
    <t>https://www.researchgate.net/profile/John-L-Lyons/publication/223012158_Hybrid_functional_calculations_of_DX_centers_in_AlN_GaN_and_AlGaN/links/55bf738708aec0e5f4475936/Hybrid-functional-calculations-of-DX-centers-in-AlN-GaN-and-AlGaN.pdf</t>
  </si>
  <si>
    <t>Si substitution Ga</t>
  </si>
  <si>
    <t>Si_Ga^{+1}</t>
  </si>
  <si>
    <t>N-rich</t>
  </si>
  <si>
    <t>Ga-rich</t>
  </si>
  <si>
    <t>Be substitution Ga</t>
  </si>
  <si>
    <t>Be_Ga^{0}</t>
  </si>
  <si>
    <t>Be_Ga^{-1}</t>
  </si>
  <si>
    <t>https://www.researchgate.net/profile/John-L-Lyons/publication/260972647_Impact_of_Group-II_Acceptors_on_the_Electrical_and_Optical_Properties_of_GaN/links/0a85e533ef8b68e652000000/Impact-of-Group-II-Acceptors-on-the-Electrical-and-Optical-Properties-of-GaN.pdf</t>
  </si>
  <si>
    <t>Be interstitial</t>
  </si>
  <si>
    <t>Be_i^{2}</t>
  </si>
  <si>
    <t>Zn_Ga^{+1}</t>
  </si>
  <si>
    <t>Zn substitution Ga</t>
  </si>
  <si>
    <t>Zn_Ga^{0}</t>
  </si>
  <si>
    <t>Zn_Ga^{-1}</t>
  </si>
  <si>
    <t>Ge substitution Ga</t>
  </si>
  <si>
    <t>O substiution N</t>
  </si>
  <si>
    <t>Ge_Ga^{+1}</t>
  </si>
  <si>
    <t>O_N^{+1}</t>
  </si>
  <si>
    <t>how many C added?</t>
  </si>
  <si>
    <t xml:space="preserve">mu_Ga </t>
  </si>
  <si>
    <t>mu_N</t>
  </si>
  <si>
    <t>mu_C</t>
  </si>
  <si>
    <t>mu_Ga</t>
  </si>
  <si>
    <t>how many Si added?</t>
  </si>
  <si>
    <t>how many Ge added?</t>
  </si>
  <si>
    <t>how many O added?</t>
  </si>
  <si>
    <t>mu_Si</t>
  </si>
  <si>
    <t>mu_Ge</t>
  </si>
  <si>
    <t>mu_O</t>
  </si>
  <si>
    <t>how many Be added?</t>
  </si>
  <si>
    <t>how many Zn added?</t>
  </si>
  <si>
    <t>mu_Be</t>
  </si>
  <si>
    <t>mu_Zn</t>
  </si>
  <si>
    <t>https://journals.aps.org/prb/abstract/10.1103/PhysRevB.104.075201</t>
  </si>
  <si>
    <t>how many Mg added?</t>
  </si>
  <si>
    <t>mu_Mg</t>
  </si>
  <si>
    <t>Mg_Ga - V_N complex</t>
  </si>
  <si>
    <t>Mg_Ga-V_N^{+2}</t>
  </si>
  <si>
    <t>Mg_Ga-V_N^{0}</t>
  </si>
  <si>
    <t>https://journals.aps.org/prl/abstract/10.1103/PhysRevLett.108.156403</t>
  </si>
  <si>
    <t>how many H added?</t>
  </si>
  <si>
    <t>H interstitial</t>
  </si>
  <si>
    <t>H_{i}^{+1}</t>
  </si>
  <si>
    <t>H_{i}^{-1}</t>
  </si>
  <si>
    <t>Mg-H Complex</t>
  </si>
  <si>
    <t>Mg_{Ga}-H_{i}^{+1}</t>
  </si>
  <si>
    <t>Mg_{Ga}-H_{i}^{0}</t>
  </si>
  <si>
    <t>mu_H</t>
  </si>
  <si>
    <t>https://pubs.aip.org/aip/jap/article/135/15/155701/3282833/Nitrogen-vacancy-acceptor-complexes-in-gallium</t>
  </si>
  <si>
    <t>how many Ca added?</t>
  </si>
  <si>
    <t>how may Cd added?</t>
  </si>
  <si>
    <t>Be-V_N complex</t>
  </si>
  <si>
    <t>Be_{Ga}-V_{N}^{+2}</t>
  </si>
  <si>
    <t>Be_{Ga}-V_{N}^{0}</t>
  </si>
  <si>
    <t>mu_Ca</t>
  </si>
  <si>
    <t>mu_Cd</t>
  </si>
  <si>
    <t>Ca-V_N complex</t>
  </si>
  <si>
    <t>Zn-V_N complex</t>
  </si>
  <si>
    <t>Cd-V_N complex</t>
  </si>
  <si>
    <t>Ca_{Ga}-V_{N}^{+2}</t>
  </si>
  <si>
    <t>Ca_{Ga}-V_{N}^{0}</t>
  </si>
  <si>
    <t>Zn_{Ga}-V_{N}^{+2}</t>
  </si>
  <si>
    <t>Zn_{Ga}-V_{N}^{0}</t>
  </si>
  <si>
    <t>Cd_{Ga}-V_{N}^{0}</t>
  </si>
  <si>
    <t>Cd_{Ga}-V_{N}^{+1}</t>
  </si>
  <si>
    <t>Ca antisite</t>
  </si>
  <si>
    <t>Ca_{Ga}^{0}</t>
  </si>
  <si>
    <t>Ca_{Ga}^{-1}</t>
  </si>
  <si>
    <t>Cd antisite</t>
  </si>
  <si>
    <t>Cd_{Ga}^{0}</t>
  </si>
  <si>
    <t>Cd_{Ga}^{-1}</t>
  </si>
  <si>
    <t>Ca_{Ga}-V_{N}^{+1}</t>
  </si>
  <si>
    <t>Cn-Ci</t>
  </si>
  <si>
    <t>C_{N}-C_{i}^{+1}</t>
  </si>
  <si>
    <t>C_{N}-C_{i}^{0}</t>
  </si>
  <si>
    <t>C_{Ga}-C_{N}^{+1}</t>
  </si>
  <si>
    <t>C_{Ga}-C_{N}^{0}</t>
  </si>
  <si>
    <t>Cga-Ci</t>
  </si>
  <si>
    <t>C_{Ga}-C_{i}^{+2}</t>
  </si>
  <si>
    <t>C_{Ga}-C_{i}^{+1}</t>
  </si>
  <si>
    <t>C_{N}-C_{i}^{+3}</t>
  </si>
  <si>
    <t>C_{Ga}-C_{i}^{+3}</t>
  </si>
  <si>
    <t>C_{Ga}-C_{i}^{-1}</t>
  </si>
  <si>
    <t>Cga-Cn ax</t>
  </si>
  <si>
    <t>Cga-Cn pl</t>
  </si>
  <si>
    <t>C_{Ga}-C_{N}^{+2}</t>
  </si>
  <si>
    <t>Cga-Cn-Cga ax</t>
  </si>
  <si>
    <t>C_{Ga}-C_{N}-C_{Ga}^{+2}</t>
  </si>
  <si>
    <t>C_{Ga}-C_{N}-C_{Ga}^{+1}</t>
  </si>
  <si>
    <t>C_{Ga}-C_{N}-C_{Ga}^{0}</t>
  </si>
  <si>
    <t>Cga-Cn-Cga pl</t>
  </si>
  <si>
    <t>C_{N}-C_{Ga}-C_{i}^{+2}</t>
  </si>
  <si>
    <t>Cn-Cga-Ci</t>
  </si>
  <si>
    <t>C_{N}-C_{Ga}-C_{i}^{+1}</t>
  </si>
  <si>
    <t>C_{N}-C_{Ga}-C_{i}^{0}</t>
  </si>
  <si>
    <t>C_{N}-C_{Ga}-C_{N}^{+2}</t>
  </si>
  <si>
    <t>C_{N}-C_{Ga}-C_{N}^{+1}</t>
  </si>
  <si>
    <t>C_{N}-C_{Ga}-C_{N}^{0}</t>
  </si>
  <si>
    <t>Cn-Cga-Cn ax</t>
  </si>
  <si>
    <t>Cn-Cga-Cn pl</t>
  </si>
  <si>
    <t>Cn-Ci-Cn</t>
  </si>
  <si>
    <t>C_{N}-C_{i}-C_{N}^{+2}</t>
  </si>
  <si>
    <t>C_{N}-C_{i}-C_{N}^{0}</t>
  </si>
  <si>
    <t>C_{Ga}-C_{i}^{0}</t>
  </si>
  <si>
    <t>Mg_{Ga}-V_{N}^{0}</t>
  </si>
  <si>
    <t>Mg_{Ga}-V_{N}^{+2}</t>
  </si>
  <si>
    <t>Mg-V_N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</si>
</sst>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0" xfId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12700</xdr:colOff>
      <xdr:row>6</xdr:row>
      <xdr:rowOff>25400</xdr:rowOff>
    </xdr:from>
    <xdr:to>
      <xdr:col>15</xdr:col>
      <xdr:colOff>254001</xdr:colOff>
      <xdr:row>24</xdr:row>
      <xdr:rowOff>27207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B1795-8248-47AD-70E3-74F5B3413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0" y="1587500"/>
          <a:ext cx="5651500" cy="3430807"/>
        </a:xfrm>
        <a:prstGeom prst="rect">
          <a:avLst/>
        </a:prstGeom>
      </xdr:spPr>
    </xdr:pic>
    <xdr:clientData/>
  </xdr:twoCellAnchor>
  <xdr:twoCellAnchor editAs="oneCell">
    <xdr:from>
      <xdr:col>18</xdr:col>
      <xdr:colOff>128924</xdr:colOff>
      <xdr:row>5</xdr:row>
      <xdr:rowOff>192423</xdr:rowOff>
    </xdr:from>
    <xdr:to>
      <xdr:col>22</xdr:col>
      <xdr:colOff>149834</xdr:colOff>
      <xdr:row>33</xdr:row>
      <xdr:rowOff>121227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0BB1B-4080-3B39-5723-30E0EDC6C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68924" y="1577878"/>
          <a:ext cx="2714849" cy="53166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14</xdr:col>
      <xdr:colOff>482600</xdr:colOff>
      <xdr:row>18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310D5-1A6C-3EB6-B83F-E0258A858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2100" y="3302000"/>
          <a:ext cx="3175000" cy="23622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18</xdr:col>
      <xdr:colOff>241300</xdr:colOff>
      <xdr:row>19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62ED35-23A8-EE7D-CB79-6DF4E44A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50700" y="3492500"/>
          <a:ext cx="1587500" cy="2362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570089</xdr:colOff>
      <xdr:row>5</xdr:row>
      <xdr:rowOff>12700</xdr:rowOff>
    </xdr:from>
    <xdr:to>
      <xdr:col>14</xdr:col>
      <xdr:colOff>379590</xdr:colOff>
      <xdr:row>17</xdr:row>
      <xdr:rowOff>95956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C85BFB-F9F1-325A-F31A-2AFA368D6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7978" y="3159478"/>
          <a:ext cx="3196167" cy="24539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111235</xdr:colOff>
      <xdr:row>6</xdr:row>
      <xdr:rowOff>112549</xdr:rowOff>
    </xdr:from>
    <xdr:to>
      <xdr:col>20</xdr:col>
      <xdr:colOff>476907</xdr:colOff>
      <xdr:row>24</xdr:row>
      <xdr:rowOff>94458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35E25-EE79-5A66-A366-F0986DFE7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0718" y="1656256"/>
          <a:ext cx="7711965" cy="3332081"/>
        </a:xfrm>
        <a:prstGeom prst="rect">
          <a:avLst/>
        </a:prstGeom>
      </xdr:spPr>
    </xdr:pic>
    <xdr:clientData/>
  </xdr:twoCellAnchor>
  <xdr:twoCellAnchor editAs="oneCell">
    <xdr:from>
      <xdr:col>9</xdr:col>
      <xdr:colOff>12458</xdr:colOff>
      <xdr:row>6</xdr:row>
      <xdr:rowOff>98437</xdr:rowOff>
    </xdr:from>
    <xdr:to>
      <xdr:col>20</xdr:col>
      <xdr:colOff>378130</xdr:colOff>
      <xdr:row>24</xdr:row>
      <xdr:rowOff>80346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F1F4B5-4171-D9FF-92F9-3AAD1A609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014" y="1692993"/>
          <a:ext cx="7816338" cy="35379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427264</xdr:colOff>
      <xdr:row>4</xdr:row>
      <xdr:rowOff>114301</xdr:rowOff>
    </xdr:from>
    <xdr:to>
      <xdr:col>15</xdr:col>
      <xdr:colOff>535326</xdr:colOff>
      <xdr:row>19</xdr:row>
      <xdr:rowOff>147411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26B4E4-2CF2-E428-56DC-4CEC3EEF4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6014" y="3039837"/>
          <a:ext cx="2115116" cy="2924628"/>
        </a:xfrm>
        <a:prstGeom prst="rect">
          <a:avLst/>
        </a:prstGeom>
      </xdr:spPr>
    </xdr:pic>
    <xdr:clientData/>
  </xdr:twoCellAnchor>
  <xdr:twoCellAnchor editAs="oneCell">
    <xdr:from>
      <xdr:col>19</xdr:col>
      <xdr:colOff>226786</xdr:colOff>
      <xdr:row>5</xdr:row>
      <xdr:rowOff>170089</xdr:rowOff>
    </xdr:from>
    <xdr:to>
      <xdr:col>22</xdr:col>
      <xdr:colOff>137432</xdr:colOff>
      <xdr:row>20</xdr:row>
      <xdr:rowOff>34472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A43236-6076-8799-4D10-344461F2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28661" y="3288393"/>
          <a:ext cx="1917700" cy="27559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18</xdr:col>
      <xdr:colOff>579664</xdr:colOff>
      <xdr:row>20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0643CD-4011-2788-2F5A-26E9E06E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94821" y="3311071"/>
          <a:ext cx="1917700" cy="2717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317500</xdr:colOff>
      <xdr:row>6</xdr:row>
      <xdr:rowOff>11339</xdr:rowOff>
    </xdr:from>
    <xdr:to>
      <xdr:col>14</xdr:col>
      <xdr:colOff>143037</xdr:colOff>
      <xdr:row>19</xdr:row>
      <xdr:rowOff>11339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9DB501-E6A1-22A7-B0C4-B6436204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7232" y="3322410"/>
          <a:ext cx="1832590" cy="2505983"/>
        </a:xfrm>
        <a:prstGeom prst="rect">
          <a:avLst/>
        </a:prstGeom>
      </xdr:spPr>
    </xdr:pic>
    <xdr:clientData/>
  </xdr:twoCellAnchor>
  <xdr:twoCellAnchor editAs="oneCell">
    <xdr:from>
      <xdr:col>15</xdr:col>
      <xdr:colOff>22679</xdr:colOff>
      <xdr:row>6</xdr:row>
      <xdr:rowOff>56697</xdr:rowOff>
    </xdr:from>
    <xdr:to>
      <xdr:col>17</xdr:col>
      <xdr:colOff>462643</xdr:colOff>
      <xdr:row>18</xdr:row>
      <xdr:rowOff>143782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E3B59D-D14F-B541-A065-1C200D383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8483" y="3367768"/>
          <a:ext cx="1778000" cy="2400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15</xdr:col>
      <xdr:colOff>617764</xdr:colOff>
      <xdr:row>16</xdr:row>
      <xdr:rowOff>190954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3C5F18-11B0-94D1-B9C6-4F112F6AA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8571" y="3118304"/>
          <a:ext cx="1955800" cy="2311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409201</xdr:colOff>
      <xdr:row>4</xdr:row>
      <xdr:rowOff>70401</xdr:rowOff>
    </xdr:from>
    <xdr:to>
      <xdr:col>21</xdr:col>
      <xdr:colOff>166442</xdr:colOff>
      <xdr:row>20</xdr:row>
      <xdr:rowOff>143387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BDE77C-22BE-57DB-47A8-5FBA75A79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5375" y="2985879"/>
          <a:ext cx="4472806" cy="307681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(3)" connectionId="4" xr16:uid="{DFFC1857-9116-D848-8B66-0C499588E79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(2)" connectionId="3" xr16:uid="{3A433131-8F33-A041-BCF1-A4637E83FED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(1)" connectionId="2" xr16:uid="{3E39CA5C-5EBF-F343-9B99-CEF54FB5F64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" connectionId="1" xr16:uid="{476A9E9F-C8DB-564A-B15E-D1D2F46BC3C2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(4)" connectionId="5" xr16:uid="{087E0CF1-8DE5-AB4F-974F-5059A5913EC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hyperlink" Target="https://doi.org/10.1038/s41524-017-0014-2" TargetMode="External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journals.aps.org/prb/abstract/10.1103/PhysRevB.104.07520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oi.org/10.1103/PhysRevB.93.16520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DE49-FBD4-4F55-B909-2A564CBCEFA3}">
  <dimension ref="A1:I18"/>
  <sheetViews>
    <sheetView workbookViewId="0">
      <selection activeCell="F24" sqref="F24"/>
    </sheetView>
  </sheetViews>
  <sheetFormatPr baseColWidth="10" defaultColWidth="8.83203125" defaultRowHeight="15" x14ac:dyDescent="0.2"/>
  <cols>
    <col min="5" max="5" width="33.1640625" customWidth="1"/>
  </cols>
  <sheetData>
    <row r="1" spans="1:9" ht="185" customHeight="1" x14ac:dyDescent="0.2">
      <c r="A1" s="1" t="s">
        <v>18</v>
      </c>
      <c r="B1" s="1" t="s">
        <v>0</v>
      </c>
      <c r="C1" s="1"/>
      <c r="D1" s="1" t="s">
        <v>1</v>
      </c>
      <c r="E1" s="1" t="s">
        <v>2</v>
      </c>
      <c r="F1" s="1" t="s">
        <v>13</v>
      </c>
      <c r="G1" s="1" t="s">
        <v>12</v>
      </c>
      <c r="I1" s="1" t="s">
        <v>22</v>
      </c>
    </row>
    <row r="2" spans="1:9" x14ac:dyDescent="0.2">
      <c r="A2" t="s">
        <v>19</v>
      </c>
      <c r="B2" t="s">
        <v>4</v>
      </c>
      <c r="D2">
        <v>-2</v>
      </c>
      <c r="E2" s="2">
        <v>1</v>
      </c>
      <c r="F2">
        <v>-1</v>
      </c>
      <c r="G2">
        <v>0</v>
      </c>
      <c r="I2" t="s">
        <v>23</v>
      </c>
    </row>
    <row r="3" spans="1:9" x14ac:dyDescent="0.2">
      <c r="B3" t="s">
        <v>3</v>
      </c>
      <c r="D3">
        <v>-1</v>
      </c>
      <c r="E3" s="2">
        <v>2</v>
      </c>
      <c r="F3">
        <v>-1</v>
      </c>
      <c r="G3">
        <v>0</v>
      </c>
    </row>
    <row r="4" spans="1:9" x14ac:dyDescent="0.2">
      <c r="B4" t="s">
        <v>5</v>
      </c>
      <c r="D4">
        <v>0</v>
      </c>
      <c r="E4" s="2">
        <v>3</v>
      </c>
      <c r="F4">
        <v>-1</v>
      </c>
      <c r="G4">
        <v>0</v>
      </c>
    </row>
    <row r="5" spans="1:9" x14ac:dyDescent="0.2">
      <c r="B5" t="s">
        <v>6</v>
      </c>
      <c r="D5">
        <v>1</v>
      </c>
      <c r="E5" s="2">
        <v>4</v>
      </c>
      <c r="F5">
        <v>-1</v>
      </c>
      <c r="G5">
        <v>0</v>
      </c>
    </row>
    <row r="6" spans="1:9" x14ac:dyDescent="0.2">
      <c r="B6" t="s">
        <v>7</v>
      </c>
      <c r="E6" s="2"/>
    </row>
    <row r="7" spans="1:9" x14ac:dyDescent="0.2">
      <c r="E7" s="2"/>
    </row>
    <row r="8" spans="1:9" x14ac:dyDescent="0.2">
      <c r="A8" t="s">
        <v>20</v>
      </c>
      <c r="B8" t="s">
        <v>8</v>
      </c>
      <c r="D8">
        <v>-2</v>
      </c>
      <c r="E8" s="2">
        <v>1</v>
      </c>
      <c r="F8">
        <v>0</v>
      </c>
      <c r="G8">
        <v>-1</v>
      </c>
    </row>
    <row r="9" spans="1:9" x14ac:dyDescent="0.2">
      <c r="B9" t="s">
        <v>9</v>
      </c>
      <c r="D9">
        <v>-1</v>
      </c>
      <c r="E9" s="2">
        <v>2</v>
      </c>
      <c r="F9">
        <v>0</v>
      </c>
      <c r="G9">
        <v>-1</v>
      </c>
    </row>
    <row r="10" spans="1:9" x14ac:dyDescent="0.2">
      <c r="B10" t="s">
        <v>10</v>
      </c>
      <c r="D10">
        <v>0</v>
      </c>
      <c r="E10" s="2">
        <v>3</v>
      </c>
      <c r="F10">
        <v>0</v>
      </c>
      <c r="G10">
        <v>-1</v>
      </c>
    </row>
    <row r="11" spans="1:9" x14ac:dyDescent="0.2">
      <c r="B11" t="s">
        <v>11</v>
      </c>
      <c r="D11">
        <v>1</v>
      </c>
      <c r="E11" s="2">
        <v>4</v>
      </c>
      <c r="F11">
        <v>0</v>
      </c>
      <c r="G11">
        <v>-1</v>
      </c>
    </row>
    <row r="12" spans="1:9" x14ac:dyDescent="0.2">
      <c r="B12" t="s">
        <v>7</v>
      </c>
      <c r="E12" s="2"/>
    </row>
    <row r="14" spans="1:9" x14ac:dyDescent="0.2">
      <c r="A14" t="s">
        <v>21</v>
      </c>
      <c r="B14" t="s">
        <v>14</v>
      </c>
      <c r="D14">
        <v>-2</v>
      </c>
      <c r="E14" s="2">
        <v>1</v>
      </c>
      <c r="F14">
        <v>-1</v>
      </c>
      <c r="G14">
        <v>1</v>
      </c>
    </row>
    <row r="15" spans="1:9" x14ac:dyDescent="0.2">
      <c r="B15" t="s">
        <v>15</v>
      </c>
      <c r="D15">
        <v>-1</v>
      </c>
      <c r="E15" s="2">
        <v>2</v>
      </c>
      <c r="F15">
        <v>-1</v>
      </c>
      <c r="G15">
        <v>1</v>
      </c>
    </row>
    <row r="16" spans="1:9" x14ac:dyDescent="0.2">
      <c r="B16" t="s">
        <v>16</v>
      </c>
      <c r="D16">
        <v>0</v>
      </c>
      <c r="E16" s="2">
        <v>3</v>
      </c>
      <c r="F16">
        <v>-1</v>
      </c>
      <c r="G16">
        <v>1</v>
      </c>
    </row>
    <row r="17" spans="2:7" x14ac:dyDescent="0.2">
      <c r="B17" t="s">
        <v>17</v>
      </c>
      <c r="D17">
        <v>1</v>
      </c>
      <c r="E17" s="2">
        <v>4</v>
      </c>
      <c r="F17">
        <v>-1</v>
      </c>
      <c r="G17">
        <v>1</v>
      </c>
    </row>
    <row r="18" spans="2:7" x14ac:dyDescent="0.2">
      <c r="B18" t="s">
        <v>7</v>
      </c>
      <c r="E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02B2-556A-4678-A546-7C3983D978A4}">
  <dimension ref="A1:L92"/>
  <sheetViews>
    <sheetView topLeftCell="A9" zoomScale="83" zoomScaleNormal="80" workbookViewId="0">
      <selection activeCell="F51" sqref="F51"/>
    </sheetView>
  </sheetViews>
  <sheetFormatPr baseColWidth="10" defaultColWidth="8.83203125" defaultRowHeight="15" x14ac:dyDescent="0.2"/>
  <cols>
    <col min="1" max="1" width="12.1640625" bestFit="1" customWidth="1"/>
    <col min="2" max="2" width="12.83203125" bestFit="1" customWidth="1"/>
    <col min="3" max="4" width="18.83203125" customWidth="1"/>
    <col min="5" max="5" width="14.83203125" customWidth="1"/>
    <col min="6" max="6" width="55.5" customWidth="1"/>
    <col min="7" max="7" width="14.1640625" customWidth="1"/>
    <col min="8" max="9" width="9" bestFit="1" customWidth="1"/>
    <col min="10" max="10" width="12.5" bestFit="1" customWidth="1"/>
    <col min="11" max="11" width="12.33203125" bestFit="1" customWidth="1"/>
    <col min="12" max="13" width="9" bestFit="1" customWidth="1"/>
    <col min="14" max="14" width="16.1640625" customWidth="1"/>
    <col min="15" max="15" width="11.83203125" bestFit="1" customWidth="1"/>
  </cols>
  <sheetData>
    <row r="1" spans="1:10" ht="48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J1" s="1" t="s">
        <v>22</v>
      </c>
    </row>
    <row r="2" spans="1:10" x14ac:dyDescent="0.2">
      <c r="A2" t="s">
        <v>21</v>
      </c>
      <c r="B2" t="s">
        <v>32</v>
      </c>
      <c r="E2">
        <v>3</v>
      </c>
      <c r="F2">
        <f>G51+SUMPRODUCT(G2:H2,$G$45:$H$45)</f>
        <v>5.2649431388501533</v>
      </c>
      <c r="G2">
        <v>-1</v>
      </c>
      <c r="H2">
        <v>1</v>
      </c>
      <c r="J2" t="s">
        <v>23</v>
      </c>
    </row>
    <row r="3" spans="1:10" x14ac:dyDescent="0.2">
      <c r="B3" t="s">
        <v>31</v>
      </c>
      <c r="E3">
        <v>2</v>
      </c>
      <c r="F3">
        <f t="shared" ref="F3:F42" si="0">G52+SUMPRODUCT(G3:H3,$G$45:$H$45)</f>
        <v>5.6857192317203804</v>
      </c>
      <c r="G3">
        <v>-1</v>
      </c>
      <c r="H3">
        <v>1</v>
      </c>
    </row>
    <row r="4" spans="1:10" x14ac:dyDescent="0.2">
      <c r="B4" t="s">
        <v>17</v>
      </c>
      <c r="E4">
        <v>1</v>
      </c>
      <c r="F4">
        <f t="shared" si="0"/>
        <v>7.1582563536465713</v>
      </c>
      <c r="G4">
        <v>-1</v>
      </c>
      <c r="H4">
        <v>1</v>
      </c>
    </row>
    <row r="5" spans="1:10" x14ac:dyDescent="0.2">
      <c r="B5" t="s">
        <v>16</v>
      </c>
      <c r="E5">
        <v>0</v>
      </c>
      <c r="F5">
        <f t="shared" si="0"/>
        <v>8.8377264858625999</v>
      </c>
      <c r="G5">
        <v>-1</v>
      </c>
      <c r="H5">
        <v>1</v>
      </c>
      <c r="J5" s="3" t="s">
        <v>29</v>
      </c>
    </row>
    <row r="6" spans="1:10" x14ac:dyDescent="0.2">
      <c r="B6" t="s">
        <v>15</v>
      </c>
      <c r="E6">
        <v>-1</v>
      </c>
      <c r="F6">
        <f t="shared" si="0"/>
        <v>11.255129976022586</v>
      </c>
      <c r="G6">
        <v>-1</v>
      </c>
      <c r="H6">
        <v>1</v>
      </c>
    </row>
    <row r="10" spans="1:10" x14ac:dyDescent="0.2">
      <c r="A10" t="s">
        <v>19</v>
      </c>
      <c r="B10" t="s">
        <v>6</v>
      </c>
      <c r="E10">
        <v>1</v>
      </c>
      <c r="F10">
        <f t="shared" si="0"/>
        <v>7.1479572636400395</v>
      </c>
      <c r="G10">
        <v>-1</v>
      </c>
      <c r="H10">
        <v>0</v>
      </c>
    </row>
    <row r="11" spans="1:10" x14ac:dyDescent="0.2">
      <c r="B11" t="s">
        <v>5</v>
      </c>
      <c r="E11">
        <v>0</v>
      </c>
      <c r="F11">
        <f t="shared" si="0"/>
        <v>8.1084824004616198</v>
      </c>
      <c r="G11">
        <v>-1</v>
      </c>
      <c r="H11">
        <v>0</v>
      </c>
    </row>
    <row r="12" spans="1:10" x14ac:dyDescent="0.2">
      <c r="B12" t="s">
        <v>3</v>
      </c>
      <c r="E12">
        <v>-1</v>
      </c>
      <c r="F12">
        <f t="shared" si="0"/>
        <v>9.7692383509011993</v>
      </c>
      <c r="G12">
        <v>-1</v>
      </c>
      <c r="H12">
        <v>0</v>
      </c>
    </row>
    <row r="13" spans="1:10" x14ac:dyDescent="0.2">
      <c r="B13" t="s">
        <v>4</v>
      </c>
      <c r="E13">
        <v>-2</v>
      </c>
      <c r="F13">
        <f t="shared" si="0"/>
        <v>12.072226025310629</v>
      </c>
      <c r="G13">
        <v>-1</v>
      </c>
      <c r="H13">
        <v>0</v>
      </c>
    </row>
    <row r="14" spans="1:10" x14ac:dyDescent="0.2">
      <c r="B14" t="s">
        <v>33</v>
      </c>
      <c r="E14">
        <v>-3</v>
      </c>
      <c r="F14">
        <f t="shared" si="0"/>
        <v>14.838493188489394</v>
      </c>
      <c r="G14">
        <v>-1</v>
      </c>
      <c r="H14">
        <v>0</v>
      </c>
    </row>
    <row r="18" spans="1:10" x14ac:dyDescent="0.2">
      <c r="A18" t="s">
        <v>34</v>
      </c>
      <c r="B18" t="s">
        <v>37</v>
      </c>
      <c r="E18">
        <v>3</v>
      </c>
      <c r="F18">
        <f t="shared" si="0"/>
        <v>0.47735051771782055</v>
      </c>
      <c r="G18">
        <v>1</v>
      </c>
      <c r="H18">
        <v>0</v>
      </c>
    </row>
    <row r="19" spans="1:10" x14ac:dyDescent="0.2">
      <c r="B19" t="s">
        <v>36</v>
      </c>
      <c r="E19">
        <v>2</v>
      </c>
      <c r="F19">
        <f t="shared" si="0"/>
        <v>2.5792812521280446</v>
      </c>
      <c r="G19">
        <v>1</v>
      </c>
      <c r="H19">
        <v>0</v>
      </c>
    </row>
    <row r="20" spans="1:10" x14ac:dyDescent="0.2">
      <c r="B20" t="s">
        <v>35</v>
      </c>
      <c r="E20">
        <v>1</v>
      </c>
      <c r="F20">
        <f t="shared" si="0"/>
        <v>5.1273883295760454</v>
      </c>
      <c r="G20">
        <v>1</v>
      </c>
      <c r="H20">
        <v>0</v>
      </c>
    </row>
    <row r="24" spans="1:10" x14ac:dyDescent="0.2">
      <c r="A24" t="s">
        <v>38</v>
      </c>
      <c r="B24" t="s">
        <v>62</v>
      </c>
      <c r="E24">
        <v>2</v>
      </c>
      <c r="F24">
        <f t="shared" si="0"/>
        <v>1.9976723253959159</v>
      </c>
      <c r="G24">
        <v>0</v>
      </c>
      <c r="H24">
        <v>1</v>
      </c>
    </row>
    <row r="25" spans="1:10" x14ac:dyDescent="0.2">
      <c r="B25" t="s">
        <v>63</v>
      </c>
      <c r="E25">
        <v>1</v>
      </c>
      <c r="F25">
        <f t="shared" si="0"/>
        <v>2.5483267346473681</v>
      </c>
      <c r="G25">
        <v>0</v>
      </c>
      <c r="H25">
        <v>1</v>
      </c>
    </row>
    <row r="26" spans="1:10" x14ac:dyDescent="0.2">
      <c r="B26" t="s">
        <v>61</v>
      </c>
      <c r="E26">
        <v>0</v>
      </c>
      <c r="F26">
        <f t="shared" si="0"/>
        <v>4.88137404580152</v>
      </c>
      <c r="G26">
        <v>0</v>
      </c>
      <c r="H26">
        <v>1</v>
      </c>
    </row>
    <row r="27" spans="1:10" x14ac:dyDescent="0.2">
      <c r="B27" t="s">
        <v>60</v>
      </c>
      <c r="E27">
        <v>-1</v>
      </c>
      <c r="F27">
        <f t="shared" si="0"/>
        <v>7.3796935171470803</v>
      </c>
      <c r="G27">
        <v>0</v>
      </c>
      <c r="H27">
        <v>1</v>
      </c>
      <c r="J27" t="s">
        <v>70</v>
      </c>
    </row>
    <row r="28" spans="1:10" x14ac:dyDescent="0.2">
      <c r="J28" t="s">
        <v>71</v>
      </c>
    </row>
    <row r="29" spans="1:10" x14ac:dyDescent="0.2">
      <c r="J29" t="s">
        <v>72</v>
      </c>
    </row>
    <row r="31" spans="1:10" x14ac:dyDescent="0.2">
      <c r="A31" t="s">
        <v>39</v>
      </c>
      <c r="B31" t="s">
        <v>69</v>
      </c>
      <c r="E31">
        <v>4</v>
      </c>
      <c r="F31">
        <f t="shared" si="0"/>
        <v>1.337279822262736</v>
      </c>
      <c r="G31">
        <v>1</v>
      </c>
      <c r="H31">
        <v>-1</v>
      </c>
    </row>
    <row r="32" spans="1:10" x14ac:dyDescent="0.2">
      <c r="B32" t="s">
        <v>68</v>
      </c>
      <c r="E32">
        <v>3</v>
      </c>
      <c r="F32">
        <f t="shared" si="0"/>
        <v>2.5345924005924649</v>
      </c>
      <c r="G32">
        <v>1</v>
      </c>
      <c r="H32">
        <v>-1</v>
      </c>
    </row>
    <row r="33" spans="1:8" x14ac:dyDescent="0.2">
      <c r="B33" t="s">
        <v>67</v>
      </c>
      <c r="E33">
        <v>2</v>
      </c>
      <c r="F33">
        <f t="shared" si="0"/>
        <v>3.9255787854620099</v>
      </c>
      <c r="G33">
        <v>1</v>
      </c>
      <c r="H33">
        <v>-1</v>
      </c>
    </row>
    <row r="34" spans="1:8" x14ac:dyDescent="0.2">
      <c r="B34" t="s">
        <v>66</v>
      </c>
      <c r="E34">
        <v>1</v>
      </c>
      <c r="F34">
        <f t="shared" si="0"/>
        <v>5.3927123447647247</v>
      </c>
      <c r="G34">
        <v>1</v>
      </c>
      <c r="H34">
        <v>-1</v>
      </c>
    </row>
    <row r="35" spans="1:8" x14ac:dyDescent="0.2">
      <c r="B35" t="s">
        <v>65</v>
      </c>
      <c r="E35">
        <v>0</v>
      </c>
      <c r="F35">
        <f t="shared" si="0"/>
        <v>7.6987786259541897</v>
      </c>
      <c r="G35">
        <v>1</v>
      </c>
      <c r="H35">
        <v>-1</v>
      </c>
    </row>
    <row r="36" spans="1:8" x14ac:dyDescent="0.2">
      <c r="B36" t="s">
        <v>64</v>
      </c>
      <c r="E36">
        <v>-1</v>
      </c>
      <c r="F36">
        <f t="shared" si="0"/>
        <v>10.435238264782946</v>
      </c>
      <c r="G36">
        <v>1</v>
      </c>
      <c r="H36">
        <v>-1</v>
      </c>
    </row>
    <row r="40" spans="1:8" x14ac:dyDescent="0.2">
      <c r="A40" t="s">
        <v>20</v>
      </c>
      <c r="B40" t="s">
        <v>30</v>
      </c>
      <c r="E40">
        <v>3</v>
      </c>
      <c r="F40">
        <f t="shared" si="0"/>
        <v>0.16807431911774828</v>
      </c>
      <c r="G40">
        <v>0</v>
      </c>
      <c r="H40">
        <v>-1</v>
      </c>
    </row>
    <row r="41" spans="1:8" x14ac:dyDescent="0.2">
      <c r="B41" t="s">
        <v>11</v>
      </c>
      <c r="E41">
        <v>1</v>
      </c>
      <c r="F41">
        <f t="shared" si="0"/>
        <v>1.103641837477106</v>
      </c>
      <c r="G41">
        <v>0</v>
      </c>
      <c r="H41">
        <v>-1</v>
      </c>
    </row>
    <row r="42" spans="1:8" x14ac:dyDescent="0.2">
      <c r="B42" t="s">
        <v>10</v>
      </c>
      <c r="E42">
        <v>0</v>
      </c>
      <c r="F42">
        <f t="shared" si="0"/>
        <v>4.3198038084246901</v>
      </c>
      <c r="G42">
        <v>0</v>
      </c>
      <c r="H42">
        <v>-1</v>
      </c>
    </row>
    <row r="44" spans="1:8" x14ac:dyDescent="0.2">
      <c r="G44" t="s">
        <v>133</v>
      </c>
      <c r="H44" t="s">
        <v>131</v>
      </c>
    </row>
    <row r="45" spans="1:8" x14ac:dyDescent="0.2">
      <c r="G45">
        <v>0</v>
      </c>
      <c r="H45">
        <v>-1.34</v>
      </c>
    </row>
    <row r="48" spans="1:8" x14ac:dyDescent="0.2">
      <c r="A48" t="s">
        <v>40</v>
      </c>
    </row>
    <row r="49" spans="1:12" x14ac:dyDescent="0.2">
      <c r="A49" t="s">
        <v>41</v>
      </c>
      <c r="B49" t="s">
        <v>42</v>
      </c>
      <c r="C49" t="s">
        <v>43</v>
      </c>
      <c r="E49" t="s">
        <v>45</v>
      </c>
      <c r="F49" t="s">
        <v>44</v>
      </c>
      <c r="I49" t="s">
        <v>73</v>
      </c>
    </row>
    <row r="50" spans="1:12" x14ac:dyDescent="0.2">
      <c r="A50" t="s">
        <v>21</v>
      </c>
      <c r="I50" t="s">
        <v>41</v>
      </c>
      <c r="J50" t="s">
        <v>42</v>
      </c>
      <c r="K50" t="s">
        <v>74</v>
      </c>
      <c r="L50" t="s">
        <v>75</v>
      </c>
    </row>
    <row r="51" spans="1:12" x14ac:dyDescent="0.2">
      <c r="A51">
        <v>6.2111801242236003E-3</v>
      </c>
      <c r="B51">
        <v>6.6231967686093398</v>
      </c>
      <c r="C51" t="s">
        <v>87</v>
      </c>
      <c r="D51">
        <v>3</v>
      </c>
      <c r="E51">
        <f>(B52-B51)/(A52-A51)</f>
        <v>3.0019114252740935</v>
      </c>
      <c r="F51">
        <f>INTERCEPT(B51:B52,A51:A52)</f>
        <v>6.6045513560299973</v>
      </c>
      <c r="G51">
        <f>((B52+B51) - (D51*(A52+A51)))/2</f>
        <v>6.6049431388501532</v>
      </c>
      <c r="I51">
        <f>(F52-F51)/(E51-E52)</f>
        <v>0.40372670807453309</v>
      </c>
      <c r="J51">
        <f>E51*I51+F51</f>
        <v>7.816503173687237</v>
      </c>
      <c r="K51">
        <f>I51-A52</f>
        <v>-8.8817841970012523E-16</v>
      </c>
      <c r="L51">
        <f>J51-B52</f>
        <v>0</v>
      </c>
    </row>
    <row r="52" spans="1:12" x14ac:dyDescent="0.2">
      <c r="A52">
        <v>0.40372670807453398</v>
      </c>
      <c r="B52">
        <v>7.8165031736872397</v>
      </c>
      <c r="C52" t="s">
        <v>46</v>
      </c>
      <c r="D52">
        <v>2</v>
      </c>
      <c r="E52">
        <f>(B53-B52)/(A53-A52)</f>
        <v>2.031760773293914</v>
      </c>
      <c r="F52">
        <f>INTERCEPT(B52:B53,A52:A53)</f>
        <v>6.9962270850903172</v>
      </c>
      <c r="G52">
        <f>((B53+B52) - (D52*(A53+A52)))/2</f>
        <v>7.0257192317203803</v>
      </c>
      <c r="I52">
        <f>(F53-F52)/(E52-E53)</f>
        <v>1.4534161490683224</v>
      </c>
      <c r="J52">
        <f>E52*I52+F52</f>
        <v>9.9492210040392344</v>
      </c>
      <c r="K52">
        <f t="shared" ref="K52:L54" si="1">I52-A53</f>
        <v>2.4424906541753444E-15</v>
      </c>
      <c r="L52">
        <f t="shared" si="1"/>
        <v>0</v>
      </c>
    </row>
    <row r="53" spans="1:12" x14ac:dyDescent="0.2">
      <c r="A53">
        <v>1.45341614906832</v>
      </c>
      <c r="B53">
        <v>9.9492210040392308</v>
      </c>
      <c r="C53" t="s">
        <v>47</v>
      </c>
      <c r="D53">
        <v>1</v>
      </c>
      <c r="E53">
        <f>(B54-B53)/(A54-A53)</f>
        <v>1.0219272937100647</v>
      </c>
      <c r="F53">
        <f>INTERCEPT(B53:B54,A53:A54)</f>
        <v>8.4639353721873398</v>
      </c>
      <c r="G53">
        <f t="shared" ref="G53:G91" si="2">((B54+B53) - (D53*(A54+A53)))/2</f>
        <v>8.4982563536465712</v>
      </c>
      <c r="I53">
        <f>(F54-F53)/(E53-E54)</f>
        <v>1.6770186335403687</v>
      </c>
      <c r="J53">
        <f>E53*I53+F53</f>
        <v>10.1777264858626</v>
      </c>
      <c r="K53">
        <f t="shared" si="1"/>
        <v>0</v>
      </c>
      <c r="L53">
        <f t="shared" si="1"/>
        <v>0</v>
      </c>
    </row>
    <row r="54" spans="1:12" x14ac:dyDescent="0.2">
      <c r="A54">
        <v>1.6770186335403701</v>
      </c>
      <c r="B54">
        <v>10.1777264858626</v>
      </c>
      <c r="C54" t="s">
        <v>48</v>
      </c>
      <c r="D54">
        <v>0</v>
      </c>
      <c r="E54">
        <f>(B55-B54)/(A55-A54)</f>
        <v>0</v>
      </c>
      <c r="F54">
        <f>INTERCEPT(B54:B55,A54:A55)</f>
        <v>10.1777264858626</v>
      </c>
      <c r="G54">
        <f t="shared" si="2"/>
        <v>10.1777264858626</v>
      </c>
      <c r="I54">
        <f>(F55-F54)/(E54-E55)</f>
        <v>2.4223602484472004</v>
      </c>
      <c r="J54">
        <f>E54*I54+F54</f>
        <v>10.1777264858626</v>
      </c>
      <c r="K54">
        <f t="shared" si="1"/>
        <v>0</v>
      </c>
      <c r="L54">
        <f t="shared" si="1"/>
        <v>0</v>
      </c>
    </row>
    <row r="55" spans="1:12" x14ac:dyDescent="0.2">
      <c r="A55">
        <v>2.4223602484472</v>
      </c>
      <c r="B55">
        <v>10.1777264858626</v>
      </c>
      <c r="C55" t="s">
        <v>49</v>
      </c>
      <c r="D55">
        <v>-1</v>
      </c>
      <c r="E55">
        <f>(B56-B55)/(A56-A55)</f>
        <v>-1.0096149166776094</v>
      </c>
      <c r="F55">
        <f>INTERCEPT(B55:B56,A55:A56)</f>
        <v>12.623377526261773</v>
      </c>
      <c r="G55">
        <f t="shared" si="2"/>
        <v>12.595129976022585</v>
      </c>
    </row>
    <row r="56" spans="1:12" x14ac:dyDescent="0.2">
      <c r="A56">
        <v>3.4534161490683202</v>
      </c>
      <c r="B56">
        <v>9.1367570686670501</v>
      </c>
    </row>
    <row r="58" spans="1:12" x14ac:dyDescent="0.2">
      <c r="A58" t="s">
        <v>19</v>
      </c>
    </row>
    <row r="59" spans="1:12" x14ac:dyDescent="0.2">
      <c r="A59">
        <v>1.2422360248447201E-2</v>
      </c>
      <c r="B59">
        <v>7.1563762261973398</v>
      </c>
      <c r="C59" t="s">
        <v>50</v>
      </c>
      <c r="D59">
        <v>1</v>
      </c>
      <c r="E59">
        <f>(B60-B59)/(A60-A59)</f>
        <v>1.0084808819509816</v>
      </c>
      <c r="F59">
        <f>INTERCEPT(B59:B60,A59:A60)</f>
        <v>7.1438485133780727</v>
      </c>
      <c r="G59">
        <f t="shared" si="2"/>
        <v>7.1479572636400395</v>
      </c>
      <c r="I59">
        <f>(F60-F59)/(E59-E60)</f>
        <v>0.95652173913043426</v>
      </c>
      <c r="J59">
        <f>E59*I59+F59</f>
        <v>8.1084824004616198</v>
      </c>
      <c r="K59">
        <f t="shared" ref="K59:L62" si="3">I59-A60</f>
        <v>0</v>
      </c>
      <c r="L59">
        <f t="shared" si="3"/>
        <v>0</v>
      </c>
    </row>
    <row r="60" spans="1:12" x14ac:dyDescent="0.2">
      <c r="A60">
        <v>0.95652173913043403</v>
      </c>
      <c r="B60">
        <v>8.1084824004616198</v>
      </c>
      <c r="C60" t="s">
        <v>51</v>
      </c>
      <c r="D60">
        <v>0</v>
      </c>
      <c r="E60">
        <f>(B61-B60)/(A61-A60)</f>
        <v>0</v>
      </c>
      <c r="F60">
        <f>INTERCEPT(B60:B61,A60:A61)</f>
        <v>8.1084824004616198</v>
      </c>
      <c r="G60">
        <f t="shared" si="2"/>
        <v>8.1084824004616198</v>
      </c>
      <c r="I60">
        <f>(F61-F60)/(E60-E61)</f>
        <v>1.6645962732919193</v>
      </c>
      <c r="J60">
        <f>E60*I60+F60</f>
        <v>8.1084824004616198</v>
      </c>
      <c r="K60">
        <f t="shared" si="3"/>
        <v>0</v>
      </c>
      <c r="L60">
        <f t="shared" si="3"/>
        <v>0</v>
      </c>
    </row>
    <row r="61" spans="1:12" x14ac:dyDescent="0.2">
      <c r="A61">
        <v>1.6645962732919199</v>
      </c>
      <c r="B61">
        <v>8.1084824004616198</v>
      </c>
      <c r="C61" t="s">
        <v>52</v>
      </c>
      <c r="D61">
        <v>-1</v>
      </c>
      <c r="E61">
        <f>(B62-B61)/(A62-A61)</f>
        <v>-1.0120056694995487</v>
      </c>
      <c r="F61">
        <f>INTERCEPT(B61:B62,A61:A62)</f>
        <v>9.7930632664608623</v>
      </c>
      <c r="G61">
        <f t="shared" si="2"/>
        <v>9.7692383509011993</v>
      </c>
      <c r="I61">
        <f>(F62-F61)/(E61-E62)</f>
        <v>2.304347826086949</v>
      </c>
      <c r="J61">
        <f>E61*I61+F61</f>
        <v>7.4610502019619105</v>
      </c>
      <c r="K61">
        <f t="shared" si="3"/>
        <v>0</v>
      </c>
      <c r="L61">
        <f t="shared" si="3"/>
        <v>0</v>
      </c>
    </row>
    <row r="62" spans="1:12" x14ac:dyDescent="0.2">
      <c r="A62">
        <v>2.3043478260869499</v>
      </c>
      <c r="B62">
        <v>7.4610502019619096</v>
      </c>
      <c r="C62" t="s">
        <v>53</v>
      </c>
      <c r="D62">
        <v>-2</v>
      </c>
      <c r="E62">
        <f>(B63-B62)/(A63-A62)</f>
        <v>-1.9893517984227713</v>
      </c>
      <c r="F62">
        <f>INTERCEPT(B62:B63,A62:A63)</f>
        <v>12.045208693979585</v>
      </c>
      <c r="G62">
        <f t="shared" si="2"/>
        <v>12.072226025310629</v>
      </c>
      <c r="I62">
        <f>(F63-F62)/(E62-E63)</f>
        <v>2.7701863354037228</v>
      </c>
      <c r="J62">
        <f>E62*I62+F62</f>
        <v>6.5343335256780035</v>
      </c>
      <c r="K62">
        <f t="shared" si="3"/>
        <v>0</v>
      </c>
      <c r="L62">
        <f t="shared" si="3"/>
        <v>0</v>
      </c>
    </row>
    <row r="63" spans="1:12" x14ac:dyDescent="0.2">
      <c r="A63">
        <v>2.7701863354037202</v>
      </c>
      <c r="B63">
        <v>6.5343335256780097</v>
      </c>
      <c r="C63" t="s">
        <v>54</v>
      </c>
      <c r="D63">
        <v>-3</v>
      </c>
      <c r="E63">
        <f>(B64-B63)/(A64-A63)</f>
        <v>-3.0189044823369509</v>
      </c>
      <c r="F63">
        <f>INTERCEPT(B63:B64,A63:A64)</f>
        <v>14.897261470536874</v>
      </c>
      <c r="G63">
        <f t="shared" si="2"/>
        <v>14.838493188489394</v>
      </c>
    </row>
    <row r="64" spans="1:12" x14ac:dyDescent="0.2">
      <c r="A64">
        <v>3.44720496894409</v>
      </c>
      <c r="B64">
        <v>4.4904789382573496</v>
      </c>
    </row>
    <row r="66" spans="1:12" x14ac:dyDescent="0.2">
      <c r="A66" t="s">
        <v>34</v>
      </c>
    </row>
    <row r="67" spans="1:12" x14ac:dyDescent="0.2">
      <c r="A67">
        <v>1.2422360248447201E-2</v>
      </c>
      <c r="B67">
        <v>0.47893825735718298</v>
      </c>
      <c r="C67" t="s">
        <v>55</v>
      </c>
      <c r="D67">
        <v>3</v>
      </c>
      <c r="E67">
        <f>(B68-B67)/(A68-A67)</f>
        <v>3.0348143873821978</v>
      </c>
      <c r="F67">
        <f>INTERCEPT(B67:B68,A67:A68)</f>
        <v>0.44123869974995067</v>
      </c>
      <c r="G67">
        <f t="shared" si="2"/>
        <v>0.47735051771782055</v>
      </c>
      <c r="I67">
        <f>(F68-F67)/(E67-E68)</f>
        <v>2.0621118012422315</v>
      </c>
      <c r="J67">
        <f>E67*I67+F67</f>
        <v>6.6993652625504936</v>
      </c>
      <c r="K67">
        <f>I67-A68</f>
        <v>0</v>
      </c>
      <c r="L67">
        <f>J67-B68</f>
        <v>0</v>
      </c>
    </row>
    <row r="68" spans="1:12" x14ac:dyDescent="0.2">
      <c r="A68">
        <v>2.0621118012422301</v>
      </c>
      <c r="B68">
        <v>6.69936526255049</v>
      </c>
      <c r="C68" t="s">
        <v>56</v>
      </c>
      <c r="D68">
        <v>2</v>
      </c>
      <c r="E68">
        <f>(B69-B68)/(A69-A68)</f>
        <v>2.0173110213502441</v>
      </c>
      <c r="F68">
        <f>INTERCEPT(B68:B69,A68:A69)</f>
        <v>2.5394443986481363</v>
      </c>
      <c r="G68">
        <f t="shared" si="2"/>
        <v>2.5792812521280446</v>
      </c>
      <c r="I68">
        <f>(F69-F68)/(E68-E69)</f>
        <v>2.5403726708074488</v>
      </c>
      <c r="J68">
        <f>E68*I68+F68</f>
        <v>7.6641661858049579</v>
      </c>
      <c r="K68">
        <f>I68-A69</f>
        <v>0</v>
      </c>
      <c r="L68">
        <f>J68-B69</f>
        <v>0</v>
      </c>
    </row>
    <row r="69" spans="1:12" x14ac:dyDescent="0.2">
      <c r="A69">
        <v>2.5403726708074501</v>
      </c>
      <c r="B69">
        <v>7.6641661858049597</v>
      </c>
      <c r="C69" t="s">
        <v>76</v>
      </c>
      <c r="D69">
        <v>1</v>
      </c>
      <c r="E69">
        <f>(B70-B69)/(A70-A69)</f>
        <v>1.0079282896869073</v>
      </c>
      <c r="F69">
        <f>INTERCEPT(B69:B70,A69:A70)</f>
        <v>5.1036527045506457</v>
      </c>
      <c r="G69">
        <f t="shared" si="2"/>
        <v>5.1273883295760454</v>
      </c>
    </row>
    <row r="70" spans="1:12" x14ac:dyDescent="0.2">
      <c r="A70">
        <v>3.44720496894409</v>
      </c>
      <c r="B70">
        <v>8.5781881130986708</v>
      </c>
    </row>
    <row r="72" spans="1:12" x14ac:dyDescent="0.2">
      <c r="A72" t="s">
        <v>38</v>
      </c>
    </row>
    <row r="73" spans="1:12" x14ac:dyDescent="0.2">
      <c r="A73">
        <v>3.8623675515552E-2</v>
      </c>
      <c r="B73">
        <v>3.4045801526717501</v>
      </c>
      <c r="C73" t="s">
        <v>80</v>
      </c>
      <c r="D73">
        <v>2</v>
      </c>
      <c r="E73">
        <f>(B74-B73)/(A74-A73)</f>
        <v>2.0419047619047639</v>
      </c>
      <c r="F73">
        <f>INTERCEPT(B73:B74,A73:A74)</f>
        <v>3.3257142857142798</v>
      </c>
      <c r="G73">
        <f t="shared" si="2"/>
        <v>3.337672325395916</v>
      </c>
      <c r="I73">
        <f>(F74-F73)/(E73-E74)</f>
        <v>0.53210094565341159</v>
      </c>
      <c r="J73">
        <f>E73*I73+F73</f>
        <v>4.4122137404580091</v>
      </c>
      <c r="K73">
        <f t="shared" ref="K73:L75" si="4">I73-A74</f>
        <v>0</v>
      </c>
      <c r="L73">
        <f t="shared" si="4"/>
        <v>0</v>
      </c>
    </row>
    <row r="74" spans="1:12" x14ac:dyDescent="0.2">
      <c r="A74">
        <v>0.53210094565341204</v>
      </c>
      <c r="B74">
        <v>4.41221374045801</v>
      </c>
      <c r="C74" t="s">
        <v>79</v>
      </c>
      <c r="D74">
        <v>1</v>
      </c>
      <c r="E74">
        <f>(B75-B74)/(A75-A74)</f>
        <v>1.0091635982316283</v>
      </c>
      <c r="F74">
        <f>INTERCEPT(B74:B75,A74:A75)</f>
        <v>3.87523683551996</v>
      </c>
      <c r="G74">
        <f t="shared" si="2"/>
        <v>3.8883267346473684</v>
      </c>
      <c r="I74">
        <f>(F75-F74)/(E74-E75)</f>
        <v>2.3248333713113807</v>
      </c>
      <c r="J74">
        <f>E74*I74+F74</f>
        <v>6.2213740458015199</v>
      </c>
      <c r="K74">
        <f t="shared" si="4"/>
        <v>0</v>
      </c>
      <c r="L74">
        <f t="shared" si="4"/>
        <v>0</v>
      </c>
    </row>
    <row r="75" spans="1:12" x14ac:dyDescent="0.2">
      <c r="A75">
        <v>2.3248333713113798</v>
      </c>
      <c r="B75">
        <v>6.2213740458015199</v>
      </c>
      <c r="C75" t="s">
        <v>78</v>
      </c>
      <c r="D75">
        <v>0</v>
      </c>
      <c r="E75">
        <f>(B76-B75)/(A76-A75)</f>
        <v>0</v>
      </c>
      <c r="F75">
        <f>INTERCEPT(B75:B76,A75:A76)</f>
        <v>6.2213740458015199</v>
      </c>
      <c r="G75">
        <f t="shared" si="2"/>
        <v>6.2213740458015199</v>
      </c>
      <c r="I75">
        <f>(F76-F75)/(E75-E76)</f>
        <v>2.5039378489233202</v>
      </c>
      <c r="J75">
        <f>E75*I75+F75</f>
        <v>6.2213740458015199</v>
      </c>
      <c r="K75">
        <f t="shared" si="4"/>
        <v>0</v>
      </c>
      <c r="L75">
        <f t="shared" si="4"/>
        <v>0</v>
      </c>
    </row>
    <row r="76" spans="1:12" x14ac:dyDescent="0.2">
      <c r="A76">
        <v>2.5039378489233202</v>
      </c>
      <c r="B76">
        <v>6.2213740458015199</v>
      </c>
      <c r="C76" t="s">
        <v>77</v>
      </c>
      <c r="D76">
        <v>-1</v>
      </c>
      <c r="E76">
        <f>(B77-B76)/(A77-A76)</f>
        <v>-1.0118207559890329</v>
      </c>
      <c r="F76">
        <f>INTERCEPT(B76:B77,A76:A77)</f>
        <v>8.7549103330486666</v>
      </c>
      <c r="G76">
        <f t="shared" si="2"/>
        <v>8.7196935171470802</v>
      </c>
    </row>
    <row r="77" spans="1:12" x14ac:dyDescent="0.2">
      <c r="A77">
        <v>3.4545331548365001</v>
      </c>
      <c r="B77">
        <v>5.2595419847328202</v>
      </c>
    </row>
    <row r="79" spans="1:12" x14ac:dyDescent="0.2">
      <c r="A79" t="s">
        <v>39</v>
      </c>
    </row>
    <row r="80" spans="1:12" x14ac:dyDescent="0.2">
      <c r="A80">
        <v>3.5568816224222401E-2</v>
      </c>
      <c r="B80">
        <v>0.12977099236641099</v>
      </c>
      <c r="C80" t="s">
        <v>81</v>
      </c>
      <c r="D80">
        <v>4</v>
      </c>
      <c r="E80">
        <f t="shared" ref="E80:E85" si="5">(B81-B80)/(A81-A80)</f>
        <v>4.0169081679741669</v>
      </c>
      <c r="F80">
        <f t="shared" ref="F80:F85" si="6">INTERCEPT(B80:B81,A80:A81)</f>
        <v>-1.3105676049840476E-2</v>
      </c>
      <c r="G80">
        <f t="shared" si="2"/>
        <v>-2.7201777372640734E-3</v>
      </c>
      <c r="I80">
        <f>(F81-F80)/(E80-E81)</f>
        <v>1.1928905092856308</v>
      </c>
      <c r="J80">
        <f>E80*I80+F80</f>
        <v>4.7786259541984739</v>
      </c>
      <c r="K80">
        <f t="shared" ref="K80:L84" si="7">I80-A81</f>
        <v>0</v>
      </c>
      <c r="L80">
        <f t="shared" si="7"/>
        <v>0</v>
      </c>
    </row>
    <row r="81" spans="1:12" x14ac:dyDescent="0.2">
      <c r="A81">
        <v>1.1928905092856299</v>
      </c>
      <c r="B81">
        <v>4.7786259541984704</v>
      </c>
      <c r="C81" t="s">
        <v>85</v>
      </c>
      <c r="D81">
        <v>3</v>
      </c>
      <c r="E81">
        <f t="shared" si="5"/>
        <v>2.9469232395855496</v>
      </c>
      <c r="F81">
        <f t="shared" si="6"/>
        <v>1.2632691901036064</v>
      </c>
      <c r="G81">
        <f t="shared" si="2"/>
        <v>1.1945924005924651</v>
      </c>
      <c r="I81">
        <f>(F82-F81)/(E81-E82)</f>
        <v>1.3949384755611203</v>
      </c>
      <c r="J81">
        <f>E81*I81+F81</f>
        <v>5.3740458015267105</v>
      </c>
      <c r="K81">
        <f t="shared" si="7"/>
        <v>0</v>
      </c>
      <c r="L81">
        <f t="shared" si="7"/>
        <v>0</v>
      </c>
    </row>
    <row r="82" spans="1:12" x14ac:dyDescent="0.2">
      <c r="A82">
        <v>1.3949384755611201</v>
      </c>
      <c r="B82">
        <v>5.3740458015267096</v>
      </c>
      <c r="C82" t="s">
        <v>86</v>
      </c>
      <c r="D82">
        <v>2</v>
      </c>
      <c r="E82">
        <f t="shared" si="5"/>
        <v>2.0419047619048665</v>
      </c>
      <c r="F82">
        <f t="shared" si="6"/>
        <v>2.5257142857141441</v>
      </c>
      <c r="G82">
        <f t="shared" si="2"/>
        <v>2.58557878546201</v>
      </c>
      <c r="I82">
        <f>(F83-F82)/(E82-E83)</f>
        <v>1.4622308305799185</v>
      </c>
      <c r="J82">
        <f>E82*I82+F82</f>
        <v>5.5114503816793885</v>
      </c>
      <c r="K82">
        <f t="shared" si="7"/>
        <v>0</v>
      </c>
      <c r="L82">
        <f t="shared" si="7"/>
        <v>0</v>
      </c>
    </row>
    <row r="83" spans="1:12" x14ac:dyDescent="0.2">
      <c r="A83">
        <v>1.4622308305799201</v>
      </c>
      <c r="B83">
        <v>5.5114503816793903</v>
      </c>
      <c r="C83" t="s">
        <v>82</v>
      </c>
      <c r="D83">
        <v>1</v>
      </c>
      <c r="E83">
        <f t="shared" si="5"/>
        <v>1.0083127844014381</v>
      </c>
      <c r="F83">
        <f t="shared" si="6"/>
        <v>4.0370643414597227</v>
      </c>
      <c r="G83">
        <f t="shared" si="2"/>
        <v>4.0527123447647249</v>
      </c>
      <c r="I83">
        <f>(F84-F83)/(E83-E84)</f>
        <v>2.302573487524211</v>
      </c>
      <c r="J83">
        <f>E83*I83+F83</f>
        <v>6.3587786259541899</v>
      </c>
      <c r="K83">
        <f t="shared" si="7"/>
        <v>0</v>
      </c>
      <c r="L83">
        <f t="shared" si="7"/>
        <v>0</v>
      </c>
    </row>
    <row r="84" spans="1:12" x14ac:dyDescent="0.2">
      <c r="A84">
        <v>2.3025734875242101</v>
      </c>
      <c r="B84">
        <v>6.3587786259541899</v>
      </c>
      <c r="C84" t="s">
        <v>83</v>
      </c>
      <c r="D84">
        <v>0</v>
      </c>
      <c r="E84">
        <f t="shared" si="5"/>
        <v>0</v>
      </c>
      <c r="F84">
        <f t="shared" si="6"/>
        <v>6.3587786259541899</v>
      </c>
      <c r="G84">
        <f t="shared" si="2"/>
        <v>6.3587786259541899</v>
      </c>
      <c r="I84">
        <f>(F85-F84)/(E84-E85)</f>
        <v>2.7391406517033108</v>
      </c>
      <c r="J84">
        <f>E84*I84+F84</f>
        <v>6.3587786259541899</v>
      </c>
      <c r="K84">
        <f t="shared" si="7"/>
        <v>0</v>
      </c>
      <c r="L84">
        <f t="shared" si="7"/>
        <v>0</v>
      </c>
    </row>
    <row r="85" spans="1:12" x14ac:dyDescent="0.2">
      <c r="A85">
        <v>2.7391406517033099</v>
      </c>
      <c r="B85">
        <v>6.3587786259541899</v>
      </c>
      <c r="C85" t="s">
        <v>84</v>
      </c>
      <c r="D85">
        <v>-1</v>
      </c>
      <c r="E85">
        <f t="shared" si="5"/>
        <v>-1.0076104423759025</v>
      </c>
      <c r="F85">
        <f t="shared" si="6"/>
        <v>9.1187653497467807</v>
      </c>
      <c r="G85">
        <f t="shared" si="2"/>
        <v>9.0952382647829459</v>
      </c>
    </row>
    <row r="86" spans="1:12" x14ac:dyDescent="0.2">
      <c r="A86">
        <v>3.4437022900763301</v>
      </c>
      <c r="B86">
        <v>5.6488549618320603</v>
      </c>
    </row>
    <row r="88" spans="1:12" x14ac:dyDescent="0.2">
      <c r="A88" t="s">
        <v>20</v>
      </c>
    </row>
    <row r="89" spans="1:12" x14ac:dyDescent="0.2">
      <c r="A89">
        <v>1.2422360248447201E-2</v>
      </c>
      <c r="B89">
        <v>-1.1459896133871901</v>
      </c>
      <c r="C89" t="s">
        <v>57</v>
      </c>
      <c r="D89">
        <v>3</v>
      </c>
      <c r="E89">
        <f>(B90-B89)/(A90-A89)</f>
        <v>3.0513885389660578</v>
      </c>
      <c r="F89">
        <f>INTERCEPT(B89:B90,A89:A90)</f>
        <v>-1.1838950610762093</v>
      </c>
      <c r="G89">
        <f t="shared" si="2"/>
        <v>-1.1719256808822518</v>
      </c>
      <c r="I89">
        <f>(F90-F89)/(E89-E90)</f>
        <v>0.45341614906832212</v>
      </c>
      <c r="J89">
        <f>E89*I89+F89</f>
        <v>0.19965377957299424</v>
      </c>
      <c r="K89">
        <f>I89-A90</f>
        <v>0</v>
      </c>
      <c r="L89">
        <f>J89-B90</f>
        <v>2.4980018054066022E-16</v>
      </c>
    </row>
    <row r="90" spans="1:12" x14ac:dyDescent="0.2">
      <c r="A90">
        <v>0.45341614906832201</v>
      </c>
      <c r="B90">
        <v>0.19965377957299399</v>
      </c>
      <c r="C90" t="s">
        <v>59</v>
      </c>
      <c r="D90">
        <v>1</v>
      </c>
      <c r="E90">
        <f>(B91-B90)/(A91-A90)</f>
        <v>1.0126790829075198</v>
      </c>
      <c r="F90">
        <f>INTERCEPT(B90:B91,A90:A91)</f>
        <v>-0.25951127044097344</v>
      </c>
      <c r="G90">
        <f t="shared" si="2"/>
        <v>-0.2363581625228941</v>
      </c>
      <c r="I90">
        <f>(F91-F90)/(E90-E91)</f>
        <v>3.1987577639751494</v>
      </c>
      <c r="J90">
        <f>E90*I90+F90</f>
        <v>2.9798038084246898</v>
      </c>
      <c r="K90">
        <f>I90-A91</f>
        <v>0</v>
      </c>
      <c r="L90">
        <f>J90-B91</f>
        <v>0</v>
      </c>
    </row>
    <row r="91" spans="1:12" x14ac:dyDescent="0.2">
      <c r="A91">
        <v>3.1987577639751499</v>
      </c>
      <c r="B91">
        <v>2.9798038084246898</v>
      </c>
      <c r="C91" t="s">
        <v>58</v>
      </c>
      <c r="D91">
        <v>0</v>
      </c>
      <c r="E91">
        <f>(B92-B91)/(A92-A91)</f>
        <v>0</v>
      </c>
      <c r="F91">
        <f>INTERCEPT(B91:B92,A91:A92)</f>
        <v>2.9798038084246898</v>
      </c>
      <c r="G91">
        <f t="shared" si="2"/>
        <v>2.9798038084246898</v>
      </c>
    </row>
    <row r="92" spans="1:12" x14ac:dyDescent="0.2">
      <c r="A92">
        <v>3.44720496894409</v>
      </c>
      <c r="B92">
        <v>2.9798038084246898</v>
      </c>
    </row>
  </sheetData>
  <hyperlinks>
    <hyperlink ref="J5" r:id="rId1" display="https://doi.org/10.1038/s41524-017-0014-2" xr:uid="{FC356CDC-EA12-434C-97C0-FE9E0A08A8EE}"/>
  </hyperlinks>
  <pageMargins left="0.7" right="0.7" top="0.75" bottom="0.75" header="0.3" footer="0.3"/>
  <pageSetup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410D-2329-DA4F-AA48-E34D5CE7016E}">
  <dimension ref="A1:P39"/>
  <sheetViews>
    <sheetView workbookViewId="0">
      <selection activeCell="F12" sqref="F12:F15"/>
    </sheetView>
  </sheetViews>
  <sheetFormatPr baseColWidth="10" defaultColWidth="8.83203125" defaultRowHeight="15" x14ac:dyDescent="0.2"/>
  <cols>
    <col min="1" max="1" width="14.5" customWidth="1"/>
    <col min="6" max="6" width="33.1640625" customWidth="1"/>
  </cols>
  <sheetData>
    <row r="1" spans="1:10" ht="185" customHeight="1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I1" s="1" t="s">
        <v>129</v>
      </c>
      <c r="J1" s="1" t="s">
        <v>22</v>
      </c>
    </row>
    <row r="2" spans="1:10" x14ac:dyDescent="0.2">
      <c r="A2" t="s">
        <v>89</v>
      </c>
      <c r="B2" t="s">
        <v>108</v>
      </c>
      <c r="E2">
        <v>1</v>
      </c>
      <c r="F2" s="4">
        <f>G25+SUMPRODUCT(G2:I2,$G$18:$I$18)</f>
        <v>1.6444399369892877</v>
      </c>
      <c r="G2">
        <v>-1</v>
      </c>
      <c r="H2">
        <v>0</v>
      </c>
      <c r="I2">
        <v>1</v>
      </c>
      <c r="J2" t="s">
        <v>23</v>
      </c>
    </row>
    <row r="3" spans="1:10" x14ac:dyDescent="0.2">
      <c r="F3" s="4"/>
    </row>
    <row r="4" spans="1:10" x14ac:dyDescent="0.2">
      <c r="F4" s="4"/>
      <c r="J4" t="s">
        <v>88</v>
      </c>
    </row>
    <row r="5" spans="1:10" x14ac:dyDescent="0.2">
      <c r="F5" s="4"/>
    </row>
    <row r="6" spans="1:10" x14ac:dyDescent="0.2">
      <c r="A6" t="s">
        <v>90</v>
      </c>
      <c r="B6" t="s">
        <v>94</v>
      </c>
      <c r="E6">
        <v>1</v>
      </c>
      <c r="F6" s="4">
        <f>G29+SUMPRODUCT(G6:I6,$G$18:$I$18)</f>
        <v>2.9266779235968743</v>
      </c>
      <c r="G6">
        <v>0</v>
      </c>
      <c r="H6">
        <v>-1</v>
      </c>
      <c r="I6">
        <v>1</v>
      </c>
    </row>
    <row r="7" spans="1:10" x14ac:dyDescent="0.2">
      <c r="B7" t="s">
        <v>93</v>
      </c>
      <c r="E7">
        <v>0</v>
      </c>
      <c r="F7" s="4">
        <f>G30+SUMPRODUCT(G7:I7,$G$18:$I$18)</f>
        <v>3.2961243144424097</v>
      </c>
      <c r="G7">
        <v>0</v>
      </c>
      <c r="H7">
        <v>-1</v>
      </c>
      <c r="I7">
        <v>1</v>
      </c>
    </row>
    <row r="8" spans="1:10" x14ac:dyDescent="0.2">
      <c r="B8" t="s">
        <v>92</v>
      </c>
      <c r="E8">
        <v>-1</v>
      </c>
      <c r="F8" s="4">
        <f>G31+SUMPRODUCT(G8:I8,$G$18:$I$18)</f>
        <v>4.197423778640629</v>
      </c>
      <c r="G8">
        <v>0</v>
      </c>
      <c r="H8">
        <v>-1</v>
      </c>
      <c r="I8">
        <v>1</v>
      </c>
    </row>
    <row r="9" spans="1:10" x14ac:dyDescent="0.2">
      <c r="F9" s="4"/>
    </row>
    <row r="10" spans="1:10" x14ac:dyDescent="0.2">
      <c r="F10" s="4"/>
    </row>
    <row r="11" spans="1:10" x14ac:dyDescent="0.2">
      <c r="F11" s="4"/>
    </row>
    <row r="12" spans="1:10" x14ac:dyDescent="0.2">
      <c r="A12" t="s">
        <v>91</v>
      </c>
      <c r="B12" t="s">
        <v>95</v>
      </c>
      <c r="E12">
        <v>2</v>
      </c>
      <c r="F12" s="4">
        <f>G35+SUMPRODUCT(G12:I12,$G$18:$I$18)</f>
        <v>0.59224009398922073</v>
      </c>
      <c r="G12">
        <v>0</v>
      </c>
      <c r="H12">
        <v>0</v>
      </c>
      <c r="I12">
        <v>1</v>
      </c>
    </row>
    <row r="13" spans="1:10" x14ac:dyDescent="0.2">
      <c r="B13" t="s">
        <v>96</v>
      </c>
      <c r="E13">
        <v>1</v>
      </c>
      <c r="F13" s="4">
        <f>G36+SUMPRODUCT(G13:I13,$G$18:$I$18)</f>
        <v>2.6427316407546551</v>
      </c>
      <c r="G13">
        <v>0</v>
      </c>
      <c r="H13">
        <v>0</v>
      </c>
      <c r="I13">
        <v>1</v>
      </c>
    </row>
    <row r="14" spans="1:10" x14ac:dyDescent="0.2">
      <c r="B14" t="s">
        <v>97</v>
      </c>
      <c r="E14">
        <v>0</v>
      </c>
      <c r="F14" s="4">
        <f>G37+SUMPRODUCT(G14:I14,$G$18:$I$18)</f>
        <v>5.4753199268738504</v>
      </c>
      <c r="G14">
        <v>0</v>
      </c>
      <c r="H14">
        <v>0</v>
      </c>
      <c r="I14">
        <v>1</v>
      </c>
    </row>
    <row r="15" spans="1:10" x14ac:dyDescent="0.2">
      <c r="B15" t="s">
        <v>98</v>
      </c>
      <c r="E15">
        <v>-1</v>
      </c>
      <c r="F15" s="4">
        <f>G38+SUMPRODUCT(G15:I15,$G$18:$I$18)</f>
        <v>8.5994749985511643</v>
      </c>
      <c r="G15">
        <v>0</v>
      </c>
      <c r="H15">
        <v>0</v>
      </c>
      <c r="I15">
        <v>1</v>
      </c>
    </row>
    <row r="17" spans="1:16" x14ac:dyDescent="0.2">
      <c r="G17" t="s">
        <v>130</v>
      </c>
      <c r="H17" t="s">
        <v>131</v>
      </c>
      <c r="I17" t="s">
        <v>132</v>
      </c>
    </row>
    <row r="18" spans="1:16" x14ac:dyDescent="0.2">
      <c r="F18" s="2"/>
      <c r="G18">
        <v>0</v>
      </c>
      <c r="H18">
        <v>-1.34</v>
      </c>
      <c r="I18">
        <v>-1</v>
      </c>
    </row>
    <row r="22" spans="1:16" x14ac:dyDescent="0.2">
      <c r="M22" t="s">
        <v>103</v>
      </c>
    </row>
    <row r="23" spans="1:16" x14ac:dyDescent="0.2">
      <c r="A23" t="s">
        <v>99</v>
      </c>
      <c r="M23" t="s">
        <v>106</v>
      </c>
    </row>
    <row r="24" spans="1:16" x14ac:dyDescent="0.2">
      <c r="A24" t="s">
        <v>41</v>
      </c>
      <c r="B24" t="s">
        <v>42</v>
      </c>
      <c r="D24" t="s">
        <v>100</v>
      </c>
      <c r="E24" t="s">
        <v>1</v>
      </c>
      <c r="F24" t="s">
        <v>101</v>
      </c>
      <c r="G24" t="s">
        <v>102</v>
      </c>
      <c r="M24" t="s">
        <v>41</v>
      </c>
      <c r="N24" t="s">
        <v>42</v>
      </c>
      <c r="O24" t="s">
        <v>104</v>
      </c>
      <c r="P24" t="s">
        <v>105</v>
      </c>
    </row>
    <row r="25" spans="1:16" x14ac:dyDescent="0.2">
      <c r="A25">
        <v>2.0172910662824201E-2</v>
      </c>
      <c r="B25">
        <v>2.6617915904935998</v>
      </c>
      <c r="D25">
        <f>(B26-B25)/(A26-A25)</f>
        <v>1.0016357163475418</v>
      </c>
      <c r="E25">
        <v>1</v>
      </c>
      <c r="F25">
        <f>INTERCEPT(B25:B26,A25:A26)</f>
        <v>2.6415856826710273</v>
      </c>
      <c r="G25" s="7">
        <f>((B26+B25)-(E25*(A26+A25)))/2</f>
        <v>2.6444399369892877</v>
      </c>
      <c r="H25" s="7"/>
      <c r="M25" t="s">
        <v>107</v>
      </c>
      <c r="N25" t="s">
        <v>107</v>
      </c>
      <c r="O25" t="s">
        <v>107</v>
      </c>
      <c r="P25" t="s">
        <v>107</v>
      </c>
    </row>
    <row r="26" spans="1:16" x14ac:dyDescent="0.2">
      <c r="A26">
        <v>3.4697406340057602</v>
      </c>
      <c r="B26">
        <v>6.1170018281535601</v>
      </c>
      <c r="G26" s="8"/>
      <c r="H26" s="8"/>
    </row>
    <row r="27" spans="1:16" x14ac:dyDescent="0.2">
      <c r="G27" s="8"/>
      <c r="H27" s="8"/>
    </row>
    <row r="28" spans="1:16" x14ac:dyDescent="0.2">
      <c r="G28" s="8"/>
      <c r="H28" s="8"/>
    </row>
    <row r="29" spans="1:16" x14ac:dyDescent="0.2">
      <c r="A29">
        <v>2.0172910662824201E-2</v>
      </c>
      <c r="B29">
        <v>2.6106032906764098</v>
      </c>
      <c r="D29">
        <f t="shared" ref="D29:D38" si="0">(B30-B29)/(A30-A29)</f>
        <v>0.97874118568818191</v>
      </c>
      <c r="E29">
        <v>1</v>
      </c>
      <c r="F29">
        <f>INTERCEPT(B29:B30,A29:A30)</f>
        <v>2.5908592321754953</v>
      </c>
      <c r="G29" s="7">
        <f t="shared" ref="G29:G38" si="1">((B30+B29)-(E29*(A30+A29)))/2</f>
        <v>2.586677923596874</v>
      </c>
      <c r="H29" s="7"/>
      <c r="M29">
        <f>(F30-F29)/(D29-D30)</f>
        <v>0.37319884726224722</v>
      </c>
      <c r="N29">
        <f>M29*D29+F29</f>
        <v>2.9561243144424099</v>
      </c>
      <c r="O29">
        <f>M29-A30</f>
        <v>0</v>
      </c>
      <c r="P29">
        <f>N29-B30</f>
        <v>0</v>
      </c>
    </row>
    <row r="30" spans="1:16" x14ac:dyDescent="0.2">
      <c r="A30">
        <v>0.373198847262247</v>
      </c>
      <c r="B30">
        <v>2.9561243144424099</v>
      </c>
      <c r="D30">
        <f t="shared" si="0"/>
        <v>0</v>
      </c>
      <c r="E30">
        <v>0</v>
      </c>
      <c r="F30">
        <f>INTERCEPT(B30:B31,A30:A31)</f>
        <v>2.9561243144424099</v>
      </c>
      <c r="G30" s="7">
        <f t="shared" si="1"/>
        <v>2.9561243144424099</v>
      </c>
      <c r="H30" s="7"/>
      <c r="M30">
        <f t="shared" ref="M30:M37" si="2">(F31-F30)/(D30-D31)</f>
        <v>0.90778097982708827</v>
      </c>
      <c r="N30">
        <f t="shared" ref="N30:N37" si="3">M30*D30+F30</f>
        <v>2.9561243144424099</v>
      </c>
      <c r="O30">
        <f t="shared" ref="O30:O37" si="4">M30-A31</f>
        <v>0</v>
      </c>
      <c r="P30">
        <f t="shared" ref="P30:P37" si="5">N30-B31</f>
        <v>0</v>
      </c>
    </row>
    <row r="31" spans="1:16" x14ac:dyDescent="0.2">
      <c r="A31">
        <v>0.90778097982708905</v>
      </c>
      <c r="B31">
        <v>2.9561243144424099</v>
      </c>
      <c r="D31">
        <f t="shared" si="0"/>
        <v>-1.0050399684553903</v>
      </c>
      <c r="E31">
        <v>-1</v>
      </c>
      <c r="F31">
        <f>INTERCEPT(B31:B32,A31:A32)</f>
        <v>3.86848048177223</v>
      </c>
      <c r="G31" s="7">
        <f t="shared" si="1"/>
        <v>3.8574237786406287</v>
      </c>
      <c r="H31" s="7"/>
    </row>
    <row r="32" spans="1:16" x14ac:dyDescent="0.2">
      <c r="A32">
        <v>3.4798270893371699</v>
      </c>
      <c r="B32">
        <v>0.37111517367458902</v>
      </c>
      <c r="G32" s="8"/>
      <c r="H32" s="8"/>
    </row>
    <row r="33" spans="1:16" x14ac:dyDescent="0.2">
      <c r="G33" s="8"/>
      <c r="H33" s="8"/>
    </row>
    <row r="34" spans="1:16" x14ac:dyDescent="0.2">
      <c r="G34" s="8"/>
      <c r="H34" s="8"/>
    </row>
    <row r="35" spans="1:16" x14ac:dyDescent="0.2">
      <c r="A35">
        <v>2.0172910662824201E-2</v>
      </c>
      <c r="B35">
        <v>1.6380255941499</v>
      </c>
      <c r="D35">
        <f t="shared" si="0"/>
        <v>1.9946337780930901</v>
      </c>
      <c r="E35">
        <v>2</v>
      </c>
      <c r="F35">
        <f>INTERCEPT(B35:B36,A35:A36)</f>
        <v>1.5977880251393772</v>
      </c>
      <c r="G35" s="7">
        <f t="shared" si="1"/>
        <v>1.5922400939892207</v>
      </c>
      <c r="H35" s="7"/>
      <c r="M35">
        <f t="shared" si="2"/>
        <v>2.047550432276648</v>
      </c>
      <c r="N35">
        <f t="shared" si="3"/>
        <v>5.6819012797074873</v>
      </c>
      <c r="O35">
        <f t="shared" si="4"/>
        <v>0</v>
      </c>
      <c r="P35">
        <f t="shared" si="5"/>
        <v>0</v>
      </c>
    </row>
    <row r="36" spans="1:16" x14ac:dyDescent="0.2">
      <c r="A36">
        <v>2.0475504322766498</v>
      </c>
      <c r="B36">
        <v>5.6819012797074899</v>
      </c>
      <c r="D36">
        <f t="shared" si="0"/>
        <v>1.0215817089674497</v>
      </c>
      <c r="E36">
        <v>1</v>
      </c>
      <c r="F36">
        <f>INTERCEPT(B36:B37,A36:A37)</f>
        <v>3.5901612099052689</v>
      </c>
      <c r="G36" s="7">
        <f t="shared" si="1"/>
        <v>3.6427316407546551</v>
      </c>
      <c r="H36" s="7"/>
      <c r="M36">
        <f t="shared" si="2"/>
        <v>2.8242074927953809</v>
      </c>
      <c r="N36">
        <f t="shared" si="3"/>
        <v>6.4753199268738504</v>
      </c>
      <c r="O36">
        <f t="shared" si="4"/>
        <v>0</v>
      </c>
      <c r="P36">
        <f t="shared" si="5"/>
        <v>0</v>
      </c>
    </row>
    <row r="37" spans="1:16" x14ac:dyDescent="0.2">
      <c r="A37">
        <v>2.82420749279538</v>
      </c>
      <c r="B37">
        <v>6.4753199268738504</v>
      </c>
      <c r="D37">
        <f t="shared" si="0"/>
        <v>0</v>
      </c>
      <c r="E37">
        <v>0</v>
      </c>
      <c r="F37">
        <f>INTERCEPT(B37:B38,A37:A38)</f>
        <v>6.4753199268738504</v>
      </c>
      <c r="G37" s="7">
        <f t="shared" si="1"/>
        <v>6.4753199268738504</v>
      </c>
      <c r="H37" s="7"/>
      <c r="M37">
        <f t="shared" si="2"/>
        <v>3.1268011527377491</v>
      </c>
      <c r="N37">
        <f t="shared" si="3"/>
        <v>6.4753199268738504</v>
      </c>
      <c r="O37">
        <f t="shared" si="4"/>
        <v>0</v>
      </c>
      <c r="P37">
        <f t="shared" si="5"/>
        <v>0</v>
      </c>
    </row>
    <row r="38" spans="1:16" x14ac:dyDescent="0.2">
      <c r="A38">
        <v>3.1268011527377499</v>
      </c>
      <c r="B38">
        <v>6.4753199268738504</v>
      </c>
      <c r="D38">
        <f t="shared" si="0"/>
        <v>-1.0149908592321799</v>
      </c>
      <c r="E38">
        <v>-1</v>
      </c>
      <c r="F38">
        <f>INTERCEPT(B38:B39,A38:A39)</f>
        <v>9.6489945155393091</v>
      </c>
      <c r="G38" s="7">
        <f t="shared" si="1"/>
        <v>9.5994749985511643</v>
      </c>
      <c r="H38" s="7"/>
    </row>
    <row r="39" spans="1:16" x14ac:dyDescent="0.2">
      <c r="A39">
        <v>3.4798270893371699</v>
      </c>
      <c r="B39">
        <v>6.1170018281535601</v>
      </c>
    </row>
  </sheetData>
  <mergeCells count="14">
    <mergeCell ref="G36:H36"/>
    <mergeCell ref="G37:H37"/>
    <mergeCell ref="G38:H38"/>
    <mergeCell ref="G25:H25"/>
    <mergeCell ref="G29:H29"/>
    <mergeCell ref="G30:H30"/>
    <mergeCell ref="G31:H31"/>
    <mergeCell ref="G35:H35"/>
    <mergeCell ref="G26:H26"/>
    <mergeCell ref="G27:H27"/>
    <mergeCell ref="G28:H28"/>
    <mergeCell ref="G32:H32"/>
    <mergeCell ref="G33:H33"/>
    <mergeCell ref="G34:H34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FDAA-A843-1042-B88C-CBA1A15E3DE8}">
  <dimension ref="A1:P122"/>
  <sheetViews>
    <sheetView topLeftCell="A10" zoomScale="84" zoomScaleNormal="90" workbookViewId="0">
      <selection activeCell="B48" sqref="B48:B49"/>
    </sheetView>
  </sheetViews>
  <sheetFormatPr baseColWidth="10" defaultColWidth="8.83203125" defaultRowHeight="15" x14ac:dyDescent="0.2"/>
  <cols>
    <col min="1" max="1" width="14.5" customWidth="1"/>
    <col min="2" max="2" width="20.83203125" customWidth="1"/>
    <col min="6" max="6" width="33.1640625" customWidth="1"/>
  </cols>
  <sheetData>
    <row r="1" spans="1:10" ht="185" customHeight="1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I1" s="1" t="s">
        <v>129</v>
      </c>
      <c r="J1" s="1" t="s">
        <v>22</v>
      </c>
    </row>
    <row r="2" spans="1:10" x14ac:dyDescent="0.2">
      <c r="A2" t="s">
        <v>183</v>
      </c>
      <c r="B2" t="s">
        <v>191</v>
      </c>
      <c r="E2">
        <v>3</v>
      </c>
      <c r="F2" s="4">
        <f>G64+SUMPRODUCT(G2:I2,$G$53:$I$53)</f>
        <v>1.1507737447352193</v>
      </c>
      <c r="G2">
        <v>0</v>
      </c>
      <c r="H2">
        <v>-1</v>
      </c>
      <c r="I2">
        <v>2</v>
      </c>
      <c r="J2" t="s">
        <v>23</v>
      </c>
    </row>
    <row r="3" spans="1:10" x14ac:dyDescent="0.2">
      <c r="B3" t="s">
        <v>184</v>
      </c>
      <c r="E3">
        <v>1</v>
      </c>
      <c r="F3" s="4">
        <f>G65+SUMPRODUCT(G3:I3,$G$53:$I$53)</f>
        <v>2.7009606738914389</v>
      </c>
      <c r="G3">
        <v>0</v>
      </c>
      <c r="H3">
        <v>-1</v>
      </c>
      <c r="I3">
        <v>2</v>
      </c>
    </row>
    <row r="4" spans="1:10" x14ac:dyDescent="0.2">
      <c r="B4" t="s">
        <v>185</v>
      </c>
      <c r="E4">
        <v>0</v>
      </c>
      <c r="F4" s="4">
        <f>G66+SUMPRODUCT(G4:I4,$G$53:$I$53)</f>
        <v>5.8938053097345096</v>
      </c>
      <c r="G4">
        <v>0</v>
      </c>
      <c r="H4">
        <v>-1</v>
      </c>
      <c r="I4">
        <v>2</v>
      </c>
      <c r="J4" s="3" t="s">
        <v>144</v>
      </c>
    </row>
    <row r="5" spans="1:10" x14ac:dyDescent="0.2">
      <c r="F5" s="4"/>
    </row>
    <row r="6" spans="1:10" x14ac:dyDescent="0.2">
      <c r="F6" s="4"/>
    </row>
    <row r="7" spans="1:10" x14ac:dyDescent="0.2">
      <c r="A7" t="s">
        <v>194</v>
      </c>
      <c r="B7" t="s">
        <v>186</v>
      </c>
      <c r="E7">
        <v>1</v>
      </c>
      <c r="F7" s="4">
        <f>G69+SUMPRODUCT(G7:I7,$G$53:$I$53)</f>
        <v>4.1076399602479734</v>
      </c>
      <c r="G7">
        <v>-1</v>
      </c>
      <c r="H7">
        <v>-1</v>
      </c>
      <c r="I7">
        <v>2</v>
      </c>
    </row>
    <row r="8" spans="1:10" x14ac:dyDescent="0.2">
      <c r="B8" t="s">
        <v>187</v>
      </c>
      <c r="E8">
        <v>0</v>
      </c>
      <c r="F8" s="4">
        <f>G70+SUMPRODUCT(G8:I8,$G$53:$I$53)</f>
        <v>4.7205309734513197</v>
      </c>
      <c r="G8">
        <v>-1</v>
      </c>
      <c r="H8">
        <v>-1</v>
      </c>
      <c r="I8">
        <v>2</v>
      </c>
    </row>
    <row r="9" spans="1:10" x14ac:dyDescent="0.2">
      <c r="F9" s="4"/>
    </row>
    <row r="10" spans="1:10" x14ac:dyDescent="0.2">
      <c r="F10" s="4"/>
    </row>
    <row r="11" spans="1:10" x14ac:dyDescent="0.2">
      <c r="A11" t="s">
        <v>195</v>
      </c>
      <c r="B11" t="s">
        <v>196</v>
      </c>
      <c r="E11">
        <v>2</v>
      </c>
      <c r="F11" s="4">
        <f>G73+SUMPRODUCT(G11:I11,$G$53:$I$53)</f>
        <v>3.8891931285788628</v>
      </c>
      <c r="G11">
        <v>-1</v>
      </c>
      <c r="H11">
        <v>-1</v>
      </c>
      <c r="I11">
        <v>2</v>
      </c>
    </row>
    <row r="12" spans="1:10" x14ac:dyDescent="0.2">
      <c r="B12" t="s">
        <v>186</v>
      </c>
      <c r="E12">
        <v>1</v>
      </c>
      <c r="F12" s="4">
        <f>G74+SUMPRODUCT(G12:I12,$G$53:$I$53)</f>
        <v>4.0481775590364837</v>
      </c>
      <c r="G12">
        <v>-1</v>
      </c>
      <c r="H12">
        <v>-1</v>
      </c>
      <c r="I12">
        <v>2</v>
      </c>
    </row>
    <row r="13" spans="1:10" x14ac:dyDescent="0.2">
      <c r="B13" t="s">
        <v>187</v>
      </c>
      <c r="E13">
        <v>0</v>
      </c>
      <c r="F13" s="4">
        <f>G75+SUMPRODUCT(G13:I13,$G$53:$I$53)</f>
        <v>4.5789380530973398</v>
      </c>
      <c r="G13">
        <v>-1</v>
      </c>
      <c r="H13">
        <v>-1</v>
      </c>
      <c r="I13">
        <v>2</v>
      </c>
    </row>
    <row r="14" spans="1:10" x14ac:dyDescent="0.2">
      <c r="F14" s="4"/>
    </row>
    <row r="15" spans="1:10" x14ac:dyDescent="0.2">
      <c r="F15" s="4"/>
    </row>
    <row r="16" spans="1:10" x14ac:dyDescent="0.2">
      <c r="A16" t="s">
        <v>188</v>
      </c>
      <c r="B16" t="s">
        <v>192</v>
      </c>
      <c r="E16">
        <v>3</v>
      </c>
      <c r="F16" s="4">
        <f>G78+SUMPRODUCT(G16:I16,$G$53:$I$53)</f>
        <v>0.18137049832001462</v>
      </c>
      <c r="G16">
        <v>-1</v>
      </c>
      <c r="H16">
        <v>0</v>
      </c>
      <c r="I16">
        <v>2</v>
      </c>
    </row>
    <row r="17" spans="1:9" x14ac:dyDescent="0.2">
      <c r="B17" t="s">
        <v>189</v>
      </c>
      <c r="E17">
        <v>2</v>
      </c>
      <c r="F17" s="4">
        <f>G79+SUMPRODUCT(G17:I17,$G$53:$I$53)</f>
        <v>1.7541308977331995</v>
      </c>
      <c r="G17">
        <v>-1</v>
      </c>
      <c r="H17">
        <v>0</v>
      </c>
      <c r="I17">
        <v>2</v>
      </c>
    </row>
    <row r="18" spans="1:9" x14ac:dyDescent="0.2">
      <c r="B18" t="s">
        <v>190</v>
      </c>
      <c r="E18">
        <v>1</v>
      </c>
      <c r="F18" s="4">
        <f>G80+SUMPRODUCT(G18:I18,$G$53:$I$53)</f>
        <v>3.9211130566466359</v>
      </c>
      <c r="G18">
        <v>-1</v>
      </c>
      <c r="H18">
        <v>0</v>
      </c>
      <c r="I18">
        <v>2</v>
      </c>
    </row>
    <row r="19" spans="1:9" x14ac:dyDescent="0.2">
      <c r="B19" t="s">
        <v>214</v>
      </c>
      <c r="E19">
        <v>0</v>
      </c>
      <c r="F19" s="4">
        <f>G81+SUMPRODUCT(G19:I19,$G$53:$I$53)</f>
        <v>6.8444247787610601</v>
      </c>
      <c r="G19">
        <v>-1</v>
      </c>
      <c r="H19">
        <v>0</v>
      </c>
      <c r="I19">
        <v>2</v>
      </c>
    </row>
    <row r="20" spans="1:9" x14ac:dyDescent="0.2">
      <c r="B20" t="s">
        <v>193</v>
      </c>
      <c r="E20">
        <v>-1</v>
      </c>
      <c r="F20" s="4">
        <f>G82+SUMPRODUCT(G20:I20,$G$53:$I$53)</f>
        <v>9.8123865411007447</v>
      </c>
      <c r="G20">
        <v>-1</v>
      </c>
      <c r="H20">
        <v>0</v>
      </c>
      <c r="I20">
        <v>2</v>
      </c>
    </row>
    <row r="21" spans="1:9" x14ac:dyDescent="0.2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t="s">
        <v>197</v>
      </c>
      <c r="B23" t="s">
        <v>198</v>
      </c>
      <c r="E23">
        <v>2</v>
      </c>
      <c r="F23" s="4">
        <f>G85+SUMPRODUCT(G23:I23,$G$53:$I$53)</f>
        <v>5.8615735892960963</v>
      </c>
      <c r="G23">
        <v>-2</v>
      </c>
      <c r="H23">
        <v>-1</v>
      </c>
      <c r="I23">
        <v>3</v>
      </c>
    </row>
    <row r="24" spans="1:9" x14ac:dyDescent="0.2">
      <c r="B24" t="s">
        <v>199</v>
      </c>
      <c r="E24">
        <v>1</v>
      </c>
      <c r="F24" s="4">
        <f>G86+SUMPRODUCT(G24:I24,$G$53:$I$53)</f>
        <v>6.3085085805701002</v>
      </c>
      <c r="G24">
        <v>-2</v>
      </c>
      <c r="H24">
        <v>-1</v>
      </c>
      <c r="I24">
        <v>3</v>
      </c>
    </row>
    <row r="25" spans="1:9" x14ac:dyDescent="0.2">
      <c r="B25" t="s">
        <v>200</v>
      </c>
      <c r="E25">
        <v>0</v>
      </c>
      <c r="F25" s="4">
        <f>G87+SUMPRODUCT(G25:I25,$G$53:$I$53)</f>
        <v>9.193888888888889</v>
      </c>
      <c r="G25">
        <v>-2</v>
      </c>
      <c r="H25">
        <v>-1</v>
      </c>
      <c r="I25">
        <v>3</v>
      </c>
    </row>
    <row r="26" spans="1:9" x14ac:dyDescent="0.2">
      <c r="F26" s="4"/>
    </row>
    <row r="27" spans="1:9" x14ac:dyDescent="0.2">
      <c r="F27" s="4"/>
    </row>
    <row r="28" spans="1:9" x14ac:dyDescent="0.2">
      <c r="A28" t="s">
        <v>201</v>
      </c>
      <c r="B28" t="s">
        <v>198</v>
      </c>
      <c r="E28">
        <v>2</v>
      </c>
      <c r="F28" s="4">
        <f>G90+SUMPRODUCT(G28:I28,$G$53:$I$53)</f>
        <v>5.2750407213496224</v>
      </c>
      <c r="G28">
        <v>-2</v>
      </c>
      <c r="H28">
        <v>-1</v>
      </c>
      <c r="I28">
        <v>3</v>
      </c>
    </row>
    <row r="29" spans="1:9" x14ac:dyDescent="0.2">
      <c r="B29" t="s">
        <v>199</v>
      </c>
      <c r="E29">
        <v>1</v>
      </c>
      <c r="F29" s="4">
        <f>G91+SUMPRODUCT(G29:I29,$G$53:$I$53)</f>
        <v>5.9136160194880745</v>
      </c>
      <c r="G29">
        <v>-2</v>
      </c>
      <c r="H29">
        <v>-1</v>
      </c>
      <c r="I29">
        <v>3</v>
      </c>
    </row>
    <row r="30" spans="1:9" x14ac:dyDescent="0.2">
      <c r="B30" t="s">
        <v>200</v>
      </c>
      <c r="E30">
        <v>0</v>
      </c>
      <c r="F30" s="4">
        <f>G92+SUMPRODUCT(G30:I30,$G$53:$I$53)</f>
        <v>8.5168055555555497</v>
      </c>
      <c r="G30">
        <v>-2</v>
      </c>
      <c r="H30">
        <v>-1</v>
      </c>
      <c r="I30">
        <v>3</v>
      </c>
    </row>
    <row r="31" spans="1:9" x14ac:dyDescent="0.2">
      <c r="F31" s="4"/>
    </row>
    <row r="32" spans="1:9" x14ac:dyDescent="0.2">
      <c r="F32" s="4"/>
    </row>
    <row r="33" spans="1:9" x14ac:dyDescent="0.2">
      <c r="A33" t="s">
        <v>203</v>
      </c>
      <c r="B33" t="s">
        <v>202</v>
      </c>
      <c r="E33">
        <v>2</v>
      </c>
      <c r="F33" s="4">
        <f>G95+SUMPRODUCT(G33:I33,$G$53:$I$53)</f>
        <v>1.4705264688772497</v>
      </c>
      <c r="G33">
        <v>-1</v>
      </c>
      <c r="H33">
        <v>-1</v>
      </c>
      <c r="I33">
        <v>3</v>
      </c>
    </row>
    <row r="34" spans="1:9" x14ac:dyDescent="0.2">
      <c r="B34" t="s">
        <v>204</v>
      </c>
      <c r="E34">
        <v>1</v>
      </c>
      <c r="F34" s="4">
        <f>G96+SUMPRODUCT(G34:I34,$G$53:$I$53)</f>
        <v>3.559431719022685</v>
      </c>
      <c r="G34">
        <v>-1</v>
      </c>
      <c r="H34">
        <v>-1</v>
      </c>
      <c r="I34">
        <v>3</v>
      </c>
    </row>
    <row r="35" spans="1:9" x14ac:dyDescent="0.2">
      <c r="B35" t="s">
        <v>205</v>
      </c>
      <c r="E35">
        <v>0</v>
      </c>
      <c r="F35" s="4">
        <f>G97+SUMPRODUCT(G35:I35,$G$53:$I$53)</f>
        <v>6.5344444444444392</v>
      </c>
      <c r="G35">
        <v>-1</v>
      </c>
      <c r="H35">
        <v>-1</v>
      </c>
      <c r="I35">
        <v>3</v>
      </c>
    </row>
    <row r="36" spans="1:9" x14ac:dyDescent="0.2">
      <c r="F36" s="4"/>
    </row>
    <row r="37" spans="1:9" x14ac:dyDescent="0.2">
      <c r="F37" s="4"/>
    </row>
    <row r="38" spans="1:9" x14ac:dyDescent="0.2">
      <c r="A38" t="s">
        <v>209</v>
      </c>
      <c r="B38" t="s">
        <v>206</v>
      </c>
      <c r="E38">
        <v>2</v>
      </c>
      <c r="F38" s="4">
        <f>G100+SUMPRODUCT(G38:I38,$G$53:$I$53)</f>
        <v>5.5194966186736449</v>
      </c>
      <c r="G38">
        <v>-1</v>
      </c>
      <c r="H38">
        <v>-2</v>
      </c>
      <c r="I38">
        <v>3</v>
      </c>
    </row>
    <row r="39" spans="1:9" x14ac:dyDescent="0.2">
      <c r="B39" t="s">
        <v>207</v>
      </c>
      <c r="E39">
        <v>1</v>
      </c>
      <c r="F39" s="4">
        <f>G101+SUMPRODUCT(G39:I39,$G$53:$I$53)</f>
        <v>6.0830555555555499</v>
      </c>
      <c r="G39">
        <v>-1</v>
      </c>
      <c r="H39">
        <v>-2</v>
      </c>
      <c r="I39">
        <v>3</v>
      </c>
    </row>
    <row r="40" spans="1:9" x14ac:dyDescent="0.2">
      <c r="B40" t="s">
        <v>208</v>
      </c>
      <c r="E40">
        <v>0</v>
      </c>
      <c r="F40" s="4">
        <f>G102+SUMPRODUCT(G40:I40,$G$53:$I$53)</f>
        <v>7.5857551628853841</v>
      </c>
      <c r="G40">
        <v>-1</v>
      </c>
      <c r="H40">
        <v>-2</v>
      </c>
      <c r="I40">
        <v>3</v>
      </c>
    </row>
    <row r="41" spans="1:9" x14ac:dyDescent="0.2">
      <c r="F41" s="4"/>
    </row>
    <row r="42" spans="1:9" x14ac:dyDescent="0.2">
      <c r="F42" s="4"/>
    </row>
    <row r="43" spans="1:9" x14ac:dyDescent="0.2">
      <c r="A43" t="s">
        <v>210</v>
      </c>
      <c r="B43" t="s">
        <v>206</v>
      </c>
      <c r="E43">
        <v>2</v>
      </c>
      <c r="F43" s="4">
        <f>G105+SUMPRODUCT(G43:I43,$G$53:$I$53)</f>
        <v>5.4068266433973182</v>
      </c>
      <c r="G43">
        <v>-1</v>
      </c>
      <c r="H43">
        <v>-2</v>
      </c>
      <c r="I43">
        <v>3</v>
      </c>
    </row>
    <row r="44" spans="1:9" x14ac:dyDescent="0.2">
      <c r="B44" t="s">
        <v>207</v>
      </c>
      <c r="E44">
        <v>1</v>
      </c>
      <c r="F44" s="4">
        <f>G106+SUMPRODUCT(G44:I44,$G$53:$I$53)</f>
        <v>5.9615277777777695</v>
      </c>
      <c r="G44">
        <v>-1</v>
      </c>
      <c r="H44">
        <v>-2</v>
      </c>
      <c r="I44">
        <v>3</v>
      </c>
    </row>
    <row r="45" spans="1:9" x14ac:dyDescent="0.2">
      <c r="B45" t="s">
        <v>208</v>
      </c>
      <c r="E45">
        <v>0</v>
      </c>
      <c r="F45" s="4">
        <f>G107+SUMPRODUCT(G45:I45,$G$53:$I$53)</f>
        <v>7.4396355075625245</v>
      </c>
      <c r="G45">
        <v>-1</v>
      </c>
      <c r="H45">
        <v>-2</v>
      </c>
      <c r="I45">
        <v>3</v>
      </c>
    </row>
    <row r="46" spans="1:9" x14ac:dyDescent="0.2">
      <c r="F46" s="4"/>
    </row>
    <row r="47" spans="1:9" x14ac:dyDescent="0.2">
      <c r="F47" s="4"/>
    </row>
    <row r="48" spans="1:9" x14ac:dyDescent="0.2">
      <c r="A48" t="s">
        <v>211</v>
      </c>
      <c r="B48" t="s">
        <v>212</v>
      </c>
      <c r="E48">
        <v>2</v>
      </c>
      <c r="F48" s="4">
        <f>G110+SUMPRODUCT(G48:I48,$G$53:$I$53)</f>
        <v>-0.71109656777195562</v>
      </c>
      <c r="G48">
        <v>0</v>
      </c>
      <c r="H48">
        <v>-2</v>
      </c>
      <c r="I48">
        <v>3</v>
      </c>
    </row>
    <row r="49" spans="1:16" x14ac:dyDescent="0.2">
      <c r="B49" t="s">
        <v>213</v>
      </c>
      <c r="E49">
        <v>0</v>
      </c>
      <c r="F49" s="4">
        <f>G111+SUMPRODUCT(G49:I49,$G$53:$I$53)</f>
        <v>3.5972222222222197</v>
      </c>
      <c r="G49">
        <v>0</v>
      </c>
      <c r="H49">
        <v>-2</v>
      </c>
      <c r="I49">
        <v>3</v>
      </c>
    </row>
    <row r="52" spans="1:16" x14ac:dyDescent="0.2">
      <c r="G52" t="s">
        <v>130</v>
      </c>
      <c r="H52" t="s">
        <v>131</v>
      </c>
      <c r="I52" t="s">
        <v>132</v>
      </c>
    </row>
    <row r="53" spans="1:16" x14ac:dyDescent="0.2">
      <c r="G53">
        <v>-1.34</v>
      </c>
      <c r="H53">
        <v>0</v>
      </c>
      <c r="I53">
        <v>-1</v>
      </c>
    </row>
    <row r="54" spans="1:16" x14ac:dyDescent="0.2">
      <c r="G54" s="8"/>
      <c r="H54" s="8"/>
    </row>
    <row r="55" spans="1:16" x14ac:dyDescent="0.2">
      <c r="G55" s="8"/>
      <c r="H55" s="8"/>
    </row>
    <row r="56" spans="1:16" x14ac:dyDescent="0.2">
      <c r="G56" s="8"/>
      <c r="H56" s="8"/>
    </row>
    <row r="57" spans="1:16" x14ac:dyDescent="0.2">
      <c r="G57" s="8"/>
      <c r="H57" s="8"/>
    </row>
    <row r="58" spans="1:16" x14ac:dyDescent="0.2">
      <c r="G58" s="8"/>
      <c r="H58" s="8"/>
    </row>
    <row r="59" spans="1:16" x14ac:dyDescent="0.2">
      <c r="G59" s="8"/>
      <c r="H59" s="8"/>
    </row>
    <row r="61" spans="1:16" x14ac:dyDescent="0.2">
      <c r="M61" t="s">
        <v>103</v>
      </c>
    </row>
    <row r="62" spans="1:16" x14ac:dyDescent="0.2">
      <c r="A62" t="s">
        <v>99</v>
      </c>
      <c r="M62" t="s">
        <v>106</v>
      </c>
    </row>
    <row r="63" spans="1:16" x14ac:dyDescent="0.2">
      <c r="A63" t="s">
        <v>41</v>
      </c>
      <c r="B63" t="s">
        <v>42</v>
      </c>
      <c r="D63" t="s">
        <v>100</v>
      </c>
      <c r="E63" t="s">
        <v>1</v>
      </c>
      <c r="F63" t="s">
        <v>101</v>
      </c>
      <c r="G63" s="8" t="s">
        <v>102</v>
      </c>
      <c r="H63" s="8"/>
      <c r="M63" t="s">
        <v>41</v>
      </c>
      <c r="N63" t="s">
        <v>42</v>
      </c>
      <c r="O63" t="s">
        <v>104</v>
      </c>
      <c r="P63" t="s">
        <v>105</v>
      </c>
    </row>
    <row r="64" spans="1:16" x14ac:dyDescent="0.2">
      <c r="A64">
        <v>1.6042780748662899E-2</v>
      </c>
      <c r="B64">
        <v>3.2212389380530899</v>
      </c>
      <c r="D64">
        <f>(B65-B64)/(A65-A64)</f>
        <v>2.9419862340216398</v>
      </c>
      <c r="E64">
        <v>3</v>
      </c>
      <c r="F64">
        <f>INTERCEPT(B64:B65,A64:A65)</f>
        <v>3.174041297935096</v>
      </c>
      <c r="G64" s="7">
        <f>((B65+B64)-(E64*(A65+A64)))/2</f>
        <v>3.1507737447352193</v>
      </c>
      <c r="H64" s="7"/>
      <c r="M64">
        <f t="shared" ref="M64" si="0">(F65-F64)/(D64-D65)</f>
        <v>0.7860962566844909</v>
      </c>
      <c r="N64">
        <f t="shared" ref="N64" si="1">M64*D64+F64</f>
        <v>5.4867256637168094</v>
      </c>
      <c r="O64">
        <f>M64-A65</f>
        <v>0</v>
      </c>
      <c r="P64">
        <f>N64-B65</f>
        <v>0</v>
      </c>
    </row>
    <row r="65" spans="1:16" x14ac:dyDescent="0.2">
      <c r="A65">
        <v>0.78609625668449101</v>
      </c>
      <c r="B65">
        <v>5.4867256637168103</v>
      </c>
      <c r="D65">
        <f>(B66-B65)/(A66-A65)</f>
        <v>1.0002753195673577</v>
      </c>
      <c r="E65">
        <v>1</v>
      </c>
      <c r="F65">
        <f>INTERCEPT(B65:B66,A65:A66)</f>
        <v>4.700412979351027</v>
      </c>
      <c r="G65" s="7">
        <f>((B66+B65)-(E65*(A66+A65)))/2</f>
        <v>4.7009606738914389</v>
      </c>
      <c r="H65" s="7"/>
      <c r="M65">
        <f t="shared" ref="M65:M91" si="2">(F66-F65)/(D65-D66)</f>
        <v>3.19251336898395</v>
      </c>
      <c r="N65">
        <f t="shared" ref="N65:N91" si="3">M65*D65+F65</f>
        <v>7.8938053097345096</v>
      </c>
      <c r="O65">
        <f>M65-A66</f>
        <v>0</v>
      </c>
      <c r="P65">
        <f>N65-B66</f>
        <v>0</v>
      </c>
    </row>
    <row r="66" spans="1:16" x14ac:dyDescent="0.2">
      <c r="A66">
        <v>3.19251336898395</v>
      </c>
      <c r="B66">
        <v>7.8938053097345096</v>
      </c>
      <c r="D66">
        <f>(B67-B66)/(A67-A66)</f>
        <v>0</v>
      </c>
      <c r="E66">
        <v>0</v>
      </c>
      <c r="F66">
        <f>INTERCEPT(B66:B67,A66:A67)</f>
        <v>7.8938053097345096</v>
      </c>
      <c r="G66" s="7">
        <f>((B67+B66)-(E66*(A67+A66)))/2</f>
        <v>7.8938053097345096</v>
      </c>
      <c r="H66" s="7"/>
    </row>
    <row r="67" spans="1:16" x14ac:dyDescent="0.2">
      <c r="A67">
        <v>3.4812834224598901</v>
      </c>
      <c r="B67">
        <v>7.8938053097345096</v>
      </c>
      <c r="G67" s="7"/>
      <c r="H67" s="7"/>
    </row>
    <row r="68" spans="1:16" x14ac:dyDescent="0.2">
      <c r="G68" s="7"/>
      <c r="H68" s="7"/>
    </row>
    <row r="69" spans="1:16" x14ac:dyDescent="0.2">
      <c r="A69">
        <v>3.2085561497326102E-2</v>
      </c>
      <c r="B69">
        <v>4.7964601769911503</v>
      </c>
      <c r="D69">
        <f>(B70-B69)/(A70-A69)</f>
        <v>1.0113077679449245</v>
      </c>
      <c r="E69">
        <v>1</v>
      </c>
      <c r="F69">
        <f>INTERCEPT(B69:B70,A69:A70)</f>
        <v>4.7640117994100297</v>
      </c>
      <c r="G69" s="7">
        <f>((B70+B69)-(E69*(A70+A69)))/2</f>
        <v>4.7676399602479735</v>
      </c>
      <c r="H69" s="7"/>
      <c r="M69">
        <f t="shared" si="2"/>
        <v>0.60962566844919708</v>
      </c>
      <c r="N69">
        <f t="shared" si="3"/>
        <v>5.3805309734513198</v>
      </c>
      <c r="O69">
        <f>M69-A70</f>
        <v>0</v>
      </c>
      <c r="P69">
        <f>N69-B70</f>
        <v>0</v>
      </c>
    </row>
    <row r="70" spans="1:16" x14ac:dyDescent="0.2">
      <c r="A70">
        <v>0.60962566844919697</v>
      </c>
      <c r="B70">
        <v>5.3805309734513198</v>
      </c>
      <c r="D70">
        <f>(B71-B70)/(A71-A70)</f>
        <v>0</v>
      </c>
      <c r="E70">
        <v>0</v>
      </c>
      <c r="F70">
        <f>INTERCEPT(B70:B71,A70:A71)</f>
        <v>5.3805309734513198</v>
      </c>
      <c r="G70" s="7">
        <f>((B71+B70)-(E70*(A71+A70)))/2</f>
        <v>5.3805309734513198</v>
      </c>
      <c r="H70" s="7"/>
    </row>
    <row r="71" spans="1:16" x14ac:dyDescent="0.2">
      <c r="A71">
        <v>3.4491978609625602</v>
      </c>
      <c r="B71">
        <v>5.3805309734513198</v>
      </c>
      <c r="G71" s="7"/>
      <c r="H71" s="7"/>
    </row>
    <row r="72" spans="1:16" x14ac:dyDescent="0.2">
      <c r="G72" s="7"/>
      <c r="H72" s="7"/>
    </row>
    <row r="73" spans="1:16" x14ac:dyDescent="0.2">
      <c r="A73">
        <v>1.6042780748662899E-2</v>
      </c>
      <c r="B73">
        <v>4.5840707964601703</v>
      </c>
      <c r="D73">
        <f>(B74-B73)/(A74-A73)</f>
        <v>1.9613241560144663</v>
      </c>
      <c r="E73">
        <v>2</v>
      </c>
      <c r="F73">
        <f>INTERCEPT(B73:B74,A73:A74)</f>
        <v>4.5526057030481741</v>
      </c>
      <c r="G73" s="7">
        <f>((B74+B73)-(E73*(A74+A73)))/2</f>
        <v>4.5491931285788629</v>
      </c>
      <c r="H73" s="7"/>
      <c r="M73">
        <f t="shared" si="2"/>
        <v>0.16042780748662958</v>
      </c>
      <c r="N73">
        <f t="shared" si="3"/>
        <v>4.8672566371681389</v>
      </c>
      <c r="O73">
        <f>M73-A74</f>
        <v>-4.163336342344337E-16</v>
      </c>
      <c r="P73">
        <f>N73-B74</f>
        <v>0</v>
      </c>
    </row>
    <row r="74" spans="1:16" x14ac:dyDescent="0.2">
      <c r="A74">
        <v>0.16042780748662999</v>
      </c>
      <c r="B74">
        <v>4.8672566371681398</v>
      </c>
      <c r="D74">
        <f>(B75-B74)/(A75-A74)</f>
        <v>1.0073105040400043</v>
      </c>
      <c r="E74">
        <v>1</v>
      </c>
      <c r="F74">
        <f>INTERCEPT(B74:B75,A74:A75)</f>
        <v>4.7056560215467496</v>
      </c>
      <c r="G74" s="7">
        <f>((B75+B74)-(E74*(A75+A74)))/2</f>
        <v>4.7081775590364838</v>
      </c>
      <c r="H74" s="7"/>
      <c r="M74">
        <f t="shared" si="2"/>
        <v>0.52941176470588225</v>
      </c>
      <c r="N74">
        <f t="shared" si="3"/>
        <v>5.23893805309734</v>
      </c>
      <c r="O74">
        <f>M74-A75</f>
        <v>0</v>
      </c>
      <c r="P74">
        <f>N74-B75</f>
        <v>0</v>
      </c>
    </row>
    <row r="75" spans="1:16" x14ac:dyDescent="0.2">
      <c r="A75">
        <v>0.52941176470588203</v>
      </c>
      <c r="B75">
        <v>5.23893805309734</v>
      </c>
      <c r="D75">
        <f>(B76-B75)/(A76-A75)</f>
        <v>0</v>
      </c>
      <c r="E75">
        <v>0</v>
      </c>
      <c r="F75">
        <f>INTERCEPT(B75:B76,A75:A76)</f>
        <v>5.23893805309734</v>
      </c>
      <c r="G75" s="7">
        <f>((B76+B75)-(E75*(A76+A75)))/2</f>
        <v>5.23893805309734</v>
      </c>
      <c r="H75" s="7"/>
    </row>
    <row r="76" spans="1:16" x14ac:dyDescent="0.2">
      <c r="A76">
        <v>3.4652406417112198</v>
      </c>
      <c r="B76">
        <v>5.23893805309734</v>
      </c>
      <c r="G76" s="7"/>
      <c r="H76" s="7"/>
    </row>
    <row r="77" spans="1:16" x14ac:dyDescent="0.2">
      <c r="G77" s="7"/>
      <c r="H77" s="7"/>
    </row>
    <row r="78" spans="1:16" x14ac:dyDescent="0.2">
      <c r="A78">
        <v>1.6042780748662899E-2</v>
      </c>
      <c r="B78">
        <v>0.90265486725663802</v>
      </c>
      <c r="D78">
        <f>(B79-B78)/(A79-A78)</f>
        <v>2.9832641021010291</v>
      </c>
      <c r="E78">
        <v>3</v>
      </c>
      <c r="F78">
        <f>INTERCEPT(B78:B79,A78:A79)</f>
        <v>0.85479501535127422</v>
      </c>
      <c r="G78" s="7">
        <f>((B79+B78)-(E78*(A79+A78)))/2</f>
        <v>0.84137049832001454</v>
      </c>
      <c r="H78" s="7"/>
      <c r="M78">
        <f t="shared" si="2"/>
        <v>1.5882352941176403</v>
      </c>
      <c r="N78">
        <f t="shared" si="3"/>
        <v>5.5929203539823007</v>
      </c>
      <c r="O78">
        <f t="shared" ref="O78:P81" si="4">M78-A79</f>
        <v>0</v>
      </c>
      <c r="P78">
        <f t="shared" si="4"/>
        <v>0</v>
      </c>
    </row>
    <row r="79" spans="1:16" x14ac:dyDescent="0.2">
      <c r="A79">
        <v>1.5882352941176401</v>
      </c>
      <c r="B79">
        <v>5.5929203539822998</v>
      </c>
      <c r="D79">
        <f>(B80-B79)/(A80-A79)</f>
        <v>1.9919698459521427</v>
      </c>
      <c r="E79">
        <v>2</v>
      </c>
      <c r="F79">
        <f>INTERCEPT(B79:B80,A79:A80)</f>
        <v>2.4292035398230283</v>
      </c>
      <c r="G79" s="7">
        <f>((B80+B79)-(E79*(A80+A79)))/2</f>
        <v>2.4141308977331994</v>
      </c>
      <c r="H79" s="7"/>
      <c r="M79">
        <f t="shared" si="2"/>
        <v>2.1657754010695101</v>
      </c>
      <c r="N79">
        <f t="shared" si="3"/>
        <v>6.7433628318584002</v>
      </c>
      <c r="O79">
        <f t="shared" si="4"/>
        <v>0</v>
      </c>
      <c r="P79">
        <f t="shared" si="4"/>
        <v>0</v>
      </c>
    </row>
    <row r="80" spans="1:16" x14ac:dyDescent="0.2">
      <c r="A80">
        <v>2.1657754010695101</v>
      </c>
      <c r="B80">
        <v>6.7433628318584002</v>
      </c>
      <c r="D80">
        <f>(B81-B80)/(A81-A80)</f>
        <v>1.0093516600765717</v>
      </c>
      <c r="E80">
        <v>1</v>
      </c>
      <c r="F80">
        <f>INTERCEPT(B80:B81,A80:A81)</f>
        <v>4.5573338354358874</v>
      </c>
      <c r="G80" s="7">
        <f>((B81+B80)-(E80*(A81+A80)))/2</f>
        <v>4.581113056646636</v>
      </c>
      <c r="H80" s="7"/>
      <c r="M80">
        <f t="shared" si="2"/>
        <v>2.9197860962566802</v>
      </c>
      <c r="N80">
        <f t="shared" si="3"/>
        <v>7.5044247787610603</v>
      </c>
      <c r="O80">
        <f t="shared" si="4"/>
        <v>0</v>
      </c>
      <c r="P80">
        <f t="shared" si="4"/>
        <v>0</v>
      </c>
    </row>
    <row r="81" spans="1:16" x14ac:dyDescent="0.2">
      <c r="A81">
        <v>2.9197860962566802</v>
      </c>
      <c r="B81">
        <v>7.5044247787610603</v>
      </c>
      <c r="D81">
        <f>(B82-B81)/(A82-A81)</f>
        <v>0</v>
      </c>
      <c r="E81">
        <v>0</v>
      </c>
      <c r="F81">
        <f>INTERCEPT(B81:B82,A81:A82)</f>
        <v>7.5044247787610603</v>
      </c>
      <c r="G81" s="7">
        <f>((B82+B81)-(E81*(A82+A81)))/2</f>
        <v>7.5044247787610603</v>
      </c>
      <c r="H81" s="7"/>
      <c r="M81">
        <f t="shared" si="2"/>
        <v>2.9679144385026706</v>
      </c>
      <c r="N81">
        <f t="shared" si="3"/>
        <v>7.5044247787610603</v>
      </c>
      <c r="O81">
        <f t="shared" si="4"/>
        <v>0</v>
      </c>
      <c r="P81">
        <f t="shared" si="4"/>
        <v>0</v>
      </c>
    </row>
    <row r="82" spans="1:16" x14ac:dyDescent="0.2">
      <c r="A82">
        <v>2.9679144385026701</v>
      </c>
      <c r="B82">
        <v>7.5044247787610603</v>
      </c>
      <c r="D82">
        <f>(B83-B82)/(A83-A82)</f>
        <v>-0.999815634218297</v>
      </c>
      <c r="E82">
        <v>-1</v>
      </c>
      <c r="F82">
        <f>INTERCEPT(B82:B83,A82:A83)</f>
        <v>10.471792035398249</v>
      </c>
      <c r="G82" s="7">
        <f>((B83+B82)-(E82*(A83+A82)))/2</f>
        <v>10.472386541100745</v>
      </c>
      <c r="H82" s="7"/>
    </row>
    <row r="83" spans="1:16" x14ac:dyDescent="0.2">
      <c r="A83">
        <v>3.4812834224598901</v>
      </c>
      <c r="B83">
        <v>6.9911504424778697</v>
      </c>
      <c r="G83" s="7"/>
      <c r="H83" s="7"/>
    </row>
    <row r="84" spans="1:16" x14ac:dyDescent="0.2">
      <c r="G84" s="7"/>
      <c r="H84" s="7"/>
    </row>
    <row r="85" spans="1:16" x14ac:dyDescent="0.2">
      <c r="A85">
        <v>2.5496291448516499E-2</v>
      </c>
      <c r="B85">
        <v>6.2326388888888804</v>
      </c>
      <c r="D85">
        <f>(B86-B85)/(A86-A85)</f>
        <v>1.9996581415721348</v>
      </c>
      <c r="E85">
        <v>2</v>
      </c>
      <c r="F85">
        <f>INTERCEPT(B85:B86,A85:A86)</f>
        <v>6.1816550221139588</v>
      </c>
      <c r="G85" s="7">
        <f>((B86+B85)-(E85*(A86+A85)))/2</f>
        <v>6.1815735892960966</v>
      </c>
      <c r="H85" s="7"/>
      <c r="M85">
        <f t="shared" si="2"/>
        <v>0.45091623036649231</v>
      </c>
      <c r="N85">
        <f t="shared" si="3"/>
        <v>7.0833333333333313</v>
      </c>
      <c r="O85">
        <f>M85-A86</f>
        <v>0</v>
      </c>
      <c r="P85">
        <f>N85-B86</f>
        <v>0</v>
      </c>
    </row>
    <row r="86" spans="1:16" x14ac:dyDescent="0.2">
      <c r="A86">
        <v>0.45091623036649198</v>
      </c>
      <c r="B86">
        <v>7.0833333333333304</v>
      </c>
      <c r="D86">
        <f>(B87-B86)/(A87-A86)</f>
        <v>0.99679415492432932</v>
      </c>
      <c r="E86">
        <v>1</v>
      </c>
      <c r="F86">
        <f>INTERCEPT(B86:B87,A86:A87)</f>
        <v>6.6338626705434995</v>
      </c>
      <c r="G86" s="7">
        <f>((B87+B86)-(E86*(A87+A86)))/2</f>
        <v>6.6285085805700996</v>
      </c>
      <c r="H86" s="7"/>
      <c r="M86">
        <f t="shared" si="2"/>
        <v>2.8892888307155293</v>
      </c>
      <c r="N86">
        <f t="shared" si="3"/>
        <v>9.5138888888888893</v>
      </c>
      <c r="O86">
        <f>M86-A87</f>
        <v>0</v>
      </c>
      <c r="P86">
        <f>N86-B87</f>
        <v>0</v>
      </c>
    </row>
    <row r="87" spans="1:16" x14ac:dyDescent="0.2">
      <c r="A87">
        <v>2.8892888307155302</v>
      </c>
      <c r="B87">
        <v>9.5138888888888893</v>
      </c>
      <c r="D87">
        <f>(B88-B87)/(A88-A87)</f>
        <v>0</v>
      </c>
      <c r="E87">
        <v>0</v>
      </c>
      <c r="F87">
        <f>INTERCEPT(B87:B88,A87:A88)</f>
        <v>9.5138888888888893</v>
      </c>
      <c r="G87" s="7">
        <f>((B88+B87)-(E87*(A88+A87)))/2</f>
        <v>9.5138888888888893</v>
      </c>
      <c r="H87" s="7"/>
    </row>
    <row r="88" spans="1:16" x14ac:dyDescent="0.2">
      <c r="A88">
        <v>3.48614746945898</v>
      </c>
      <c r="B88">
        <v>9.5138888888888893</v>
      </c>
      <c r="G88" s="7"/>
      <c r="H88" s="7"/>
    </row>
    <row r="89" spans="1:16" x14ac:dyDescent="0.2">
      <c r="G89" s="7"/>
      <c r="H89" s="7"/>
    </row>
    <row r="90" spans="1:16" x14ac:dyDescent="0.2">
      <c r="A90">
        <v>2.4569153577661301E-2</v>
      </c>
      <c r="B90">
        <v>5.6423611111111098</v>
      </c>
      <c r="D90">
        <f>(B91-B90)/(A91-A90)</f>
        <v>2.0059167221359391</v>
      </c>
      <c r="E90">
        <v>2</v>
      </c>
      <c r="F90">
        <f>INTERCEPT(B90:B91,A90:A91)</f>
        <v>5.5930774351009536</v>
      </c>
      <c r="G90" s="7">
        <f>((B91+B90)-(E90*(A91+A90)))/2</f>
        <v>5.5950407213496218</v>
      </c>
      <c r="H90" s="7"/>
      <c r="M90">
        <f t="shared" si="2"/>
        <v>0.63907068062827133</v>
      </c>
      <c r="N90">
        <f t="shared" si="3"/>
        <v>6.8749999999999991</v>
      </c>
      <c r="O90">
        <f>M90-A91</f>
        <v>0</v>
      </c>
      <c r="P90">
        <f>N90-B91</f>
        <v>0</v>
      </c>
    </row>
    <row r="91" spans="1:16" x14ac:dyDescent="0.2">
      <c r="A91">
        <v>0.63907068062827199</v>
      </c>
      <c r="B91">
        <v>6.875</v>
      </c>
      <c r="D91">
        <f>(B92-B91)/(A92-A91)</f>
        <v>0.99764721109000154</v>
      </c>
      <c r="E91">
        <v>1</v>
      </c>
      <c r="F91">
        <f>INTERCEPT(B91:B92,A91:A92)</f>
        <v>6.2374329177818151</v>
      </c>
      <c r="G91" s="7">
        <f>((B92+B91)-(E91*(A92+A91)))/2</f>
        <v>6.2336160194880739</v>
      </c>
      <c r="H91" s="7"/>
      <c r="M91">
        <f t="shared" si="2"/>
        <v>2.6055028359511305</v>
      </c>
      <c r="N91">
        <f t="shared" si="3"/>
        <v>8.83680555555555</v>
      </c>
      <c r="O91">
        <f>M91-A92</f>
        <v>0</v>
      </c>
      <c r="P91">
        <f>N91-B92</f>
        <v>0</v>
      </c>
    </row>
    <row r="92" spans="1:16" x14ac:dyDescent="0.2">
      <c r="A92">
        <v>2.6055028359511301</v>
      </c>
      <c r="B92">
        <v>8.83680555555555</v>
      </c>
      <c r="D92">
        <f>(B93-B92)/(A93-A92)</f>
        <v>0</v>
      </c>
      <c r="E92">
        <v>0</v>
      </c>
      <c r="F92">
        <f>INTERCEPT(B92:B93,A92:A93)</f>
        <v>8.83680555555555</v>
      </c>
      <c r="G92" s="7">
        <f>((B93+B92)-(E92*(A93+A92)))/2</f>
        <v>8.83680555555555</v>
      </c>
      <c r="H92" s="7"/>
    </row>
    <row r="93" spans="1:16" x14ac:dyDescent="0.2">
      <c r="A93">
        <v>3.5007907940663099</v>
      </c>
      <c r="B93">
        <v>8.83680555555555</v>
      </c>
      <c r="G93" s="7"/>
      <c r="H93" s="7"/>
    </row>
    <row r="94" spans="1:16" x14ac:dyDescent="0.2">
      <c r="G94" s="7"/>
      <c r="H94" s="7"/>
    </row>
    <row r="95" spans="1:16" x14ac:dyDescent="0.2">
      <c r="A95">
        <v>2.0696989528795701E-2</v>
      </c>
      <c r="B95">
        <v>3.1770833333333299</v>
      </c>
      <c r="D95">
        <f>(B96-B95)/(A96-A95)</f>
        <v>1.9950352471231951</v>
      </c>
      <c r="E95">
        <v>2</v>
      </c>
      <c r="F95">
        <f>INTERCEPT(B95:B96,A95:A96)</f>
        <v>3.1357921097140431</v>
      </c>
      <c r="G95" s="7">
        <f t="shared" ref="G95:G111" si="5">((B96+B95)-(E95*(A96+A95)))/2</f>
        <v>3.1305264688772496</v>
      </c>
      <c r="H95" s="7"/>
      <c r="M95">
        <f t="shared" ref="M95:M110" si="6">(F96-F95)/(D95-D96)</f>
        <v>2.1005126527050595</v>
      </c>
      <c r="N95">
        <f t="shared" ref="N95:N110" si="7">M95*D95+F95</f>
        <v>7.3263888888888804</v>
      </c>
      <c r="O95">
        <f t="shared" ref="O95:O110" si="8">M95-A96</f>
        <v>0</v>
      </c>
      <c r="P95">
        <f t="shared" ref="P95:P110" si="9">N95-B96</f>
        <v>0</v>
      </c>
    </row>
    <row r="96" spans="1:16" x14ac:dyDescent="0.2">
      <c r="A96">
        <v>2.1005126527050599</v>
      </c>
      <c r="B96">
        <v>7.3263888888888804</v>
      </c>
      <c r="D96">
        <f>(B97-B96)/(A97-A96)</f>
        <v>0.98536907488806003</v>
      </c>
      <c r="E96">
        <v>1</v>
      </c>
      <c r="F96">
        <f>INTERCEPT(B96:B97,A96:A97)</f>
        <v>5.2566086795022304</v>
      </c>
      <c r="G96" s="7">
        <f t="shared" si="5"/>
        <v>5.2194317190226851</v>
      </c>
      <c r="H96" s="7"/>
      <c r="M96">
        <f t="shared" si="6"/>
        <v>2.98145724258289</v>
      </c>
      <c r="N96">
        <f t="shared" si="7"/>
        <v>8.1944444444444393</v>
      </c>
      <c r="O96">
        <f t="shared" si="8"/>
        <v>0</v>
      </c>
      <c r="P96">
        <f t="shared" si="9"/>
        <v>0</v>
      </c>
    </row>
    <row r="97" spans="1:16" x14ac:dyDescent="0.2">
      <c r="A97">
        <v>2.98145724258289</v>
      </c>
      <c r="B97">
        <v>8.1944444444444393</v>
      </c>
      <c r="D97">
        <f>(B98-B97)/(A98-A97)</f>
        <v>0</v>
      </c>
      <c r="E97">
        <v>0</v>
      </c>
      <c r="F97">
        <f>INTERCEPT(B97:B98,A97:A98)</f>
        <v>8.1944444444444393</v>
      </c>
      <c r="G97" s="7">
        <f t="shared" si="5"/>
        <v>8.1944444444444393</v>
      </c>
      <c r="H97" s="7"/>
    </row>
    <row r="98" spans="1:16" x14ac:dyDescent="0.2">
      <c r="A98">
        <v>3.4997818499127402</v>
      </c>
      <c r="B98">
        <v>8.1944444444444393</v>
      </c>
      <c r="G98" s="7"/>
      <c r="H98" s="7"/>
    </row>
    <row r="99" spans="1:16" x14ac:dyDescent="0.2">
      <c r="G99" s="7"/>
      <c r="H99" s="7"/>
    </row>
    <row r="100" spans="1:16" x14ac:dyDescent="0.2">
      <c r="A100">
        <v>2.7023342059336701E-2</v>
      </c>
      <c r="B100">
        <v>7.2048611111111098</v>
      </c>
      <c r="D100">
        <f>(B101-B100)/(A101-A100)</f>
        <v>1.0062027360013528</v>
      </c>
      <c r="E100">
        <v>1</v>
      </c>
      <c r="F100">
        <f>INTERCEPT(B100:B101,A100:A101)</f>
        <v>7.1776701503951053</v>
      </c>
      <c r="G100" s="7">
        <f t="shared" si="5"/>
        <v>7.1794966186736451</v>
      </c>
      <c r="H100" s="7"/>
      <c r="M100">
        <f t="shared" si="6"/>
        <v>0.56190008726003371</v>
      </c>
      <c r="N100">
        <f t="shared" si="7"/>
        <v>7.74305555555555</v>
      </c>
      <c r="O100">
        <f t="shared" si="8"/>
        <v>0</v>
      </c>
      <c r="P100">
        <f t="shared" si="9"/>
        <v>0</v>
      </c>
    </row>
    <row r="101" spans="1:16" x14ac:dyDescent="0.2">
      <c r="A101">
        <v>0.56190008726003404</v>
      </c>
      <c r="B101">
        <v>7.74305555555555</v>
      </c>
      <c r="D101">
        <f>(B102-B101)/(A102-A101)</f>
        <v>0</v>
      </c>
      <c r="E101">
        <v>0</v>
      </c>
      <c r="F101">
        <f>INTERCEPT(B101:B102,A101:A102)</f>
        <v>7.74305555555555</v>
      </c>
      <c r="G101" s="7">
        <f t="shared" si="5"/>
        <v>7.74305555555555</v>
      </c>
      <c r="H101" s="7"/>
      <c r="M101">
        <f t="shared" si="6"/>
        <v>1.5043084642233806</v>
      </c>
      <c r="N101">
        <f t="shared" si="7"/>
        <v>7.74305555555555</v>
      </c>
      <c r="O101">
        <f t="shared" si="8"/>
        <v>0</v>
      </c>
      <c r="P101">
        <f t="shared" si="9"/>
        <v>0</v>
      </c>
    </row>
    <row r="102" spans="1:16" x14ac:dyDescent="0.2">
      <c r="A102">
        <v>1.5043084642233799</v>
      </c>
      <c r="B102">
        <v>7.74305555555555</v>
      </c>
      <c r="D102">
        <f>(B103-B102)/(A103-A102)</f>
        <v>-1.0016284397339315</v>
      </c>
      <c r="E102">
        <v>-1</v>
      </c>
      <c r="F102">
        <f>INTERCEPT(B102:B103,A102:A103)</f>
        <v>9.2498136954541614</v>
      </c>
      <c r="G102" s="7">
        <f t="shared" si="5"/>
        <v>9.2457551628853842</v>
      </c>
      <c r="H102" s="7"/>
    </row>
    <row r="103" spans="1:16" x14ac:dyDescent="0.2">
      <c r="A103">
        <v>3.4802574171029601</v>
      </c>
      <c r="B103">
        <v>5.7638888888888804</v>
      </c>
      <c r="G103" s="7"/>
      <c r="H103" s="7"/>
    </row>
    <row r="104" spans="1:16" x14ac:dyDescent="0.2">
      <c r="G104" s="7"/>
      <c r="H104" s="7"/>
    </row>
    <row r="105" spans="1:16" x14ac:dyDescent="0.2">
      <c r="A105">
        <v>2.6859729493891701E-2</v>
      </c>
      <c r="B105">
        <v>7.1006944444444402</v>
      </c>
      <c r="D105">
        <f>(B106-B105)/(A106-A105)</f>
        <v>0.9737942286122091</v>
      </c>
      <c r="E105">
        <v>1</v>
      </c>
      <c r="F105">
        <f>INTERCEPT(B105:B106,A105:A106)</f>
        <v>7.0745385948812034</v>
      </c>
      <c r="G105" s="7">
        <f t="shared" si="5"/>
        <v>7.0668266433973184</v>
      </c>
      <c r="H105" s="7"/>
      <c r="M105">
        <f t="shared" si="6"/>
        <v>0.5617092059336819</v>
      </c>
      <c r="N105">
        <f t="shared" si="7"/>
        <v>7.6215277777777697</v>
      </c>
      <c r="O105">
        <f t="shared" si="8"/>
        <v>0</v>
      </c>
      <c r="P105">
        <f t="shared" si="9"/>
        <v>0</v>
      </c>
    </row>
    <row r="106" spans="1:16" x14ac:dyDescent="0.2">
      <c r="A106">
        <v>0.56170920593368201</v>
      </c>
      <c r="B106">
        <v>7.6215277777777697</v>
      </c>
      <c r="D106">
        <f>(B107-B106)/(A107-A106)</f>
        <v>0</v>
      </c>
      <c r="E106">
        <v>0</v>
      </c>
      <c r="F106">
        <f>INTERCEPT(B106:B107,A106:A107)</f>
        <v>7.6215277777777697</v>
      </c>
      <c r="G106" s="7">
        <f t="shared" si="5"/>
        <v>7.6215277777777697</v>
      </c>
      <c r="H106" s="7"/>
      <c r="M106">
        <f t="shared" si="6"/>
        <v>1.4727039703315803</v>
      </c>
      <c r="N106">
        <f t="shared" si="7"/>
        <v>7.6215277777777697</v>
      </c>
      <c r="O106">
        <f t="shared" si="8"/>
        <v>0</v>
      </c>
      <c r="P106">
        <f t="shared" si="9"/>
        <v>0</v>
      </c>
    </row>
    <row r="107" spans="1:16" x14ac:dyDescent="0.2">
      <c r="A107">
        <v>1.4727039703315801</v>
      </c>
      <c r="B107">
        <v>7.6215277777777697</v>
      </c>
      <c r="D107">
        <f>(B108-B107)/(A108-A107)</f>
        <v>-0.99461598721239897</v>
      </c>
      <c r="E107">
        <v>-1</v>
      </c>
      <c r="F107">
        <f>INTERCEPT(B107:B108,A107:A108)</f>
        <v>9.0863026911007339</v>
      </c>
      <c r="G107" s="7">
        <f t="shared" si="5"/>
        <v>9.0996355075625246</v>
      </c>
      <c r="H107" s="7"/>
    </row>
    <row r="108" spans="1:16" x14ac:dyDescent="0.2">
      <c r="A108">
        <v>3.4800392670156999</v>
      </c>
      <c r="B108">
        <v>5.625</v>
      </c>
      <c r="G108" s="7"/>
      <c r="H108" s="7"/>
    </row>
    <row r="109" spans="1:16" x14ac:dyDescent="0.2">
      <c r="G109" s="7"/>
      <c r="H109" s="7"/>
    </row>
    <row r="110" spans="1:16" x14ac:dyDescent="0.2">
      <c r="A110">
        <v>1.93880890052354E-2</v>
      </c>
      <c r="B110">
        <v>2.34375</v>
      </c>
      <c r="D110">
        <f>(B111-B110)/(A111-A110)</f>
        <v>1.9850006150765918</v>
      </c>
      <c r="E110">
        <v>2</v>
      </c>
      <c r="F110">
        <f>INTERCEPT(B110:B111,A110:A111)</f>
        <v>2.305264631399448</v>
      </c>
      <c r="G110" s="7">
        <f t="shared" si="5"/>
        <v>2.2889034322280444</v>
      </c>
      <c r="H110" s="7"/>
      <c r="M110">
        <f t="shared" si="6"/>
        <v>2.1621945898778301</v>
      </c>
      <c r="N110">
        <f t="shared" si="7"/>
        <v>6.5972222222222197</v>
      </c>
      <c r="O110">
        <f t="shared" si="8"/>
        <v>0</v>
      </c>
      <c r="P110">
        <f t="shared" si="9"/>
        <v>0</v>
      </c>
    </row>
    <row r="111" spans="1:16" x14ac:dyDescent="0.2">
      <c r="A111">
        <v>2.1621945898778301</v>
      </c>
      <c r="B111">
        <v>6.5972222222222197</v>
      </c>
      <c r="D111">
        <f>(B112-B111)/(A112-A111)</f>
        <v>0</v>
      </c>
      <c r="E111">
        <v>0</v>
      </c>
      <c r="F111">
        <f>INTERCEPT(B111:B112,A111:A112)</f>
        <v>6.5972222222222197</v>
      </c>
      <c r="G111" s="7">
        <f t="shared" si="5"/>
        <v>6.5972222222222197</v>
      </c>
      <c r="H111" s="7"/>
    </row>
    <row r="112" spans="1:16" x14ac:dyDescent="0.2">
      <c r="A112">
        <v>3.4815663176265201</v>
      </c>
      <c r="B112">
        <v>6.5972222222222197</v>
      </c>
      <c r="G112" s="8"/>
      <c r="H112" s="8"/>
    </row>
    <row r="113" spans="7:8" x14ac:dyDescent="0.2">
      <c r="G113" s="8"/>
      <c r="H113" s="8"/>
    </row>
    <row r="114" spans="7:8" x14ac:dyDescent="0.2">
      <c r="G114" s="8"/>
      <c r="H114" s="8"/>
    </row>
    <row r="115" spans="7:8" x14ac:dyDescent="0.2">
      <c r="G115" s="8"/>
      <c r="H115" s="8"/>
    </row>
    <row r="116" spans="7:8" x14ac:dyDescent="0.2">
      <c r="G116" s="8"/>
      <c r="H116" s="8"/>
    </row>
    <row r="117" spans="7:8" x14ac:dyDescent="0.2">
      <c r="G117" s="8"/>
      <c r="H117" s="8"/>
    </row>
    <row r="118" spans="7:8" x14ac:dyDescent="0.2">
      <c r="G118" s="8"/>
      <c r="H118" s="8"/>
    </row>
    <row r="119" spans="7:8" x14ac:dyDescent="0.2">
      <c r="G119" s="8"/>
      <c r="H119" s="8"/>
    </row>
    <row r="120" spans="7:8" x14ac:dyDescent="0.2">
      <c r="G120" s="8"/>
      <c r="H120" s="8"/>
    </row>
    <row r="121" spans="7:8" x14ac:dyDescent="0.2">
      <c r="G121" s="8"/>
      <c r="H121" s="8"/>
    </row>
    <row r="122" spans="7:8" x14ac:dyDescent="0.2">
      <c r="G122" s="8"/>
      <c r="H122" s="8"/>
    </row>
  </sheetData>
  <mergeCells count="66">
    <mergeCell ref="G65:H65"/>
    <mergeCell ref="G54:H54"/>
    <mergeCell ref="G55:H55"/>
    <mergeCell ref="G56:H56"/>
    <mergeCell ref="G57:H57"/>
    <mergeCell ref="G58:H58"/>
    <mergeCell ref="G59:H59"/>
    <mergeCell ref="G63:H63"/>
    <mergeCell ref="G64:H64"/>
    <mergeCell ref="G77:H77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89:H89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101:H101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13:H113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20:H120"/>
    <mergeCell ref="G121:H121"/>
    <mergeCell ref="G122:H122"/>
    <mergeCell ref="G114:H114"/>
    <mergeCell ref="G115:H115"/>
    <mergeCell ref="G116:H116"/>
    <mergeCell ref="G117:H117"/>
    <mergeCell ref="G118:H118"/>
    <mergeCell ref="G119:H119"/>
  </mergeCells>
  <hyperlinks>
    <hyperlink ref="J4" r:id="rId1" xr:uid="{A3AE39F2-10AA-9742-B1C5-3D52FDD4B1D1}"/>
  </hyperlinks>
  <pageMargins left="0.7" right="0.7" top="0.75" bottom="0.75" header="0.3" footer="0.3"/>
  <pageSetup orientation="portrait" horizontalDpi="0" verticalDpi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5693-5250-4AAF-967A-225805FAD188}">
  <dimension ref="A1:I24"/>
  <sheetViews>
    <sheetView zoomScale="90" zoomScaleNormal="90" workbookViewId="0">
      <selection activeCell="E13" sqref="E13"/>
    </sheetView>
  </sheetViews>
  <sheetFormatPr baseColWidth="10" defaultColWidth="8.83203125" defaultRowHeight="15" x14ac:dyDescent="0.2"/>
  <cols>
    <col min="1" max="1" width="17.83203125" customWidth="1"/>
    <col min="2" max="2" width="13.83203125" customWidth="1"/>
    <col min="5" max="5" width="57.33203125" customWidth="1"/>
    <col min="9" max="9" width="10.6640625" customWidth="1"/>
  </cols>
  <sheetData>
    <row r="1" spans="1:9" ht="48" x14ac:dyDescent="0.2">
      <c r="A1" s="1" t="s">
        <v>18</v>
      </c>
      <c r="B1" s="1" t="s">
        <v>0</v>
      </c>
      <c r="C1" s="1"/>
      <c r="D1" s="1" t="s">
        <v>1</v>
      </c>
      <c r="E1" s="1" t="s">
        <v>2</v>
      </c>
      <c r="F1" s="1" t="s">
        <v>13</v>
      </c>
      <c r="G1" s="1" t="s">
        <v>12</v>
      </c>
      <c r="H1" s="1" t="s">
        <v>145</v>
      </c>
      <c r="I1" s="1" t="s">
        <v>22</v>
      </c>
    </row>
    <row r="2" spans="1:9" x14ac:dyDescent="0.2">
      <c r="A2" t="s">
        <v>25</v>
      </c>
      <c r="B2" t="s">
        <v>27</v>
      </c>
      <c r="D2">
        <v>-1</v>
      </c>
      <c r="E2">
        <f>E18+SUMPRODUCT(F2:H2,$F$16:$H$16)</f>
        <v>0</v>
      </c>
      <c r="F2">
        <v>-1</v>
      </c>
      <c r="G2">
        <v>0</v>
      </c>
      <c r="H2">
        <v>1</v>
      </c>
      <c r="I2" t="s">
        <v>23</v>
      </c>
    </row>
    <row r="3" spans="1:9" x14ac:dyDescent="0.2">
      <c r="B3" t="s">
        <v>26</v>
      </c>
      <c r="D3">
        <v>0</v>
      </c>
      <c r="E3">
        <f t="shared" ref="E3:E8" si="0">E19+SUMPRODUCT(F3:H3,$F$16:$H$16)</f>
        <v>-0.39999999999999991</v>
      </c>
      <c r="F3">
        <v>-1</v>
      </c>
      <c r="G3">
        <v>0</v>
      </c>
      <c r="H3">
        <v>1</v>
      </c>
    </row>
    <row r="4" spans="1:9" x14ac:dyDescent="0.2">
      <c r="I4" s="3" t="s">
        <v>24</v>
      </c>
    </row>
    <row r="5" spans="1:9" x14ac:dyDescent="0.2">
      <c r="A5" t="s">
        <v>28</v>
      </c>
      <c r="B5" t="s">
        <v>109</v>
      </c>
      <c r="D5">
        <v>2</v>
      </c>
      <c r="E5">
        <f t="shared" si="0"/>
        <v>-1.2999999999999998</v>
      </c>
      <c r="F5">
        <v>0</v>
      </c>
      <c r="G5">
        <v>0</v>
      </c>
      <c r="H5">
        <v>1</v>
      </c>
    </row>
    <row r="7" spans="1:9" x14ac:dyDescent="0.2">
      <c r="A7" t="s">
        <v>147</v>
      </c>
      <c r="B7" t="s">
        <v>149</v>
      </c>
      <c r="D7">
        <v>0</v>
      </c>
      <c r="E7">
        <f t="shared" si="0"/>
        <v>0.14000000000000012</v>
      </c>
      <c r="F7">
        <v>-1</v>
      </c>
      <c r="G7">
        <v>-1</v>
      </c>
      <c r="H7">
        <v>1</v>
      </c>
    </row>
    <row r="8" spans="1:9" x14ac:dyDescent="0.2">
      <c r="B8" t="s">
        <v>148</v>
      </c>
      <c r="D8">
        <v>2</v>
      </c>
      <c r="E8">
        <f t="shared" si="0"/>
        <v>-1.46</v>
      </c>
      <c r="F8">
        <v>-1</v>
      </c>
      <c r="G8">
        <v>-1</v>
      </c>
      <c r="H8">
        <v>1</v>
      </c>
    </row>
    <row r="14" spans="1:9" x14ac:dyDescent="0.2">
      <c r="E14" s="2"/>
    </row>
    <row r="15" spans="1:9" x14ac:dyDescent="0.2">
      <c r="E15" s="2"/>
      <c r="F15" t="s">
        <v>133</v>
      </c>
      <c r="G15" t="s">
        <v>131</v>
      </c>
      <c r="H15" t="s">
        <v>146</v>
      </c>
    </row>
    <row r="16" spans="1:9" x14ac:dyDescent="0.2">
      <c r="E16" s="2"/>
      <c r="F16">
        <v>0</v>
      </c>
      <c r="G16">
        <v>-1.34</v>
      </c>
      <c r="H16">
        <v>-2.4</v>
      </c>
    </row>
    <row r="17" spans="5:5" x14ac:dyDescent="0.2">
      <c r="E17" s="2"/>
    </row>
    <row r="18" spans="5:5" x14ac:dyDescent="0.2">
      <c r="E18">
        <v>2.4</v>
      </c>
    </row>
    <row r="19" spans="5:5" x14ac:dyDescent="0.2">
      <c r="E19">
        <v>2</v>
      </c>
    </row>
    <row r="21" spans="5:5" x14ac:dyDescent="0.2">
      <c r="E21">
        <v>1.1000000000000001</v>
      </c>
    </row>
    <row r="23" spans="5:5" x14ac:dyDescent="0.2">
      <c r="E23">
        <v>1.2</v>
      </c>
    </row>
    <row r="24" spans="5:5" x14ac:dyDescent="0.2">
      <c r="E24">
        <v>-0.4</v>
      </c>
    </row>
  </sheetData>
  <hyperlinks>
    <hyperlink ref="I4" r:id="rId1" display="https://doi.org/10.1103/PhysRevB.93.165207" xr:uid="{32F2212C-1D9C-9B41-9D99-E0D650D1808E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7BED-6648-4340-B576-4825793D20D1}">
  <dimension ref="A1:T42"/>
  <sheetViews>
    <sheetView zoomScale="112" workbookViewId="0">
      <selection activeCell="K14" sqref="K14"/>
    </sheetView>
  </sheetViews>
  <sheetFormatPr baseColWidth="10" defaultColWidth="8.83203125" defaultRowHeight="15" x14ac:dyDescent="0.2"/>
  <cols>
    <col min="1" max="1" width="14.5" customWidth="1"/>
    <col min="6" max="6" width="33.1640625" customWidth="1"/>
  </cols>
  <sheetData>
    <row r="1" spans="1:18" ht="185" customHeight="1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I1" s="1" t="s">
        <v>134</v>
      </c>
      <c r="J1" s="1" t="s">
        <v>135</v>
      </c>
      <c r="K1" s="1" t="s">
        <v>136</v>
      </c>
      <c r="R1" s="1" t="s">
        <v>22</v>
      </c>
    </row>
    <row r="2" spans="1:18" x14ac:dyDescent="0.2">
      <c r="A2" t="s">
        <v>111</v>
      </c>
      <c r="B2" t="s">
        <v>112</v>
      </c>
      <c r="E2">
        <v>1</v>
      </c>
      <c r="F2" s="4">
        <f>G25+SUMPRODUCT(G2:K2,$G$13:$K$13)</f>
        <v>-2.8623577420086095</v>
      </c>
      <c r="G2">
        <v>-1</v>
      </c>
      <c r="H2">
        <v>0</v>
      </c>
      <c r="I2">
        <v>1</v>
      </c>
      <c r="J2">
        <v>0</v>
      </c>
      <c r="K2">
        <v>0</v>
      </c>
      <c r="R2" t="s">
        <v>23</v>
      </c>
    </row>
    <row r="3" spans="1:18" x14ac:dyDescent="0.2">
      <c r="F3" s="4"/>
    </row>
    <row r="4" spans="1:18" x14ac:dyDescent="0.2">
      <c r="F4" s="4"/>
      <c r="R4" t="s">
        <v>110</v>
      </c>
    </row>
    <row r="5" spans="1:18" x14ac:dyDescent="0.2">
      <c r="A5" t="s">
        <v>125</v>
      </c>
      <c r="B5" t="s">
        <v>127</v>
      </c>
      <c r="E5">
        <v>1</v>
      </c>
      <c r="F5" s="4">
        <f t="shared" ref="F5:F8" si="0">G28+SUMPRODUCT(G5:K5,$G$13:$K$13)</f>
        <v>0.74639834333351351</v>
      </c>
      <c r="G5">
        <v>-1</v>
      </c>
      <c r="H5">
        <v>0</v>
      </c>
      <c r="I5">
        <v>0</v>
      </c>
      <c r="J5">
        <v>1</v>
      </c>
      <c r="K5">
        <v>0</v>
      </c>
    </row>
    <row r="6" spans="1:18" x14ac:dyDescent="0.2">
      <c r="F6" s="4"/>
    </row>
    <row r="7" spans="1:18" x14ac:dyDescent="0.2">
      <c r="F7" s="4"/>
    </row>
    <row r="8" spans="1:18" x14ac:dyDescent="0.2">
      <c r="A8" t="s">
        <v>126</v>
      </c>
      <c r="B8" t="s">
        <v>128</v>
      </c>
      <c r="E8">
        <v>1</v>
      </c>
      <c r="F8" s="4">
        <f t="shared" si="0"/>
        <v>-3.0048178613395939</v>
      </c>
      <c r="G8">
        <v>0</v>
      </c>
      <c r="H8">
        <v>-1</v>
      </c>
      <c r="I8">
        <v>0</v>
      </c>
      <c r="J8">
        <v>0</v>
      </c>
      <c r="K8">
        <v>1</v>
      </c>
    </row>
    <row r="9" spans="1:18" x14ac:dyDescent="0.2">
      <c r="F9" s="2"/>
    </row>
    <row r="11" spans="1:18" x14ac:dyDescent="0.2">
      <c r="F11" s="4"/>
    </row>
    <row r="12" spans="1:18" x14ac:dyDescent="0.2">
      <c r="F12" s="4"/>
      <c r="G12" t="s">
        <v>133</v>
      </c>
      <c r="H12" t="s">
        <v>131</v>
      </c>
      <c r="I12" t="s">
        <v>137</v>
      </c>
      <c r="J12" t="s">
        <v>138</v>
      </c>
      <c r="K12" t="s">
        <v>139</v>
      </c>
    </row>
    <row r="13" spans="1:18" x14ac:dyDescent="0.2">
      <c r="F13" s="4"/>
      <c r="G13">
        <v>-1.34</v>
      </c>
      <c r="H13">
        <v>0</v>
      </c>
      <c r="I13">
        <v>-1</v>
      </c>
      <c r="J13">
        <v>-1</v>
      </c>
      <c r="K13">
        <v>-1</v>
      </c>
    </row>
    <row r="14" spans="1:18" x14ac:dyDescent="0.2">
      <c r="F14" s="4"/>
    </row>
    <row r="15" spans="1:18" x14ac:dyDescent="0.2">
      <c r="F15" s="4"/>
    </row>
    <row r="16" spans="1:18" x14ac:dyDescent="0.2">
      <c r="F16" s="4"/>
    </row>
    <row r="17" spans="1:20" x14ac:dyDescent="0.2">
      <c r="F17" s="4"/>
    </row>
    <row r="18" spans="1:20" x14ac:dyDescent="0.2">
      <c r="F18" s="4"/>
    </row>
    <row r="19" spans="1:20" x14ac:dyDescent="0.2">
      <c r="F19" s="4"/>
    </row>
    <row r="20" spans="1:20" x14ac:dyDescent="0.2">
      <c r="F20" s="4"/>
    </row>
    <row r="22" spans="1:20" x14ac:dyDescent="0.2">
      <c r="M22" t="s">
        <v>103</v>
      </c>
    </row>
    <row r="23" spans="1:20" x14ac:dyDescent="0.2">
      <c r="A23" t="s">
        <v>99</v>
      </c>
      <c r="M23" t="s">
        <v>106</v>
      </c>
      <c r="T23" s="5" t="s">
        <v>113</v>
      </c>
    </row>
    <row r="24" spans="1:20" x14ac:dyDescent="0.2">
      <c r="A24" t="s">
        <v>41</v>
      </c>
      <c r="B24" t="s">
        <v>42</v>
      </c>
      <c r="D24" t="s">
        <v>100</v>
      </c>
      <c r="E24" t="s">
        <v>1</v>
      </c>
      <c r="F24" t="s">
        <v>101</v>
      </c>
      <c r="G24" t="s">
        <v>102</v>
      </c>
      <c r="M24" t="s">
        <v>41</v>
      </c>
      <c r="N24" t="s">
        <v>42</v>
      </c>
      <c r="O24" t="s">
        <v>104</v>
      </c>
      <c r="P24" t="s">
        <v>105</v>
      </c>
    </row>
    <row r="25" spans="1:20" x14ac:dyDescent="0.2">
      <c r="A25">
        <v>1.49625935162094E-2</v>
      </c>
      <c r="B25">
        <v>-3.1709635003400498</v>
      </c>
      <c r="D25">
        <f>(B26-B25)/(A26-A25)</f>
        <v>0.99462991775950071</v>
      </c>
      <c r="E25">
        <v>1</v>
      </c>
      <c r="F25">
        <f>INTERCEPT(B25:B26,A25:A26)</f>
        <v>-3.1858457434985459</v>
      </c>
      <c r="G25" s="7">
        <f>((B26+B25)-(E25*(A26+A25)))/2</f>
        <v>-3.2023577420086093</v>
      </c>
      <c r="H25" s="7"/>
      <c r="M25" t="s">
        <v>107</v>
      </c>
      <c r="N25" t="s">
        <v>107</v>
      </c>
      <c r="O25" t="s">
        <v>107</v>
      </c>
      <c r="P25" t="s">
        <v>107</v>
      </c>
    </row>
    <row r="26" spans="1:20" x14ac:dyDescent="0.2">
      <c r="A26">
        <v>6.1346633416458802</v>
      </c>
      <c r="B26">
        <v>2.9158739514849201</v>
      </c>
      <c r="G26" s="7"/>
      <c r="H26" s="7"/>
    </row>
    <row r="27" spans="1:20" x14ac:dyDescent="0.2">
      <c r="G27" s="7"/>
      <c r="H27" s="7"/>
    </row>
    <row r="28" spans="1:20" x14ac:dyDescent="0.2">
      <c r="A28">
        <v>4.8648648648648499E-2</v>
      </c>
      <c r="B28">
        <v>0.45383104125736601</v>
      </c>
      <c r="D28">
        <f t="shared" ref="D28:D31" si="1">(B29-B28)/(A29-A28)</f>
        <v>1.0004020569867513</v>
      </c>
      <c r="E28">
        <v>1</v>
      </c>
      <c r="F28">
        <f t="shared" ref="F28:F31" si="2">INTERCEPT(B28:B29,A28:A29)</f>
        <v>0.40516283307963175</v>
      </c>
      <c r="G28" s="7">
        <f t="shared" ref="G28:G31" si="3">((B29+B28)-(E28*(A29+A28)))/2</f>
        <v>0.40639834333351343</v>
      </c>
      <c r="H28" s="7"/>
    </row>
    <row r="29" spans="1:20" x14ac:dyDescent="0.2">
      <c r="A29">
        <v>6.0972972972972901</v>
      </c>
      <c r="B29">
        <v>6.5049115913555999</v>
      </c>
      <c r="G29" s="7"/>
      <c r="H29" s="7"/>
    </row>
    <row r="30" spans="1:20" x14ac:dyDescent="0.2">
      <c r="G30" s="7"/>
      <c r="H30" s="7"/>
    </row>
    <row r="31" spans="1:20" x14ac:dyDescent="0.2">
      <c r="A31">
        <v>9.7297297297297303E-2</v>
      </c>
      <c r="B31">
        <v>-1.9130434782608601</v>
      </c>
      <c r="D31">
        <f t="shared" si="1"/>
        <v>1.0018310737104557</v>
      </c>
      <c r="E31">
        <v>1</v>
      </c>
      <c r="F31">
        <f t="shared" si="2"/>
        <v>-2.010518934081337</v>
      </c>
      <c r="G31" s="7">
        <f t="shared" si="3"/>
        <v>-2.0048178613395939</v>
      </c>
      <c r="H31" s="7"/>
    </row>
    <row r="32" spans="1:20" x14ac:dyDescent="0.2">
      <c r="A32">
        <v>6.1297297297297204</v>
      </c>
      <c r="B32">
        <v>4.13043478260869</v>
      </c>
      <c r="G32" s="8"/>
      <c r="H32" s="8"/>
    </row>
    <row r="33" spans="7:8" x14ac:dyDescent="0.2">
      <c r="G33" s="8"/>
      <c r="H33" s="8"/>
    </row>
    <row r="34" spans="7:8" x14ac:dyDescent="0.2">
      <c r="G34" s="8"/>
      <c r="H34" s="8"/>
    </row>
    <row r="35" spans="7:8" x14ac:dyDescent="0.2">
      <c r="G35" s="7"/>
      <c r="H35" s="7"/>
    </row>
    <row r="36" spans="7:8" x14ac:dyDescent="0.2">
      <c r="G36" s="7"/>
      <c r="H36" s="7"/>
    </row>
    <row r="37" spans="7:8" x14ac:dyDescent="0.2">
      <c r="G37" s="7"/>
      <c r="H37" s="7"/>
    </row>
    <row r="38" spans="7:8" x14ac:dyDescent="0.2">
      <c r="G38" s="7"/>
      <c r="H38" s="7"/>
    </row>
    <row r="39" spans="7:8" x14ac:dyDescent="0.2">
      <c r="G39" s="8"/>
      <c r="H39" s="8"/>
    </row>
    <row r="40" spans="7:8" x14ac:dyDescent="0.2">
      <c r="G40" s="8"/>
      <c r="H40" s="8"/>
    </row>
    <row r="41" spans="7:8" x14ac:dyDescent="0.2">
      <c r="G41" s="8"/>
      <c r="H41" s="8"/>
    </row>
    <row r="42" spans="7:8" x14ac:dyDescent="0.2">
      <c r="G42" s="8"/>
      <c r="H42" s="8"/>
    </row>
  </sheetData>
  <mergeCells count="18">
    <mergeCell ref="G39:H39"/>
    <mergeCell ref="G40:H40"/>
    <mergeCell ref="G41:H41"/>
    <mergeCell ref="G42:H42"/>
    <mergeCell ref="G37:H37"/>
    <mergeCell ref="G38:H38"/>
    <mergeCell ref="G25:H25"/>
    <mergeCell ref="G29:H29"/>
    <mergeCell ref="G30:H30"/>
    <mergeCell ref="G31:H31"/>
    <mergeCell ref="G35:H35"/>
    <mergeCell ref="G36:H36"/>
    <mergeCell ref="G26:H26"/>
    <mergeCell ref="G27:H27"/>
    <mergeCell ref="G28:H28"/>
    <mergeCell ref="G32:H32"/>
    <mergeCell ref="G33:H33"/>
    <mergeCell ref="G34:H34"/>
  </mergeCells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9A5E-5036-CD40-AB52-DC442091E1F4}">
  <dimension ref="A1:S50"/>
  <sheetViews>
    <sheetView zoomScale="112" workbookViewId="0">
      <selection activeCell="J16" sqref="J16"/>
    </sheetView>
  </sheetViews>
  <sheetFormatPr baseColWidth="10" defaultColWidth="8.83203125" defaultRowHeight="15" x14ac:dyDescent="0.2"/>
  <cols>
    <col min="1" max="1" width="14.5" customWidth="1"/>
    <col min="2" max="2" width="12.1640625" customWidth="1"/>
    <col min="6" max="6" width="33.1640625" customWidth="1"/>
  </cols>
  <sheetData>
    <row r="1" spans="1:19" ht="185" customHeight="1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I1" s="1" t="s">
        <v>140</v>
      </c>
      <c r="J1" s="1" t="s">
        <v>141</v>
      </c>
      <c r="N1" s="1" t="s">
        <v>22</v>
      </c>
    </row>
    <row r="2" spans="1:19" x14ac:dyDescent="0.2">
      <c r="A2" t="s">
        <v>115</v>
      </c>
      <c r="B2" t="s">
        <v>116</v>
      </c>
      <c r="E2">
        <v>0</v>
      </c>
      <c r="F2" s="4">
        <f>G25+SUMPRODUCT(G2:J2,$G$15:$J$15)</f>
        <v>1.8356713426853699</v>
      </c>
      <c r="G2">
        <v>-1</v>
      </c>
      <c r="H2">
        <v>0</v>
      </c>
      <c r="I2">
        <v>1</v>
      </c>
      <c r="J2">
        <v>0</v>
      </c>
      <c r="N2" t="s">
        <v>23</v>
      </c>
    </row>
    <row r="3" spans="1:19" x14ac:dyDescent="0.2">
      <c r="B3" t="s">
        <v>117</v>
      </c>
      <c r="E3">
        <v>-1</v>
      </c>
      <c r="F3" s="4">
        <f t="shared" ref="F3:F11" si="0">G26+SUMPRODUCT(G3:J3,$G$15:$J$15)</f>
        <v>2.3837221481290101</v>
      </c>
      <c r="G3">
        <v>-1</v>
      </c>
      <c r="H3">
        <v>0</v>
      </c>
      <c r="I3">
        <v>1</v>
      </c>
      <c r="J3">
        <v>0</v>
      </c>
    </row>
    <row r="4" spans="1:19" x14ac:dyDescent="0.2">
      <c r="F4" s="4"/>
      <c r="N4" t="s">
        <v>118</v>
      </c>
    </row>
    <row r="5" spans="1:19" x14ac:dyDescent="0.2">
      <c r="F5" s="4"/>
    </row>
    <row r="6" spans="1:19" x14ac:dyDescent="0.2">
      <c r="A6" t="s">
        <v>119</v>
      </c>
      <c r="B6" t="s">
        <v>120</v>
      </c>
      <c r="E6">
        <v>2</v>
      </c>
      <c r="F6" s="4">
        <f t="shared" si="0"/>
        <v>-3.047527109969062</v>
      </c>
      <c r="G6">
        <v>0</v>
      </c>
      <c r="H6">
        <v>0</v>
      </c>
      <c r="I6">
        <v>1</v>
      </c>
      <c r="J6">
        <v>0</v>
      </c>
    </row>
    <row r="7" spans="1:19" x14ac:dyDescent="0.2">
      <c r="F7" s="4"/>
      <c r="S7" s="5" t="s">
        <v>114</v>
      </c>
    </row>
    <row r="8" spans="1:19" x14ac:dyDescent="0.2">
      <c r="F8" s="4"/>
    </row>
    <row r="9" spans="1:19" x14ac:dyDescent="0.2">
      <c r="A9" t="s">
        <v>122</v>
      </c>
      <c r="B9" t="s">
        <v>121</v>
      </c>
      <c r="E9">
        <v>1</v>
      </c>
      <c r="F9" s="4">
        <f t="shared" si="0"/>
        <v>2.1328324225865156</v>
      </c>
      <c r="G9">
        <v>-1</v>
      </c>
      <c r="H9">
        <v>0</v>
      </c>
      <c r="I9">
        <v>0</v>
      </c>
      <c r="J9">
        <v>1</v>
      </c>
    </row>
    <row r="10" spans="1:19" x14ac:dyDescent="0.2">
      <c r="B10" t="s">
        <v>123</v>
      </c>
      <c r="E10">
        <v>0</v>
      </c>
      <c r="F10" s="4">
        <f t="shared" si="0"/>
        <v>2.3287037037037002</v>
      </c>
      <c r="G10">
        <v>-1</v>
      </c>
      <c r="H10">
        <v>0</v>
      </c>
      <c r="I10">
        <v>0</v>
      </c>
      <c r="J10">
        <v>1</v>
      </c>
    </row>
    <row r="11" spans="1:19" x14ac:dyDescent="0.2">
      <c r="B11" t="s">
        <v>124</v>
      </c>
      <c r="E11">
        <v>-1</v>
      </c>
      <c r="F11" s="4">
        <f t="shared" si="0"/>
        <v>2.7881071645415871</v>
      </c>
      <c r="G11">
        <v>-1</v>
      </c>
      <c r="H11">
        <v>0</v>
      </c>
      <c r="I11">
        <v>0</v>
      </c>
      <c r="J11">
        <v>1</v>
      </c>
    </row>
    <row r="12" spans="1:19" x14ac:dyDescent="0.2">
      <c r="F12" s="4"/>
    </row>
    <row r="13" spans="1:19" x14ac:dyDescent="0.2">
      <c r="F13" s="4"/>
    </row>
    <row r="14" spans="1:19" x14ac:dyDescent="0.2">
      <c r="F14" s="4"/>
      <c r="G14" t="s">
        <v>133</v>
      </c>
      <c r="H14" t="s">
        <v>131</v>
      </c>
      <c r="I14" t="s">
        <v>142</v>
      </c>
      <c r="J14" t="s">
        <v>143</v>
      </c>
    </row>
    <row r="15" spans="1:19" x14ac:dyDescent="0.2">
      <c r="G15">
        <v>0</v>
      </c>
      <c r="H15">
        <v>-1.34</v>
      </c>
      <c r="I15">
        <v>-1</v>
      </c>
      <c r="J15">
        <v>-1</v>
      </c>
    </row>
    <row r="18" spans="1:16" x14ac:dyDescent="0.2">
      <c r="F18" s="2"/>
    </row>
    <row r="22" spans="1:16" x14ac:dyDescent="0.2">
      <c r="M22" t="s">
        <v>103</v>
      </c>
    </row>
    <row r="23" spans="1:16" x14ac:dyDescent="0.2">
      <c r="A23" t="s">
        <v>99</v>
      </c>
      <c r="M23" t="s">
        <v>106</v>
      </c>
    </row>
    <row r="24" spans="1:16" x14ac:dyDescent="0.2">
      <c r="A24" t="s">
        <v>41</v>
      </c>
      <c r="B24" t="s">
        <v>42</v>
      </c>
      <c r="D24" t="s">
        <v>100</v>
      </c>
      <c r="E24" t="s">
        <v>1</v>
      </c>
      <c r="F24" t="s">
        <v>101</v>
      </c>
      <c r="G24" t="s">
        <v>102</v>
      </c>
      <c r="M24" t="s">
        <v>41</v>
      </c>
      <c r="N24" t="s">
        <v>42</v>
      </c>
      <c r="O24" t="s">
        <v>104</v>
      </c>
      <c r="P24" t="s">
        <v>105</v>
      </c>
    </row>
    <row r="25" spans="1:16" x14ac:dyDescent="0.2">
      <c r="A25">
        <v>3.1358885017421498E-2</v>
      </c>
      <c r="B25">
        <v>2.8356713426853699</v>
      </c>
      <c r="D25">
        <f>(B26-B25)/(A26-A25)</f>
        <v>0</v>
      </c>
      <c r="E25">
        <v>0</v>
      </c>
      <c r="F25">
        <f>INTERCEPT(B25:B26,A25:A26)</f>
        <v>2.8356713426853699</v>
      </c>
      <c r="G25" s="7">
        <f>((B26+B25)-(E25*(A26+A25)))/2</f>
        <v>2.8356713426853699</v>
      </c>
      <c r="H25" s="7"/>
      <c r="M25">
        <f>(F26-F25)/(D25-D26)</f>
        <v>0.55400696864111521</v>
      </c>
      <c r="N25">
        <f>M25*D25+F25</f>
        <v>2.8356713426853699</v>
      </c>
      <c r="O25">
        <f>M25-A26</f>
        <v>0</v>
      </c>
      <c r="P25">
        <f>N25-B26</f>
        <v>0</v>
      </c>
    </row>
    <row r="26" spans="1:16" x14ac:dyDescent="0.2">
      <c r="A26">
        <v>0.55400696864111498</v>
      </c>
      <c r="B26">
        <v>2.8356713426853699</v>
      </c>
      <c r="D26">
        <f>(B27-B26)/(A27-A26)</f>
        <v>-1.0040993257498207</v>
      </c>
      <c r="E26">
        <v>-1</v>
      </c>
      <c r="F26">
        <f>INTERCEPT(B26:B27,A26:A27)</f>
        <v>3.3919493663586158</v>
      </c>
      <c r="G26" s="7">
        <f>((B27+B26)-(E26*(A27+A26)))/2</f>
        <v>3.3837221481290101</v>
      </c>
      <c r="H26" s="7"/>
    </row>
    <row r="27" spans="1:16" x14ac:dyDescent="0.2">
      <c r="A27">
        <v>3.4599303135888499</v>
      </c>
      <c r="B27">
        <v>-8.2164328657314295E-2</v>
      </c>
      <c r="G27" s="7"/>
      <c r="H27" s="7"/>
    </row>
    <row r="28" spans="1:16" x14ac:dyDescent="0.2">
      <c r="G28" s="7"/>
      <c r="H28" s="7"/>
    </row>
    <row r="29" spans="1:16" x14ac:dyDescent="0.2">
      <c r="A29">
        <v>3.1358885017421498E-2</v>
      </c>
      <c r="B29">
        <v>-1.98997995991983</v>
      </c>
      <c r="D29">
        <f>(B30-B29)/(A30-A29)</f>
        <v>2.0035081984299539</v>
      </c>
      <c r="E29">
        <v>2</v>
      </c>
      <c r="F29">
        <f>INTERCEPT(B29:B30,A29:A30)</f>
        <v>-2.0528077431458565</v>
      </c>
      <c r="G29" s="7">
        <f>((B30+B29)-(E29*(A30+A29)))/2</f>
        <v>-2.047527109969062</v>
      </c>
      <c r="H29" s="7"/>
    </row>
    <row r="30" spans="1:16" x14ac:dyDescent="0.2">
      <c r="A30">
        <v>2.9790940766550502</v>
      </c>
      <c r="B30">
        <v>3.9158316633266499</v>
      </c>
      <c r="G30" s="7"/>
      <c r="H30" s="7"/>
    </row>
    <row r="31" spans="1:16" x14ac:dyDescent="0.2">
      <c r="G31" s="7"/>
      <c r="H31" s="7"/>
    </row>
    <row r="32" spans="1:16" x14ac:dyDescent="0.2">
      <c r="A32">
        <v>9.8360655737704805E-3</v>
      </c>
      <c r="B32">
        <v>3.1435185185185102</v>
      </c>
      <c r="D32">
        <f>(B33-B32)/(A33-A32)</f>
        <v>0.99090318388567022</v>
      </c>
      <c r="E32">
        <v>1</v>
      </c>
      <c r="F32">
        <f>INTERCEPT(B32:B33,A32:A33)</f>
        <v>3.1337719298245528</v>
      </c>
      <c r="G32" s="7">
        <f>((B33+B32)-(E32*(A33+A32)))/2</f>
        <v>3.1328324225865156</v>
      </c>
      <c r="H32" s="7"/>
      <c r="M32">
        <f>(F33-F32)/(D32-D33)</f>
        <v>0.19672131147540897</v>
      </c>
      <c r="N32">
        <f>M32*D32+F32</f>
        <v>3.3287037037037002</v>
      </c>
      <c r="O32">
        <f>M32-A33</f>
        <v>0</v>
      </c>
      <c r="P32">
        <f>N32-B33</f>
        <v>0</v>
      </c>
    </row>
    <row r="33" spans="1:16" x14ac:dyDescent="0.2">
      <c r="A33">
        <v>0.196721311475409</v>
      </c>
      <c r="B33">
        <v>3.3287037037037002</v>
      </c>
      <c r="D33">
        <f>(B34-B33)/(A34-A33)</f>
        <v>0</v>
      </c>
      <c r="E33">
        <v>0</v>
      </c>
      <c r="F33">
        <f>INTERCEPT(B33:B34,A33:A34)</f>
        <v>3.3287037037037002</v>
      </c>
      <c r="G33" s="7">
        <f>((B34+B33)-(E33*(A34+A33)))/2</f>
        <v>3.3287037037037002</v>
      </c>
      <c r="H33" s="7"/>
      <c r="M33">
        <f>(F34-F33)/(D33-D34)</f>
        <v>0.45245901639344199</v>
      </c>
      <c r="N33">
        <f>M33*D33+F33</f>
        <v>3.3287037037037002</v>
      </c>
      <c r="O33">
        <f>M33-A34</f>
        <v>0</v>
      </c>
      <c r="P33">
        <f>N33-B34</f>
        <v>0</v>
      </c>
    </row>
    <row r="34" spans="1:16" x14ac:dyDescent="0.2">
      <c r="A34">
        <v>0.45245901639344199</v>
      </c>
      <c r="B34">
        <v>3.3287037037037002</v>
      </c>
      <c r="D34">
        <f>(B35-B34)/(A35-A34)</f>
        <v>-0.99537037037036991</v>
      </c>
      <c r="E34">
        <v>-1</v>
      </c>
      <c r="F34">
        <f>INTERCEPT(B34:B35,A34:A35)</f>
        <v>3.7790680024286538</v>
      </c>
      <c r="G34" s="7">
        <f>((B35+B34)-(E34*(A35+A34)))/2</f>
        <v>3.7881071645415871</v>
      </c>
      <c r="H34" s="7"/>
    </row>
    <row r="35" spans="1:16" x14ac:dyDescent="0.2">
      <c r="A35">
        <v>3.4524590163934401</v>
      </c>
      <c r="B35">
        <v>0.342592592592592</v>
      </c>
      <c r="G35" s="7"/>
      <c r="H35" s="7"/>
    </row>
    <row r="36" spans="1:16" x14ac:dyDescent="0.2">
      <c r="G36" s="7"/>
      <c r="H36" s="7"/>
    </row>
    <row r="37" spans="1:16" x14ac:dyDescent="0.2">
      <c r="G37" s="7"/>
      <c r="H37" s="7"/>
    </row>
    <row r="38" spans="1:16" x14ac:dyDescent="0.2">
      <c r="G38" s="7"/>
      <c r="H38" s="7"/>
    </row>
    <row r="39" spans="1:16" x14ac:dyDescent="0.2">
      <c r="G39" s="8"/>
      <c r="H39" s="8"/>
    </row>
    <row r="40" spans="1:16" x14ac:dyDescent="0.2">
      <c r="G40" s="8"/>
      <c r="H40" s="8"/>
    </row>
    <row r="41" spans="1:16" x14ac:dyDescent="0.2">
      <c r="G41" s="8"/>
      <c r="H41" s="8"/>
    </row>
    <row r="42" spans="1:16" x14ac:dyDescent="0.2">
      <c r="G42" s="8"/>
      <c r="H42" s="8"/>
    </row>
    <row r="43" spans="1:16" x14ac:dyDescent="0.2">
      <c r="G43" s="8"/>
      <c r="H43" s="8"/>
    </row>
    <row r="44" spans="1:16" x14ac:dyDescent="0.2">
      <c r="G44" s="8"/>
      <c r="H44" s="8"/>
    </row>
    <row r="45" spans="1:16" x14ac:dyDescent="0.2">
      <c r="G45" s="8"/>
      <c r="H45" s="8"/>
    </row>
    <row r="46" spans="1:16" x14ac:dyDescent="0.2">
      <c r="G46" s="8"/>
      <c r="H46" s="8"/>
    </row>
    <row r="47" spans="1:16" x14ac:dyDescent="0.2">
      <c r="G47" s="8"/>
      <c r="H47" s="8"/>
    </row>
    <row r="48" spans="1:16" x14ac:dyDescent="0.2">
      <c r="G48" s="8"/>
      <c r="H48" s="8"/>
    </row>
    <row r="49" spans="7:8" x14ac:dyDescent="0.2">
      <c r="G49" s="8"/>
      <c r="H49" s="8"/>
    </row>
    <row r="50" spans="7:8" x14ac:dyDescent="0.2">
      <c r="G50" s="8"/>
      <c r="H50" s="8"/>
    </row>
  </sheetData>
  <mergeCells count="26">
    <mergeCell ref="G48:H48"/>
    <mergeCell ref="G49:H49"/>
    <mergeCell ref="G50:H50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37:H37"/>
    <mergeCell ref="G38:H38"/>
    <mergeCell ref="G26:H26"/>
    <mergeCell ref="G27:H27"/>
    <mergeCell ref="G28:H28"/>
    <mergeCell ref="G32:H32"/>
    <mergeCell ref="G33:H33"/>
    <mergeCell ref="G34:H34"/>
    <mergeCell ref="G36:H36"/>
    <mergeCell ref="G25:H25"/>
    <mergeCell ref="G29:H29"/>
    <mergeCell ref="G30:H30"/>
    <mergeCell ref="G31:H31"/>
    <mergeCell ref="G35:H35"/>
  </mergeCells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434D-AFCD-0C4E-964C-5BDCB4AB20D2}">
  <dimension ref="A1:S50"/>
  <sheetViews>
    <sheetView zoomScale="112" workbookViewId="0">
      <selection activeCell="B6" sqref="B6"/>
    </sheetView>
  </sheetViews>
  <sheetFormatPr baseColWidth="10" defaultColWidth="8.83203125" defaultRowHeight="15" x14ac:dyDescent="0.2"/>
  <cols>
    <col min="1" max="1" width="14.5" customWidth="1"/>
    <col min="2" max="2" width="15.6640625" customWidth="1"/>
    <col min="6" max="6" width="33.1640625" customWidth="1"/>
  </cols>
  <sheetData>
    <row r="1" spans="1:19" ht="185" customHeight="1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I1" s="1" t="s">
        <v>145</v>
      </c>
      <c r="J1" s="1" t="s">
        <v>151</v>
      </c>
      <c r="N1" s="1" t="s">
        <v>22</v>
      </c>
    </row>
    <row r="2" spans="1:19" x14ac:dyDescent="0.2">
      <c r="A2" t="s">
        <v>152</v>
      </c>
      <c r="B2" t="s">
        <v>153</v>
      </c>
      <c r="E2">
        <v>1</v>
      </c>
      <c r="F2" s="4">
        <f>G25+SUMPRODUCT(G2:J2,$G$15:$J$15)</f>
        <v>-2.1144531988654265</v>
      </c>
      <c r="G2">
        <v>-1</v>
      </c>
      <c r="H2">
        <v>0</v>
      </c>
      <c r="I2">
        <v>0</v>
      </c>
      <c r="J2">
        <v>1</v>
      </c>
      <c r="N2" t="s">
        <v>23</v>
      </c>
    </row>
    <row r="3" spans="1:19" x14ac:dyDescent="0.2">
      <c r="B3" t="s">
        <v>154</v>
      </c>
      <c r="E3">
        <v>-1</v>
      </c>
      <c r="F3" s="4">
        <f>G26+SUMPRODUCT(G3:J3,$G$15:$J$15)</f>
        <v>3.8822344784115899</v>
      </c>
      <c r="G3">
        <v>-1</v>
      </c>
      <c r="H3">
        <v>0</v>
      </c>
      <c r="I3">
        <v>0</v>
      </c>
      <c r="J3">
        <v>1</v>
      </c>
    </row>
    <row r="4" spans="1:19" x14ac:dyDescent="0.2">
      <c r="F4" s="4"/>
      <c r="N4" t="s">
        <v>150</v>
      </c>
    </row>
    <row r="5" spans="1:19" x14ac:dyDescent="0.2">
      <c r="F5" s="4"/>
    </row>
    <row r="6" spans="1:19" x14ac:dyDescent="0.2">
      <c r="A6" t="s">
        <v>155</v>
      </c>
      <c r="B6" t="s">
        <v>156</v>
      </c>
      <c r="E6">
        <v>1</v>
      </c>
      <c r="F6" s="4">
        <f>G29+SUMPRODUCT(G6:J6,$G$15:$J$15)</f>
        <v>-1.8454711629372837</v>
      </c>
      <c r="G6">
        <v>-1</v>
      </c>
      <c r="H6">
        <v>0</v>
      </c>
      <c r="I6">
        <v>1</v>
      </c>
      <c r="J6">
        <v>1</v>
      </c>
    </row>
    <row r="7" spans="1:19" x14ac:dyDescent="0.2">
      <c r="B7" t="s">
        <v>157</v>
      </c>
      <c r="E7">
        <v>0</v>
      </c>
      <c r="F7" s="4">
        <f t="shared" ref="F7" si="0">G30+SUMPRODUCT(G7:J7,$G$15:$J$15)</f>
        <v>-1.7452631578947371</v>
      </c>
      <c r="G7">
        <v>-1</v>
      </c>
      <c r="H7">
        <v>0</v>
      </c>
      <c r="I7">
        <v>1</v>
      </c>
      <c r="J7">
        <v>1</v>
      </c>
      <c r="S7" s="5" t="s">
        <v>114</v>
      </c>
    </row>
    <row r="8" spans="1:19" x14ac:dyDescent="0.2">
      <c r="F8" s="4"/>
    </row>
    <row r="9" spans="1:19" x14ac:dyDescent="0.2">
      <c r="F9" s="4"/>
    </row>
    <row r="10" spans="1:19" x14ac:dyDescent="0.2">
      <c r="F10" s="4"/>
    </row>
    <row r="11" spans="1:19" x14ac:dyDescent="0.2">
      <c r="F11" s="4"/>
    </row>
    <row r="12" spans="1:19" x14ac:dyDescent="0.2">
      <c r="F12" s="4"/>
    </row>
    <row r="13" spans="1:19" x14ac:dyDescent="0.2">
      <c r="F13" s="4"/>
    </row>
    <row r="14" spans="1:19" x14ac:dyDescent="0.2">
      <c r="F14" s="4"/>
      <c r="G14" t="s">
        <v>133</v>
      </c>
      <c r="H14" t="s">
        <v>131</v>
      </c>
      <c r="I14" t="s">
        <v>146</v>
      </c>
      <c r="J14" t="s">
        <v>158</v>
      </c>
    </row>
    <row r="15" spans="1:19" x14ac:dyDescent="0.2">
      <c r="G15">
        <v>0</v>
      </c>
      <c r="H15">
        <v>-1.34</v>
      </c>
      <c r="I15">
        <v>-1</v>
      </c>
      <c r="J15">
        <v>-1</v>
      </c>
    </row>
    <row r="18" spans="1:16" x14ac:dyDescent="0.2">
      <c r="F18" s="2"/>
    </row>
    <row r="22" spans="1:16" x14ac:dyDescent="0.2">
      <c r="M22" t="s">
        <v>103</v>
      </c>
    </row>
    <row r="23" spans="1:16" x14ac:dyDescent="0.2">
      <c r="A23" t="s">
        <v>99</v>
      </c>
      <c r="M23" t="s">
        <v>106</v>
      </c>
    </row>
    <row r="24" spans="1:16" x14ac:dyDescent="0.2">
      <c r="A24" t="s">
        <v>41</v>
      </c>
      <c r="B24" t="s">
        <v>42</v>
      </c>
      <c r="D24" t="s">
        <v>100</v>
      </c>
      <c r="E24" t="s">
        <v>1</v>
      </c>
      <c r="F24" t="s">
        <v>101</v>
      </c>
      <c r="G24" t="s">
        <v>102</v>
      </c>
      <c r="M24" t="s">
        <v>41</v>
      </c>
      <c r="N24" t="s">
        <v>42</v>
      </c>
      <c r="O24" t="s">
        <v>104</v>
      </c>
      <c r="P24" t="s">
        <v>105</v>
      </c>
    </row>
    <row r="25" spans="1:16" x14ac:dyDescent="0.2">
      <c r="A25">
        <v>0.125748502994011</v>
      </c>
      <c r="B25">
        <v>-0.97473684210526201</v>
      </c>
      <c r="D25">
        <f>(B26-B25)/(A26-A25)</f>
        <v>0.99028070175438476</v>
      </c>
      <c r="E25">
        <v>1</v>
      </c>
      <c r="F25">
        <f>INTERCEPT(B25:B26,A25:A26)</f>
        <v>-1.0992631578947347</v>
      </c>
      <c r="G25" s="7">
        <f>((B26+B25)-(E25*(A26+A25)))/2</f>
        <v>-1.1144531988654265</v>
      </c>
      <c r="H25" s="7"/>
      <c r="M25">
        <f>(F26-F25)/(D25-D26)</f>
        <v>3</v>
      </c>
      <c r="N25">
        <f>M25*D25+F25</f>
        <v>1.8715789473684197</v>
      </c>
      <c r="O25">
        <f>M25-A26</f>
        <v>0</v>
      </c>
      <c r="P25">
        <f>N25-B26</f>
        <v>0</v>
      </c>
    </row>
    <row r="26" spans="1:16" x14ac:dyDescent="0.2">
      <c r="A26">
        <v>3</v>
      </c>
      <c r="B26">
        <v>1.8715789473684199</v>
      </c>
      <c r="D26">
        <f>(B27-B26)/(A27-A26)</f>
        <v>-0.95523336643498336</v>
      </c>
      <c r="E26">
        <v>-1</v>
      </c>
      <c r="F26">
        <f>INTERCEPT(B26:B27,A26:A27)</f>
        <v>4.7372790466733701</v>
      </c>
      <c r="G26" s="7">
        <f>((B27+B26)-(E26*(A27+A26)))/2</f>
        <v>4.8822344784115899</v>
      </c>
      <c r="H26" s="7"/>
    </row>
    <row r="27" spans="1:16" x14ac:dyDescent="0.2">
      <c r="A27">
        <v>3.4760479041916099</v>
      </c>
      <c r="B27">
        <v>1.4168421052631499</v>
      </c>
      <c r="G27" s="7"/>
      <c r="H27" s="7"/>
    </row>
    <row r="28" spans="1:16" x14ac:dyDescent="0.2">
      <c r="G28" s="7"/>
      <c r="H28" s="7"/>
    </row>
    <row r="29" spans="1:16" x14ac:dyDescent="0.2">
      <c r="A29">
        <v>8.9820359281436099E-3</v>
      </c>
      <c r="B29">
        <v>0.162105263157894</v>
      </c>
      <c r="D29">
        <f t="shared" ref="D29:D30" si="1">(B30-B29)/(A30-A29)</f>
        <v>1.0312982456140396</v>
      </c>
      <c r="E29">
        <v>1</v>
      </c>
      <c r="F29">
        <f t="shared" ref="F29:F30" si="2">INTERCEPT(B29:B30,A29:A30)</f>
        <v>0.15284210526315725</v>
      </c>
      <c r="G29" s="7">
        <f t="shared" ref="G29:G30" si="3">((B30+B29)-(E29*(A30+A29)))/2</f>
        <v>0.15452883706271625</v>
      </c>
      <c r="H29" s="7"/>
      <c r="M29">
        <f t="shared" ref="M29" si="4">(F30-F29)/(D29-D30)</f>
        <v>9.8802395209580854E-2</v>
      </c>
      <c r="N29">
        <f t="shared" ref="N29" si="5">M29*D29+F29</f>
        <v>0.25473684210526298</v>
      </c>
      <c r="O29">
        <f t="shared" ref="O29" si="6">M29-A30</f>
        <v>0</v>
      </c>
      <c r="P29">
        <f t="shared" ref="P29" si="7">N29-B30</f>
        <v>0</v>
      </c>
    </row>
    <row r="30" spans="1:16" x14ac:dyDescent="0.2">
      <c r="A30">
        <v>9.8802395209580895E-2</v>
      </c>
      <c r="B30">
        <v>0.25473684210526298</v>
      </c>
      <c r="D30">
        <f t="shared" si="1"/>
        <v>0</v>
      </c>
      <c r="E30">
        <v>0</v>
      </c>
      <c r="F30">
        <f t="shared" si="2"/>
        <v>0.25473684210526298</v>
      </c>
      <c r="G30" s="7">
        <f t="shared" si="3"/>
        <v>0.25473684210526298</v>
      </c>
      <c r="H30" s="7"/>
    </row>
    <row r="31" spans="1:16" x14ac:dyDescent="0.2">
      <c r="A31">
        <v>3.4670658682634699</v>
      </c>
      <c r="B31">
        <v>0.25473684210526298</v>
      </c>
      <c r="G31" s="7"/>
      <c r="H31" s="7"/>
    </row>
    <row r="32" spans="1:16" x14ac:dyDescent="0.2">
      <c r="G32" s="7"/>
      <c r="H32" s="7"/>
    </row>
    <row r="33" spans="7:8" x14ac:dyDescent="0.2">
      <c r="G33" s="7"/>
      <c r="H33" s="7"/>
    </row>
    <row r="34" spans="7:8" x14ac:dyDescent="0.2">
      <c r="G34" s="7"/>
      <c r="H34" s="7"/>
    </row>
    <row r="35" spans="7:8" x14ac:dyDescent="0.2">
      <c r="G35" s="7"/>
      <c r="H35" s="7"/>
    </row>
    <row r="36" spans="7:8" x14ac:dyDescent="0.2">
      <c r="G36" s="7"/>
      <c r="H36" s="7"/>
    </row>
    <row r="37" spans="7:8" x14ac:dyDescent="0.2">
      <c r="G37" s="7"/>
      <c r="H37" s="7"/>
    </row>
    <row r="38" spans="7:8" x14ac:dyDescent="0.2">
      <c r="G38" s="7"/>
      <c r="H38" s="7"/>
    </row>
    <row r="39" spans="7:8" x14ac:dyDescent="0.2">
      <c r="G39" s="8"/>
      <c r="H39" s="8"/>
    </row>
    <row r="40" spans="7:8" x14ac:dyDescent="0.2">
      <c r="G40" s="8"/>
      <c r="H40" s="8"/>
    </row>
    <row r="41" spans="7:8" x14ac:dyDescent="0.2">
      <c r="G41" s="8"/>
      <c r="H41" s="8"/>
    </row>
    <row r="42" spans="7:8" x14ac:dyDescent="0.2">
      <c r="G42" s="8"/>
      <c r="H42" s="8"/>
    </row>
    <row r="43" spans="7:8" x14ac:dyDescent="0.2">
      <c r="G43" s="8"/>
      <c r="H43" s="8"/>
    </row>
    <row r="44" spans="7:8" x14ac:dyDescent="0.2">
      <c r="G44" s="8"/>
      <c r="H44" s="8"/>
    </row>
    <row r="45" spans="7:8" x14ac:dyDescent="0.2">
      <c r="G45" s="8"/>
      <c r="H45" s="8"/>
    </row>
    <row r="46" spans="7:8" x14ac:dyDescent="0.2">
      <c r="G46" s="8"/>
      <c r="H46" s="8"/>
    </row>
    <row r="47" spans="7:8" x14ac:dyDescent="0.2">
      <c r="G47" s="8"/>
      <c r="H47" s="8"/>
    </row>
    <row r="48" spans="7:8" x14ac:dyDescent="0.2">
      <c r="G48" s="8"/>
      <c r="H48" s="8"/>
    </row>
    <row r="49" spans="7:8" x14ac:dyDescent="0.2">
      <c r="G49" s="8"/>
      <c r="H49" s="8"/>
    </row>
    <row r="50" spans="7:8" x14ac:dyDescent="0.2">
      <c r="G50" s="8"/>
      <c r="H50" s="8"/>
    </row>
  </sheetData>
  <mergeCells count="26">
    <mergeCell ref="G30:H30"/>
    <mergeCell ref="G25:H25"/>
    <mergeCell ref="G26:H26"/>
    <mergeCell ref="G27:H27"/>
    <mergeCell ref="G28:H28"/>
    <mergeCell ref="G29:H29"/>
    <mergeCell ref="G42:H42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9:H49"/>
    <mergeCell ref="G50:H50"/>
    <mergeCell ref="G43:H43"/>
    <mergeCell ref="G44:H44"/>
    <mergeCell ref="G45:H45"/>
    <mergeCell ref="G46:H46"/>
    <mergeCell ref="G47:H47"/>
    <mergeCell ref="G48:H48"/>
  </mergeCells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FA08-CE84-BC4B-8610-6DB88BB4C00A}">
  <dimension ref="A1:T79"/>
  <sheetViews>
    <sheetView tabSelected="1" topLeftCell="A16" zoomScale="90" zoomScaleNormal="90" workbookViewId="0">
      <selection activeCell="F31" sqref="F31"/>
    </sheetView>
  </sheetViews>
  <sheetFormatPr baseColWidth="10" defaultColWidth="8.83203125" defaultRowHeight="15" x14ac:dyDescent="0.2"/>
  <cols>
    <col min="1" max="1" width="14.5" customWidth="1"/>
    <col min="2" max="2" width="17.5" customWidth="1"/>
    <col min="6" max="6" width="33.1640625" customWidth="1"/>
  </cols>
  <sheetData>
    <row r="1" spans="1:20" ht="185" customHeight="1" x14ac:dyDescent="0.2">
      <c r="A1" s="1" t="s">
        <v>18</v>
      </c>
      <c r="B1" s="1" t="s">
        <v>0</v>
      </c>
      <c r="C1" s="1"/>
      <c r="D1" s="1"/>
      <c r="E1" s="1" t="s">
        <v>1</v>
      </c>
      <c r="F1" s="1" t="s">
        <v>2</v>
      </c>
      <c r="G1" s="1" t="s">
        <v>13</v>
      </c>
      <c r="H1" s="1" t="s">
        <v>12</v>
      </c>
      <c r="I1" s="1" t="s">
        <v>140</v>
      </c>
      <c r="J1" s="1" t="s">
        <v>160</v>
      </c>
      <c r="K1" s="1" t="s">
        <v>141</v>
      </c>
      <c r="L1" s="1" t="s">
        <v>161</v>
      </c>
      <c r="M1" s="1" t="s">
        <v>151</v>
      </c>
      <c r="N1" s="1" t="s">
        <v>145</v>
      </c>
      <c r="O1" s="1" t="s">
        <v>22</v>
      </c>
    </row>
    <row r="2" spans="1:20" x14ac:dyDescent="0.2">
      <c r="A2" t="s">
        <v>162</v>
      </c>
      <c r="B2" t="s">
        <v>163</v>
      </c>
      <c r="E2">
        <v>2</v>
      </c>
      <c r="F2" s="4">
        <f>G36+SUMPRODUCT(G2:N2,$G$32:$N$32)</f>
        <v>-0.73283925481013568</v>
      </c>
      <c r="G2">
        <v>-1</v>
      </c>
      <c r="H2">
        <v>-1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 t="s">
        <v>23</v>
      </c>
    </row>
    <row r="3" spans="1:20" x14ac:dyDescent="0.2">
      <c r="B3" t="s">
        <v>164</v>
      </c>
      <c r="E3">
        <v>0</v>
      </c>
      <c r="F3" s="4">
        <f t="shared" ref="F3:F28" si="0">G37+SUMPRODUCT(G3:N3,$G$32:$N$32)</f>
        <v>1.2819729206963202</v>
      </c>
      <c r="G3">
        <v>-1</v>
      </c>
      <c r="H3">
        <v>-1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</row>
    <row r="4" spans="1:20" x14ac:dyDescent="0.2">
      <c r="F4" s="4"/>
      <c r="O4" t="s">
        <v>159</v>
      </c>
    </row>
    <row r="5" spans="1:20" x14ac:dyDescent="0.2">
      <c r="F5" s="4"/>
    </row>
    <row r="6" spans="1:20" x14ac:dyDescent="0.2">
      <c r="A6" t="s">
        <v>167</v>
      </c>
      <c r="B6" t="s">
        <v>170</v>
      </c>
      <c r="E6">
        <v>2</v>
      </c>
      <c r="F6" s="4">
        <f t="shared" si="0"/>
        <v>-0.11377566983685872</v>
      </c>
      <c r="G6">
        <v>-1</v>
      </c>
      <c r="H6">
        <v>-1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</row>
    <row r="7" spans="1:20" x14ac:dyDescent="0.2">
      <c r="B7" t="s">
        <v>182</v>
      </c>
      <c r="E7">
        <v>1</v>
      </c>
      <c r="F7" s="4">
        <f t="shared" si="0"/>
        <v>0.58033423555411567</v>
      </c>
      <c r="G7">
        <v>-1</v>
      </c>
      <c r="H7">
        <v>-1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T7" s="5"/>
    </row>
    <row r="8" spans="1:20" x14ac:dyDescent="0.2">
      <c r="B8" t="s">
        <v>171</v>
      </c>
      <c r="E8">
        <v>0</v>
      </c>
      <c r="F8" s="4">
        <f t="shared" si="0"/>
        <v>1.5120841300191155</v>
      </c>
      <c r="G8">
        <v>-1</v>
      </c>
      <c r="H8">
        <v>-1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</row>
    <row r="9" spans="1:20" x14ac:dyDescent="0.2">
      <c r="F9" s="4"/>
    </row>
    <row r="10" spans="1:20" x14ac:dyDescent="0.2">
      <c r="F10" s="4"/>
    </row>
    <row r="11" spans="1:20" x14ac:dyDescent="0.2">
      <c r="A11" t="s">
        <v>176</v>
      </c>
      <c r="B11" t="s">
        <v>177</v>
      </c>
      <c r="E11">
        <v>0</v>
      </c>
      <c r="F11" s="4">
        <f t="shared" si="0"/>
        <v>1.906309751434025</v>
      </c>
      <c r="G11">
        <v>-1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20" x14ac:dyDescent="0.2">
      <c r="B12" t="s">
        <v>178</v>
      </c>
      <c r="E12">
        <v>-1</v>
      </c>
      <c r="F12" s="4">
        <f t="shared" si="0"/>
        <v>2.6010652827096363</v>
      </c>
      <c r="G12">
        <v>-1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20" x14ac:dyDescent="0.2">
      <c r="F13" s="4"/>
    </row>
    <row r="14" spans="1:20" x14ac:dyDescent="0.2">
      <c r="F14" s="4"/>
    </row>
    <row r="15" spans="1:20" x14ac:dyDescent="0.2">
      <c r="A15" t="s">
        <v>168</v>
      </c>
      <c r="B15" t="s">
        <v>172</v>
      </c>
      <c r="E15">
        <v>2</v>
      </c>
      <c r="F15" s="4">
        <f t="shared" si="0"/>
        <v>-0.10334594886846482</v>
      </c>
      <c r="G15">
        <v>-1</v>
      </c>
      <c r="H15">
        <v>-1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</row>
    <row r="16" spans="1:20" x14ac:dyDescent="0.2">
      <c r="B16" t="s">
        <v>173</v>
      </c>
      <c r="E16">
        <v>0</v>
      </c>
      <c r="F16" s="4">
        <f t="shared" si="0"/>
        <v>1.6741700780103452</v>
      </c>
      <c r="G16">
        <v>-1</v>
      </c>
      <c r="H16">
        <v>-1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</row>
    <row r="17" spans="1:14" x14ac:dyDescent="0.2">
      <c r="F17" s="4"/>
    </row>
    <row r="18" spans="1:14" x14ac:dyDescent="0.2">
      <c r="F18" s="4"/>
    </row>
    <row r="19" spans="1:14" x14ac:dyDescent="0.2">
      <c r="A19" t="s">
        <v>169</v>
      </c>
      <c r="B19" t="s">
        <v>175</v>
      </c>
      <c r="E19">
        <v>1</v>
      </c>
      <c r="F19" s="4">
        <f t="shared" si="0"/>
        <v>2.017347417840373</v>
      </c>
      <c r="G19">
        <v>-1</v>
      </c>
      <c r="H19">
        <v>-1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</row>
    <row r="20" spans="1:14" x14ac:dyDescent="0.2">
      <c r="B20" t="s">
        <v>174</v>
      </c>
      <c r="E20">
        <v>0</v>
      </c>
      <c r="F20" s="4">
        <f t="shared" si="0"/>
        <v>2.6233333333333304</v>
      </c>
      <c r="G20">
        <v>-1</v>
      </c>
      <c r="H20">
        <v>-1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</row>
    <row r="21" spans="1:14" x14ac:dyDescent="0.2">
      <c r="F21" s="4"/>
    </row>
    <row r="22" spans="1:14" x14ac:dyDescent="0.2">
      <c r="F22" s="4"/>
    </row>
    <row r="23" spans="1:14" x14ac:dyDescent="0.2">
      <c r="A23" t="s">
        <v>179</v>
      </c>
      <c r="B23" t="s">
        <v>180</v>
      </c>
      <c r="E23">
        <v>0</v>
      </c>
      <c r="F23" s="4">
        <f t="shared" si="0"/>
        <v>3.55</v>
      </c>
      <c r="G23">
        <v>-1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</row>
    <row r="24" spans="1:14" x14ac:dyDescent="0.2">
      <c r="B24" t="s">
        <v>181</v>
      </c>
      <c r="E24">
        <v>-1</v>
      </c>
      <c r="F24" s="4">
        <f t="shared" si="0"/>
        <v>4.1865023474178358</v>
      </c>
      <c r="G24">
        <v>-1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</row>
    <row r="25" spans="1:14" x14ac:dyDescent="0.2">
      <c r="F25" s="4"/>
    </row>
    <row r="26" spans="1:14" x14ac:dyDescent="0.2">
      <c r="F26" s="4"/>
    </row>
    <row r="27" spans="1:14" x14ac:dyDescent="0.2">
      <c r="A27" t="s">
        <v>217</v>
      </c>
      <c r="B27" t="s">
        <v>216</v>
      </c>
      <c r="F27" s="4">
        <f t="shared" si="0"/>
        <v>-0.60954011241696782</v>
      </c>
      <c r="G27">
        <v>-1</v>
      </c>
      <c r="H27">
        <v>-1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</row>
    <row r="28" spans="1:14" x14ac:dyDescent="0.2">
      <c r="B28" t="s">
        <v>215</v>
      </c>
      <c r="F28" s="4">
        <f>G62+SUMPRODUCT(G28:N28,$G$32:$N$32)</f>
        <v>1.0409708737864001</v>
      </c>
      <c r="G28">
        <v>-1</v>
      </c>
      <c r="H28">
        <v>-1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</row>
    <row r="31" spans="1:14" x14ac:dyDescent="0.2">
      <c r="G31" t="s">
        <v>133</v>
      </c>
      <c r="H31" t="s">
        <v>131</v>
      </c>
      <c r="I31" t="s">
        <v>142</v>
      </c>
      <c r="J31" t="s">
        <v>165</v>
      </c>
      <c r="K31" t="s">
        <v>143</v>
      </c>
      <c r="L31" t="s">
        <v>166</v>
      </c>
      <c r="M31" t="s">
        <v>158</v>
      </c>
      <c r="N31" t="s">
        <v>146</v>
      </c>
    </row>
    <row r="32" spans="1:14" x14ac:dyDescent="0.2">
      <c r="G32">
        <v>0</v>
      </c>
      <c r="H32">
        <v>-1.34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</row>
    <row r="34" spans="1:16" x14ac:dyDescent="0.2">
      <c r="A34" t="s">
        <v>99</v>
      </c>
      <c r="G34" s="8"/>
      <c r="H34" s="8"/>
      <c r="M34" t="s">
        <v>106</v>
      </c>
    </row>
    <row r="35" spans="1:16" x14ac:dyDescent="0.2">
      <c r="A35" t="s">
        <v>41</v>
      </c>
      <c r="B35" t="s">
        <v>42</v>
      </c>
      <c r="D35" t="s">
        <v>100</v>
      </c>
      <c r="E35" t="s">
        <v>1</v>
      </c>
      <c r="F35" t="s">
        <v>101</v>
      </c>
      <c r="G35" s="8" t="s">
        <v>102</v>
      </c>
      <c r="H35" s="8"/>
      <c r="M35" t="s">
        <v>41</v>
      </c>
      <c r="N35" t="s">
        <v>42</v>
      </c>
      <c r="O35" t="s">
        <v>104</v>
      </c>
      <c r="P35" t="s">
        <v>105</v>
      </c>
    </row>
    <row r="36" spans="1:16" x14ac:dyDescent="0.2">
      <c r="A36">
        <v>0.112185686653771</v>
      </c>
      <c r="B36">
        <v>0.20889748549323001</v>
      </c>
      <c r="D36">
        <f>(B37-B36)/(A37-A36)</f>
        <v>1.8758195140763638</v>
      </c>
      <c r="E36">
        <v>2</v>
      </c>
      <c r="F36">
        <f>INTERCEPT(B36:B37,A36:A37)</f>
        <v>-1.5426147319697048E-3</v>
      </c>
      <c r="G36" s="7">
        <f>((B37+B36)-(E36*(A37+A36)))/2</f>
        <v>-7.2839254810135756E-2</v>
      </c>
      <c r="H36" s="7"/>
      <c r="M36">
        <f>(F37-F36)/(D36-D37)</f>
        <v>1.0360887712511397</v>
      </c>
      <c r="N36">
        <f>M36*D36+F36</f>
        <v>1.9419729206963201</v>
      </c>
      <c r="O36">
        <f>M36-A37</f>
        <v>0</v>
      </c>
      <c r="P36">
        <f>N36-B37</f>
        <v>0</v>
      </c>
    </row>
    <row r="37" spans="1:16" x14ac:dyDescent="0.2">
      <c r="A37">
        <v>1.03608877125114</v>
      </c>
      <c r="B37">
        <v>1.9419729206963201</v>
      </c>
      <c r="D37">
        <f>(B38-B37)/(A38-A37)</f>
        <v>0</v>
      </c>
      <c r="E37">
        <v>0</v>
      </c>
      <c r="F37">
        <f>INTERCEPT(B37:B38,A37:A38)</f>
        <v>1.9419729206963201</v>
      </c>
      <c r="G37" s="7">
        <f>((B38+B37)-(E37*(A38+A37)))/2</f>
        <v>1.9419729206963201</v>
      </c>
      <c r="H37" s="7"/>
    </row>
    <row r="38" spans="1:16" x14ac:dyDescent="0.2">
      <c r="A38">
        <v>3.4045098238827198</v>
      </c>
      <c r="B38">
        <v>1.9419729206963201</v>
      </c>
      <c r="G38" s="7"/>
      <c r="H38" s="7"/>
    </row>
    <row r="39" spans="1:16" x14ac:dyDescent="0.2">
      <c r="G39" s="7"/>
      <c r="H39" s="7"/>
    </row>
    <row r="40" spans="1:16" x14ac:dyDescent="0.2">
      <c r="A40">
        <v>7.7922077922077795E-2</v>
      </c>
      <c r="B40">
        <v>0.71128107074569602</v>
      </c>
      <c r="D40">
        <f>(B41-B40)/(A41-A40)</f>
        <v>1.9710461622507456</v>
      </c>
      <c r="E40">
        <v>2</v>
      </c>
      <c r="F40">
        <f>INTERCEPT(B40:B41,A40:A41)</f>
        <v>0.55769305810278091</v>
      </c>
      <c r="G40" s="7">
        <f>((B41+B40)-(E40*(A41+A40)))/2</f>
        <v>0.5462243301631412</v>
      </c>
      <c r="H40" s="7"/>
      <c r="M40">
        <f>(F41-F40)/(D40-D41)</f>
        <v>0.71428571428571419</v>
      </c>
      <c r="N40">
        <f t="shared" ref="N40" si="1">M40*D40+F40</f>
        <v>1.9655831739961704</v>
      </c>
      <c r="O40">
        <f>M40-A41</f>
        <v>0</v>
      </c>
      <c r="P40">
        <f>N40-B41</f>
        <v>0</v>
      </c>
    </row>
    <row r="41" spans="1:16" x14ac:dyDescent="0.2">
      <c r="A41">
        <v>0.71428571428571397</v>
      </c>
      <c r="B41">
        <v>1.96558317399617</v>
      </c>
      <c r="D41">
        <f t="shared" ref="D41:D62" si="2">(B42-B41)/(A42-A41)</f>
        <v>0.90068608705432751</v>
      </c>
      <c r="E41">
        <v>1</v>
      </c>
      <c r="F41">
        <f>INTERCEPT(B41:B42,A41:A42)</f>
        <v>1.3222359689573651</v>
      </c>
      <c r="G41" s="7">
        <f>((B42+B41)-(E41*(A42+A41)))/2</f>
        <v>1.2403342355541156</v>
      </c>
      <c r="H41" s="7"/>
      <c r="M41">
        <f>(F42-F41)/(D41-D42)</f>
        <v>0.93506493506493515</v>
      </c>
      <c r="N41">
        <f t="shared" ref="N41" si="3">M41*D41+F41</f>
        <v>2.1644359464627101</v>
      </c>
      <c r="O41">
        <f>M41-A42</f>
        <v>0</v>
      </c>
      <c r="P41">
        <f>N41-B42</f>
        <v>0</v>
      </c>
    </row>
    <row r="42" spans="1:16" x14ac:dyDescent="0.2">
      <c r="A42">
        <v>0.93506493506493504</v>
      </c>
      <c r="B42">
        <v>2.1644359464627101</v>
      </c>
      <c r="D42">
        <f t="shared" si="2"/>
        <v>6.1665982601381278E-3</v>
      </c>
      <c r="E42">
        <v>0</v>
      </c>
      <c r="F42">
        <f>INTERCEPT(B42:B43,A42:A43)</f>
        <v>2.1586697766610228</v>
      </c>
      <c r="G42" s="7">
        <f>((B43+B42)-(E42*(A43+A42)))/2</f>
        <v>2.1720841300191154</v>
      </c>
      <c r="H42" s="7"/>
    </row>
    <row r="43" spans="1:16" x14ac:dyDescent="0.2">
      <c r="A43">
        <v>3.4155844155844099</v>
      </c>
      <c r="B43">
        <v>2.1797323135755202</v>
      </c>
      <c r="G43" s="7"/>
      <c r="H43" s="7"/>
    </row>
    <row r="44" spans="1:16" x14ac:dyDescent="0.2">
      <c r="G44" s="7"/>
      <c r="H44" s="7"/>
    </row>
    <row r="45" spans="1:16" x14ac:dyDescent="0.2">
      <c r="A45">
        <v>2.5974025974025899E-2</v>
      </c>
      <c r="B45">
        <v>2.9139579349904299</v>
      </c>
      <c r="D45">
        <f t="shared" si="2"/>
        <v>-2.2650389763198962E-2</v>
      </c>
      <c r="E45">
        <v>0</v>
      </c>
      <c r="F45">
        <f t="shared" ref="F45:F62" si="4">INTERCEPT(B45:B46,A45:A46)</f>
        <v>2.9145462568024612</v>
      </c>
      <c r="G45" s="7">
        <f t="shared" ref="G45:G46" si="5">((B46+B45)-(E45*(A46+A45)))/2</f>
        <v>2.906309751434025</v>
      </c>
      <c r="H45" s="7"/>
      <c r="M45">
        <f t="shared" ref="M45" si="6">(F46-F45)/(D45-D46)</f>
        <v>0.70129870129870098</v>
      </c>
      <c r="N45">
        <f t="shared" ref="N45" si="7">M45*D45+F45</f>
        <v>2.8986615678776202</v>
      </c>
      <c r="O45">
        <f t="shared" ref="O45" si="8">M45-A46</f>
        <v>0</v>
      </c>
      <c r="P45">
        <f t="shared" ref="P45" si="9">N45-B46</f>
        <v>0</v>
      </c>
    </row>
    <row r="46" spans="1:16" x14ac:dyDescent="0.2">
      <c r="A46">
        <v>0.70129870129870098</v>
      </c>
      <c r="B46">
        <v>2.8986615678776202</v>
      </c>
      <c r="D46">
        <f t="shared" si="2"/>
        <v>-0.99919349723160888</v>
      </c>
      <c r="E46">
        <v>-1</v>
      </c>
      <c r="F46">
        <f t="shared" si="4"/>
        <v>3.5993946698322548</v>
      </c>
      <c r="G46" s="7">
        <f t="shared" si="5"/>
        <v>3.6010652827096363</v>
      </c>
      <c r="H46" s="7"/>
    </row>
    <row r="47" spans="1:16" x14ac:dyDescent="0.2">
      <c r="A47">
        <v>3.4415584415584402</v>
      </c>
      <c r="B47">
        <v>0.160611854684511</v>
      </c>
      <c r="G47" s="7"/>
      <c r="H47" s="7"/>
    </row>
    <row r="48" spans="1:16" x14ac:dyDescent="0.2">
      <c r="G48" s="7"/>
      <c r="H48" s="7"/>
    </row>
    <row r="49" spans="1:16" x14ac:dyDescent="0.2">
      <c r="A49">
        <v>2.8037383177569999E-2</v>
      </c>
      <c r="B49">
        <v>0.644782575113926</v>
      </c>
      <c r="D49">
        <f t="shared" si="2"/>
        <v>1.926241891051272</v>
      </c>
      <c r="E49">
        <v>2</v>
      </c>
      <c r="F49">
        <f t="shared" si="4"/>
        <v>0.59077579312183448</v>
      </c>
      <c r="G49" s="7">
        <f t="shared" ref="G49:G58" si="10">((B50+B49)-(E49*(A50+A49)))/2</f>
        <v>0.5566540511315351</v>
      </c>
      <c r="H49" s="7"/>
      <c r="M49">
        <f t="shared" ref="M49:M57" si="11">(F50-F49)/(D49-D50)</f>
        <v>0.89719626168224309</v>
      </c>
      <c r="N49">
        <f t="shared" ref="N49:N57" si="12">M49*D49+F49</f>
        <v>2.3189928168687706</v>
      </c>
      <c r="O49">
        <f t="shared" ref="O49:O57" si="13">M49-A50</f>
        <v>0</v>
      </c>
      <c r="P49">
        <f t="shared" ref="P49:P57" si="14">N49-B50</f>
        <v>0</v>
      </c>
    </row>
    <row r="50" spans="1:16" x14ac:dyDescent="0.2">
      <c r="A50">
        <v>0.89719626168224298</v>
      </c>
      <c r="B50">
        <v>2.3189928168687701</v>
      </c>
      <c r="D50">
        <f t="shared" si="2"/>
        <v>1.2096588023452754E-2</v>
      </c>
      <c r="E50">
        <v>0</v>
      </c>
      <c r="F50">
        <f t="shared" si="4"/>
        <v>2.3081398033150182</v>
      </c>
      <c r="G50" s="7">
        <f t="shared" si="10"/>
        <v>2.3341700780103452</v>
      </c>
      <c r="H50" s="7"/>
    </row>
    <row r="51" spans="1:16" x14ac:dyDescent="0.2">
      <c r="A51">
        <v>3.4065420560747599</v>
      </c>
      <c r="B51">
        <v>2.3493473391519202</v>
      </c>
      <c r="G51" s="7"/>
      <c r="H51" s="7"/>
    </row>
    <row r="52" spans="1:16" x14ac:dyDescent="0.2">
      <c r="G52" s="7"/>
      <c r="H52" s="7"/>
    </row>
    <row r="53" spans="1:16" x14ac:dyDescent="0.2">
      <c r="A53">
        <v>4.22535211267605E-2</v>
      </c>
      <c r="B53">
        <v>2.7333333333333298</v>
      </c>
      <c r="D53">
        <f t="shared" si="2"/>
        <v>0.95243902439024586</v>
      </c>
      <c r="E53">
        <v>1</v>
      </c>
      <c r="F53">
        <f t="shared" si="4"/>
        <v>2.6930894308943056</v>
      </c>
      <c r="G53" s="7">
        <f t="shared" si="10"/>
        <v>2.6773474178403731</v>
      </c>
      <c r="H53" s="7"/>
      <c r="M53">
        <f t="shared" si="11"/>
        <v>0.61971830985915377</v>
      </c>
      <c r="N53">
        <f t="shared" si="12"/>
        <v>3.2833333333333301</v>
      </c>
      <c r="O53">
        <f t="shared" si="13"/>
        <v>0</v>
      </c>
      <c r="P53">
        <f t="shared" si="14"/>
        <v>0</v>
      </c>
    </row>
    <row r="54" spans="1:16" x14ac:dyDescent="0.2">
      <c r="A54">
        <v>0.61971830985915399</v>
      </c>
      <c r="B54">
        <v>3.2833333333333301</v>
      </c>
      <c r="D54">
        <f t="shared" si="2"/>
        <v>0</v>
      </c>
      <c r="E54">
        <v>0</v>
      </c>
      <c r="F54">
        <f t="shared" si="4"/>
        <v>3.2833333333333301</v>
      </c>
      <c r="G54" s="7">
        <f t="shared" si="10"/>
        <v>3.2833333333333301</v>
      </c>
      <c r="H54" s="7"/>
    </row>
    <row r="55" spans="1:16" x14ac:dyDescent="0.2">
      <c r="A55">
        <v>3.4225352112676002</v>
      </c>
      <c r="B55">
        <v>3.2833333333333301</v>
      </c>
      <c r="G55" s="7"/>
      <c r="H55" s="7"/>
    </row>
    <row r="56" spans="1:16" x14ac:dyDescent="0.2">
      <c r="G56" s="7"/>
      <c r="H56" s="7"/>
    </row>
    <row r="57" spans="1:16" x14ac:dyDescent="0.2">
      <c r="A57">
        <v>4.22535211267605E-2</v>
      </c>
      <c r="B57">
        <v>4.55</v>
      </c>
      <c r="D57">
        <f t="shared" si="2"/>
        <v>0</v>
      </c>
      <c r="E57">
        <v>0</v>
      </c>
      <c r="F57">
        <f t="shared" si="4"/>
        <v>4.55</v>
      </c>
      <c r="G57" s="7">
        <f t="shared" si="10"/>
        <v>4.55</v>
      </c>
      <c r="H57" s="7"/>
      <c r="M57">
        <f t="shared" si="11"/>
        <v>0.64788732394366189</v>
      </c>
      <c r="N57">
        <f t="shared" si="12"/>
        <v>4.55</v>
      </c>
      <c r="O57">
        <f t="shared" si="13"/>
        <v>0</v>
      </c>
      <c r="P57">
        <f t="shared" si="14"/>
        <v>0</v>
      </c>
    </row>
    <row r="58" spans="1:16" x14ac:dyDescent="0.2">
      <c r="A58">
        <v>0.647887323943662</v>
      </c>
      <c r="B58">
        <v>4.55</v>
      </c>
      <c r="D58">
        <f t="shared" si="2"/>
        <v>-1.008248299319731</v>
      </c>
      <c r="E58">
        <v>-1</v>
      </c>
      <c r="F58">
        <f t="shared" si="4"/>
        <v>5.2032312925170086</v>
      </c>
      <c r="G58" s="7">
        <f t="shared" si="10"/>
        <v>5.1865023474178358</v>
      </c>
      <c r="H58" s="7"/>
    </row>
    <row r="59" spans="1:16" x14ac:dyDescent="0.2">
      <c r="A59">
        <v>3.4084507042253498</v>
      </c>
      <c r="B59">
        <v>1.7666666666666599</v>
      </c>
      <c r="G59" s="7"/>
      <c r="H59" s="7"/>
    </row>
    <row r="60" spans="1:16" x14ac:dyDescent="0.2">
      <c r="G60" s="7"/>
      <c r="H60" s="7"/>
    </row>
    <row r="61" spans="1:16" x14ac:dyDescent="0.2">
      <c r="A61">
        <v>5.2631578947368397E-2</v>
      </c>
      <c r="B61">
        <v>0.163106796116505</v>
      </c>
      <c r="D61">
        <f t="shared" si="2"/>
        <v>1.9809774559815612</v>
      </c>
      <c r="E61">
        <v>2</v>
      </c>
      <c r="F61">
        <f t="shared" si="4"/>
        <v>5.8844824749054614E-2</v>
      </c>
      <c r="G61" s="7">
        <f t="shared" ref="G59:G62" si="15">((B62+B61)-(E61*(A62+A61)))/2</f>
        <v>5.0459887583032104E-2</v>
      </c>
      <c r="H61" s="7"/>
      <c r="M61">
        <f t="shared" ref="M58:M61" si="16">(F62-F61)/(D61-D62)</f>
        <v>0.82894736842105199</v>
      </c>
      <c r="N61">
        <f t="shared" ref="N58:N61" si="17">M61*D61+F61</f>
        <v>1.7009708737864</v>
      </c>
      <c r="O61">
        <f t="shared" ref="O58:O61" si="18">M61-A62</f>
        <v>0</v>
      </c>
      <c r="P61">
        <f t="shared" ref="P58:P61" si="19">N61-B62</f>
        <v>0</v>
      </c>
    </row>
    <row r="62" spans="1:16" x14ac:dyDescent="0.2">
      <c r="A62">
        <v>0.82894736842105199</v>
      </c>
      <c r="B62">
        <v>1.7009708737864</v>
      </c>
      <c r="D62">
        <f t="shared" si="2"/>
        <v>0</v>
      </c>
      <c r="E62">
        <v>0</v>
      </c>
      <c r="F62">
        <f t="shared" si="4"/>
        <v>1.7009708737864</v>
      </c>
      <c r="G62" s="7">
        <f t="shared" si="15"/>
        <v>1.7009708737864</v>
      </c>
      <c r="H62" s="7"/>
    </row>
    <row r="63" spans="1:16" x14ac:dyDescent="0.2">
      <c r="A63">
        <v>3.4210526315789398</v>
      </c>
      <c r="B63">
        <v>1.7009708737864</v>
      </c>
      <c r="G63" s="8"/>
      <c r="H63" s="8"/>
    </row>
    <row r="64" spans="1:16" x14ac:dyDescent="0.2">
      <c r="G64" s="8"/>
      <c r="H64" s="8"/>
    </row>
    <row r="65" spans="7:8" x14ac:dyDescent="0.2">
      <c r="G65" s="8"/>
      <c r="H65" s="8"/>
    </row>
    <row r="66" spans="7:8" x14ac:dyDescent="0.2">
      <c r="G66" s="8"/>
      <c r="H66" s="8"/>
    </row>
    <row r="67" spans="7:8" x14ac:dyDescent="0.2">
      <c r="G67" s="8"/>
      <c r="H67" s="8"/>
    </row>
    <row r="68" spans="7:8" x14ac:dyDescent="0.2">
      <c r="G68" s="8"/>
      <c r="H68" s="8"/>
    </row>
    <row r="69" spans="7:8" x14ac:dyDescent="0.2">
      <c r="G69" s="8"/>
      <c r="H69" s="8"/>
    </row>
    <row r="70" spans="7:8" x14ac:dyDescent="0.2">
      <c r="G70" s="8"/>
      <c r="H70" s="8"/>
    </row>
    <row r="71" spans="7:8" x14ac:dyDescent="0.2">
      <c r="G71" s="8"/>
      <c r="H71" s="8"/>
    </row>
    <row r="72" spans="7:8" x14ac:dyDescent="0.2">
      <c r="G72" s="8"/>
      <c r="H72" s="8"/>
    </row>
    <row r="73" spans="7:8" x14ac:dyDescent="0.2">
      <c r="G73" s="8"/>
      <c r="H73" s="8"/>
    </row>
    <row r="74" spans="7:8" x14ac:dyDescent="0.2">
      <c r="G74" s="8"/>
      <c r="H74" s="8"/>
    </row>
    <row r="75" spans="7:8" x14ac:dyDescent="0.2">
      <c r="G75" s="8"/>
      <c r="H75" s="8"/>
    </row>
    <row r="76" spans="7:8" x14ac:dyDescent="0.2">
      <c r="G76" s="8"/>
      <c r="H76" s="8"/>
    </row>
    <row r="77" spans="7:8" x14ac:dyDescent="0.2">
      <c r="G77" s="8"/>
      <c r="H77" s="8"/>
    </row>
    <row r="78" spans="7:8" x14ac:dyDescent="0.2">
      <c r="G78" s="8"/>
      <c r="H78" s="8"/>
    </row>
    <row r="79" spans="7:8" x14ac:dyDescent="0.2">
      <c r="G79" s="8"/>
      <c r="H79" s="8"/>
    </row>
  </sheetData>
  <mergeCells count="46">
    <mergeCell ref="G75:H75"/>
    <mergeCell ref="G76:H76"/>
    <mergeCell ref="G77:H77"/>
    <mergeCell ref="G78:H78"/>
    <mergeCell ref="G79:H79"/>
    <mergeCell ref="G70:H70"/>
    <mergeCell ref="G71:H71"/>
    <mergeCell ref="G72:H72"/>
    <mergeCell ref="G73:H73"/>
    <mergeCell ref="G74:H74"/>
    <mergeCell ref="G35:H35"/>
    <mergeCell ref="G36:H36"/>
    <mergeCell ref="G37:H37"/>
    <mergeCell ref="G38:H38"/>
    <mergeCell ref="G34:H34"/>
    <mergeCell ref="G48:H48"/>
    <mergeCell ref="G40:H40"/>
    <mergeCell ref="G41:H41"/>
    <mergeCell ref="G42:H42"/>
    <mergeCell ref="G39:H39"/>
    <mergeCell ref="G43:H43"/>
    <mergeCell ref="G44:H44"/>
    <mergeCell ref="G45:H45"/>
    <mergeCell ref="G46:H46"/>
    <mergeCell ref="G47:H47"/>
    <mergeCell ref="G60:H60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7:H67"/>
    <mergeCell ref="G68:H68"/>
    <mergeCell ref="G69:H69"/>
    <mergeCell ref="G61:H61"/>
    <mergeCell ref="G62:H62"/>
    <mergeCell ref="G63:H63"/>
    <mergeCell ref="G64:H64"/>
    <mergeCell ref="G65:H65"/>
    <mergeCell ref="G66:H66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GaN Defetcs</vt:lpstr>
      <vt:lpstr>Lyons 2017 (Native)</vt:lpstr>
      <vt:lpstr>Lyons 2014 (C)</vt:lpstr>
      <vt:lpstr>Lyons 2021 (C complexes)</vt:lpstr>
      <vt:lpstr>Pasquarello 2016 (Mg)</vt:lpstr>
      <vt:lpstr>Lyons 2014 (Si, Ge, O)</vt:lpstr>
      <vt:lpstr>Lyons 2012 (Be&amp;Zn)</vt:lpstr>
      <vt:lpstr>Lyons 2012 (Mg&amp;H)</vt:lpstr>
      <vt:lpstr>Vorobiov 2024 (A_Ga-V_N comps)</vt:lpstr>
      <vt:lpstr>'Lyons 2017 (Native)'!Default_Dataset</vt:lpstr>
      <vt:lpstr>'Lyons 2017 (Native)'!Default_Dataset_1</vt:lpstr>
      <vt:lpstr>'Lyons 2017 (Native)'!Default_Dataset_2</vt:lpstr>
      <vt:lpstr>'Lyons 2017 (Native)'!Default_Dataset_3</vt:lpstr>
      <vt:lpstr>'Lyons 2017 (Native)'!Default_Dataset_4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Scarpulla</dc:creator>
  <cp:lastModifiedBy>Milo Headden</cp:lastModifiedBy>
  <dcterms:created xsi:type="dcterms:W3CDTF">2024-05-22T21:17:18Z</dcterms:created>
  <dcterms:modified xsi:type="dcterms:W3CDTF">2026-02-23T19:30:04Z</dcterms:modified>
</cp:coreProperties>
</file>