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.coolguymilo/Desktop/Scarpulla Lab Work/"/>
    </mc:Choice>
  </mc:AlternateContent>
  <xr:revisionPtr revIDLastSave="0" documentId="13_ncr:1_{29DCE810-204F-C442-A38D-E95CA25BEF00}" xr6:coauthVersionLast="47" xr6:coauthVersionMax="47" xr10:uidLastSave="{00000000-0000-0000-0000-000000000000}"/>
  <bookViews>
    <workbookView xWindow="14520" yWindow="0" windowWidth="14280" windowHeight="18000" activeTab="4" xr2:uid="{CA3FF520-9A75-42C2-8881-19CDC440328A}"/>
  </bookViews>
  <sheets>
    <sheet name="GaN Defetcs" sheetId="1" r:id="rId1"/>
    <sheet name="Lyons 2017 (Native)" sheetId="2" r:id="rId2"/>
    <sheet name="Lyons 2014 (C)" sheetId="4" r:id="rId3"/>
    <sheet name="Pasquarello 2016 (Mg)" sheetId="3" r:id="rId4"/>
    <sheet name="Lyons 2014 (Si)" sheetId="6" r:id="rId5"/>
  </sheets>
  <definedNames>
    <definedName name="Default_Dataset" localSheetId="1">'Lyons 2017 (Native)'!$A$46:$B$51</definedName>
    <definedName name="Default_Dataset_1" localSheetId="1">'Lyons 2017 (Native)'!$A$54:$B$57</definedName>
    <definedName name="Default_Dataset_2" localSheetId="1">'Lyons 2017 (Native)'!$A$60:$B$64</definedName>
    <definedName name="Default_Dataset_3" localSheetId="1">'Lyons 2017 (Native)'!$A$67:$B$73</definedName>
    <definedName name="Default_Dataset_4" localSheetId="1">'Lyons 2017 (Native)'!$A$76:$B$79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6" l="1"/>
  <c r="F2" i="6" s="1"/>
  <c r="F25" i="6"/>
  <c r="D25" i="6"/>
  <c r="F32" i="2"/>
  <c r="F2" i="4"/>
  <c r="F14" i="4"/>
  <c r="F12" i="4"/>
  <c r="F13" i="4"/>
  <c r="F11" i="4"/>
  <c r="G29" i="4"/>
  <c r="G30" i="4"/>
  <c r="F6" i="4" s="1"/>
  <c r="G31" i="4"/>
  <c r="F7" i="4" s="1"/>
  <c r="G35" i="4"/>
  <c r="G36" i="4"/>
  <c r="G37" i="4"/>
  <c r="G38" i="4"/>
  <c r="F5" i="4"/>
  <c r="F2" i="2"/>
  <c r="F3" i="2"/>
  <c r="M30" i="4"/>
  <c r="N30" i="4" s="1"/>
  <c r="P30" i="4" s="1"/>
  <c r="M35" i="4"/>
  <c r="N35" i="4"/>
  <c r="O35" i="4"/>
  <c r="P35" i="4"/>
  <c r="M36" i="4"/>
  <c r="N36" i="4"/>
  <c r="O36" i="4"/>
  <c r="P36" i="4"/>
  <c r="M37" i="4"/>
  <c r="N37" i="4"/>
  <c r="O37" i="4"/>
  <c r="P37" i="4"/>
  <c r="P29" i="4"/>
  <c r="O29" i="4"/>
  <c r="N29" i="4"/>
  <c r="J38" i="2"/>
  <c r="M29" i="4"/>
  <c r="I38" i="2"/>
  <c r="L38" i="2"/>
  <c r="K38" i="2"/>
  <c r="G25" i="4"/>
  <c r="G38" i="2"/>
  <c r="F38" i="2"/>
  <c r="F36" i="4"/>
  <c r="F37" i="4"/>
  <c r="F38" i="4"/>
  <c r="F35" i="4"/>
  <c r="F30" i="4"/>
  <c r="F31" i="4"/>
  <c r="F29" i="4"/>
  <c r="F25" i="4"/>
  <c r="D29" i="4"/>
  <c r="D30" i="4"/>
  <c r="D31" i="4"/>
  <c r="D35" i="4"/>
  <c r="D36" i="4"/>
  <c r="D37" i="4"/>
  <c r="D38" i="4"/>
  <c r="D25" i="4"/>
  <c r="F30" i="2"/>
  <c r="F19" i="2"/>
  <c r="F23" i="2"/>
  <c r="F18" i="2"/>
  <c r="F14" i="2"/>
  <c r="F8" i="2"/>
  <c r="I41" i="2"/>
  <c r="E38" i="2"/>
  <c r="G39" i="2"/>
  <c r="I39" i="2"/>
  <c r="I40" i="2"/>
  <c r="F31" i="2"/>
  <c r="F24" i="2"/>
  <c r="F25" i="2"/>
  <c r="F26" i="2"/>
  <c r="F27" i="2"/>
  <c r="F28" i="2"/>
  <c r="F21" i="2"/>
  <c r="F20" i="2"/>
  <c r="F15" i="2"/>
  <c r="F16" i="2"/>
  <c r="F9" i="2"/>
  <c r="F10" i="2"/>
  <c r="F11" i="2"/>
  <c r="F12" i="2"/>
  <c r="F6" i="2"/>
  <c r="F5" i="2"/>
  <c r="G40" i="2"/>
  <c r="F4" i="2" s="1"/>
  <c r="G41" i="2"/>
  <c r="G42" i="2"/>
  <c r="G46" i="2"/>
  <c r="G47" i="2"/>
  <c r="G48" i="2"/>
  <c r="G49" i="2"/>
  <c r="G50" i="2"/>
  <c r="G54" i="2"/>
  <c r="G55" i="2"/>
  <c r="G56" i="2"/>
  <c r="G60" i="2"/>
  <c r="G61" i="2"/>
  <c r="G62" i="2"/>
  <c r="G63" i="2"/>
  <c r="G67" i="2"/>
  <c r="G68" i="2"/>
  <c r="G69" i="2"/>
  <c r="G70" i="2"/>
  <c r="G71" i="2"/>
  <c r="G72" i="2"/>
  <c r="G76" i="2"/>
  <c r="G77" i="2"/>
  <c r="G78" i="2"/>
  <c r="E40" i="2"/>
  <c r="E77" i="2"/>
  <c r="E78" i="2"/>
  <c r="E76" i="2"/>
  <c r="F77" i="2"/>
  <c r="F78" i="2"/>
  <c r="F76" i="2"/>
  <c r="F68" i="2"/>
  <c r="F69" i="2"/>
  <c r="F70" i="2"/>
  <c r="F71" i="2"/>
  <c r="F72" i="2"/>
  <c r="F67" i="2"/>
  <c r="E68" i="2"/>
  <c r="E69" i="2"/>
  <c r="E70" i="2"/>
  <c r="E71" i="2"/>
  <c r="E72" i="2"/>
  <c r="E67" i="2"/>
  <c r="F61" i="2"/>
  <c r="F62" i="2"/>
  <c r="F63" i="2"/>
  <c r="E61" i="2"/>
  <c r="E62" i="2"/>
  <c r="E63" i="2"/>
  <c r="F60" i="2"/>
  <c r="E60" i="2"/>
  <c r="F55" i="2"/>
  <c r="F56" i="2"/>
  <c r="F54" i="2"/>
  <c r="E55" i="2"/>
  <c r="E56" i="2"/>
  <c r="E54" i="2"/>
  <c r="F47" i="2"/>
  <c r="F48" i="2"/>
  <c r="F49" i="2"/>
  <c r="F50" i="2"/>
  <c r="E47" i="2"/>
  <c r="E48" i="2"/>
  <c r="E49" i="2"/>
  <c r="E50" i="2"/>
  <c r="E46" i="2"/>
  <c r="F46" i="2"/>
  <c r="F39" i="2"/>
  <c r="E39" i="2"/>
  <c r="E41" i="2"/>
  <c r="E42" i="2"/>
  <c r="F40" i="2"/>
  <c r="F41" i="2"/>
  <c r="F42" i="2"/>
  <c r="O30" i="4" l="1"/>
  <c r="I49" i="2"/>
  <c r="K49" i="2" s="1"/>
  <c r="I55" i="2"/>
  <c r="K55" i="2" s="1"/>
  <c r="I48" i="2"/>
  <c r="K48" i="2" s="1"/>
  <c r="I54" i="2"/>
  <c r="K54" i="2" s="1"/>
  <c r="I77" i="2"/>
  <c r="K77" i="2" s="1"/>
  <c r="I76" i="2"/>
  <c r="K76" i="2" s="1"/>
  <c r="I47" i="2"/>
  <c r="K47" i="2" s="1"/>
  <c r="K41" i="2"/>
  <c r="I46" i="2"/>
  <c r="K46" i="2" s="1"/>
  <c r="J49" i="2"/>
  <c r="L49" i="2" s="1"/>
  <c r="J54" i="2"/>
  <c r="L54" i="2" s="1"/>
  <c r="J48" i="2"/>
  <c r="L48" i="2" s="1"/>
  <c r="J55" i="2"/>
  <c r="L55" i="2" s="1"/>
  <c r="I71" i="2"/>
  <c r="K71" i="2" s="1"/>
  <c r="I70" i="2"/>
  <c r="K70" i="2" s="1"/>
  <c r="I69" i="2"/>
  <c r="K69" i="2" s="1"/>
  <c r="J69" i="2"/>
  <c r="L69" i="2" s="1"/>
  <c r="I67" i="2"/>
  <c r="K67" i="2" s="1"/>
  <c r="I68" i="2"/>
  <c r="K68" i="2" s="1"/>
  <c r="I60" i="2"/>
  <c r="K60" i="2" s="1"/>
  <c r="I62" i="2"/>
  <c r="K62" i="2" s="1"/>
  <c r="I61" i="2"/>
  <c r="K61" i="2" s="1"/>
  <c r="J77" i="2" l="1"/>
  <c r="L77" i="2" s="1"/>
  <c r="J76" i="2"/>
  <c r="L76" i="2" s="1"/>
  <c r="J71" i="2"/>
  <c r="L71" i="2" s="1"/>
  <c r="J47" i="2"/>
  <c r="L47" i="2" s="1"/>
  <c r="J46" i="2"/>
  <c r="L46" i="2" s="1"/>
  <c r="J41" i="2"/>
  <c r="L41" i="2" s="1"/>
  <c r="J40" i="2"/>
  <c r="L40" i="2" s="1"/>
  <c r="K40" i="2"/>
  <c r="J67" i="2"/>
  <c r="L67" i="2" s="1"/>
  <c r="J39" i="2"/>
  <c r="L39" i="2" s="1"/>
  <c r="K39" i="2"/>
  <c r="J70" i="2"/>
  <c r="L70" i="2" s="1"/>
  <c r="J68" i="2"/>
  <c r="L68" i="2" s="1"/>
  <c r="J60" i="2"/>
  <c r="L60" i="2" s="1"/>
  <c r="J61" i="2"/>
  <c r="L61" i="2" s="1"/>
  <c r="J62" i="2"/>
  <c r="L6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D2DA56-B665-9F45-80A5-CC6BC5D4BF44}" name="Default Dataset" type="6" refreshedVersion="8" background="1" saveData="1">
    <textPr sourceFile="/Users/mr.coolguymilo/Downloads/Default Dataset.csv" comma="1">
      <textFields count="2">
        <textField/>
        <textField/>
      </textFields>
    </textPr>
  </connection>
  <connection id="2" xr16:uid="{E2D5DA05-E33F-CF4E-A06C-503051AD53E6}" name="Default Dataset(1)" type="6" refreshedVersion="8" background="1" saveData="1">
    <textPr sourceFile="/Users/mr.coolguymilo/Downloads/Default Dataset(1).csv" comma="1">
      <textFields count="2">
        <textField/>
        <textField/>
      </textFields>
    </textPr>
  </connection>
  <connection id="3" xr16:uid="{FBC9DCFA-8339-BF42-8A52-1ED8AFA2255A}" name="Default Dataset(2)" type="6" refreshedVersion="8" background="1" saveData="1">
    <textPr sourceFile="/Users/mr.coolguymilo/Downloads/Default Dataset(2).csv" comma="1">
      <textFields count="2">
        <textField/>
        <textField/>
      </textFields>
    </textPr>
  </connection>
  <connection id="4" xr16:uid="{FE84EEFF-A809-B740-A866-4FCF6E651C8F}" name="Default Dataset(3)" type="6" refreshedVersion="8" background="1" saveData="1">
    <textPr sourceFile="/Users/mr.coolguymilo/Downloads/Default Dataset(3).csv" comma="1">
      <textFields count="2">
        <textField/>
        <textField/>
      </textFields>
    </textPr>
  </connection>
  <connection id="5" xr16:uid="{07F47A24-51E1-E848-9C05-8F6E4D903ED1}" name="Default Dataset(4)" type="6" refreshedVersion="8" background="1" saveData="1">
    <textPr sourceFile="/Users/mr.coolguymilo/Downloads/Default Dataset(4)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<sst xmlns="http://schemas.openxmlformats.org/spreadsheetml/2006/main" count="196" uniqueCount="113">
  <si>
    <t>Chargestate Name</t>
  </si>
  <si>
    <t>Charge</t>
  </si>
  <si>
    <t>dHo = formation energy without any chemical or Ef contribution.  Usually dH for Ef at valence band edge.  dH is composed in the calculations as dH=dHo +q*Ef  - sum(dm_i*mu_i)</t>
  </si>
  <si>
    <t>V_Ga^{-1}</t>
  </si>
  <si>
    <t>V_Ga^{-2}</t>
  </si>
  <si>
    <t>V_Ga^{0}</t>
  </si>
  <si>
    <t>V_Ga^{+1}</t>
  </si>
  <si>
    <t>etc</t>
  </si>
  <si>
    <t>V_N^{-2}</t>
  </si>
  <si>
    <t>V_N^{-1}</t>
  </si>
  <si>
    <t>V_N^{0}</t>
  </si>
  <si>
    <t>V_N^{+1}</t>
  </si>
  <si>
    <t>how many N added?</t>
  </si>
  <si>
    <t>how many Ga added?</t>
  </si>
  <si>
    <t>N_Ga^{-2}</t>
  </si>
  <si>
    <t>N_Ga^{-1}</t>
  </si>
  <si>
    <t>N_Ga^{0}</t>
  </si>
  <si>
    <t>N_Ga^{+1}</t>
  </si>
  <si>
    <t>Defect Name</t>
  </si>
  <si>
    <t>Ga vacancy</t>
  </si>
  <si>
    <t>N vacancy</t>
  </si>
  <si>
    <t>N antisite</t>
  </si>
  <si>
    <t>Citation</t>
  </si>
  <si>
    <t xml:space="preserve">write the authors, journal, issue, page nad year for the paper where the number came from </t>
  </si>
  <si>
    <t>G. Miceli and A. Pasquarello, “Self-compensation due to point defects in Mg-doped GaN,” Phys. Rev. B, vol. 93, no. 16, p. 165207, Apr. 2016, doi: 10.1103/PhysRevB.93.165207.</t>
  </si>
  <si>
    <t>Mg antisite</t>
  </si>
  <si>
    <t>Mg_Ga^{0}</t>
  </si>
  <si>
    <t>Mg_Ga^{-1}</t>
  </si>
  <si>
    <t>Mg interstitial</t>
  </si>
  <si>
    <t>J. L. Lyons and C. G. Van de Walle, “Computationally predicted energies and properties of defects in GaN,” npj Comput Mater, vol. 3, no. 1, pp. 1–10, Mar. 2017, doi: 10.1038/s41524-017-0014-2.</t>
  </si>
  <si>
    <t>V_N^{+3}</t>
  </si>
  <si>
    <t>N_Ga^{+2}</t>
  </si>
  <si>
    <t>N_Ga^{+3}</t>
  </si>
  <si>
    <t>V_Ga^{-3}</t>
  </si>
  <si>
    <t>Ga interstitial</t>
  </si>
  <si>
    <t>Ga_i^{+1}</t>
  </si>
  <si>
    <t>Ga_i^{+2}</t>
  </si>
  <si>
    <t>Ga_i^{+3}</t>
  </si>
  <si>
    <t>N interstitial</t>
  </si>
  <si>
    <t>Ga antisite</t>
  </si>
  <si>
    <t>POINTS</t>
  </si>
  <si>
    <t>X</t>
  </si>
  <si>
    <t>Y</t>
  </si>
  <si>
    <t>Equation</t>
  </si>
  <si>
    <t>intercepts</t>
  </si>
  <si>
    <t>slopes</t>
  </si>
  <si>
    <t>y = 2x + 6.996227085</t>
  </si>
  <si>
    <t>y = x + 8.463935372</t>
  </si>
  <si>
    <t>y = 10.17772649</t>
  </si>
  <si>
    <t>y = -x + 12.62337753</t>
  </si>
  <si>
    <t>y =x + 7.143848513</t>
  </si>
  <si>
    <t>y = 8.1084824</t>
  </si>
  <si>
    <t>y = -x + 9.793063266</t>
  </si>
  <si>
    <t>y = -2x + 12.04520869</t>
  </si>
  <si>
    <t>y = -3x + 14.89726147</t>
  </si>
  <si>
    <t>y = 3x + .4412387</t>
  </si>
  <si>
    <t>y = 2x + 2.539444399</t>
  </si>
  <si>
    <t>y = 3x + (-1.183895061)</t>
  </si>
  <si>
    <t>y = 2.979803808</t>
  </si>
  <si>
    <t>y = x + (-0.25951127)</t>
  </si>
  <si>
    <t>N_i^{-1}</t>
  </si>
  <si>
    <t>N_i^{0}</t>
  </si>
  <si>
    <t>N_i^{+2}</t>
  </si>
  <si>
    <t>N_i^{+1}</t>
  </si>
  <si>
    <t>Ga_N^{-1}</t>
  </si>
  <si>
    <t>Ga_N^{0}</t>
  </si>
  <si>
    <t>Ga_N^{+1}</t>
  </si>
  <si>
    <t>Ga_N^{+2}</t>
  </si>
  <si>
    <t>Ga_N^{+3}</t>
  </si>
  <si>
    <t>Ga_N^{+4}</t>
  </si>
  <si>
    <t>1. data validation</t>
  </si>
  <si>
    <t>2. determine formation enthalpy</t>
  </si>
  <si>
    <t>3. extract H*</t>
  </si>
  <si>
    <t>Slope change points</t>
  </si>
  <si>
    <t>deltaX</t>
  </si>
  <si>
    <t>deltaY</t>
  </si>
  <si>
    <t>y = x + 5.103652705</t>
  </si>
  <si>
    <t>y = -x + 8.754910333</t>
  </si>
  <si>
    <t>y = 6.221374046</t>
  </si>
  <si>
    <t>y = x + 3.875236836</t>
  </si>
  <si>
    <t>y = 2x + 3.325714286</t>
  </si>
  <si>
    <t>y = 4x + (- 0.013105676)</t>
  </si>
  <si>
    <t>y = x + 4.037064341</t>
  </si>
  <si>
    <t>y = 6.358778626</t>
  </si>
  <si>
    <t>y = -x + 9.11876535</t>
  </si>
  <si>
    <t>y = 3x + 1.26326919</t>
  </si>
  <si>
    <t>y = 2x + 2.525714286</t>
  </si>
  <si>
    <t xml:space="preserve">y = 3x + </t>
  </si>
  <si>
    <t>https://journals.aps.org/prb/abstract/10.1103/PhysRevB.89.035204#f1</t>
  </si>
  <si>
    <t>C substition Ga</t>
  </si>
  <si>
    <t>C substitution N</t>
  </si>
  <si>
    <t>C interstitial</t>
  </si>
  <si>
    <t>C_N^{-1}</t>
  </si>
  <si>
    <t>C_N^{0}</t>
  </si>
  <si>
    <t>C_N^{+1}</t>
  </si>
  <si>
    <t>C_i^{+2}</t>
  </si>
  <si>
    <t>C_i^{+1}</t>
  </si>
  <si>
    <t>C_i^{0}</t>
  </si>
  <si>
    <t>C_i^{-1}</t>
  </si>
  <si>
    <t>Points</t>
  </si>
  <si>
    <t>Slope</t>
  </si>
  <si>
    <t>Intercept (calculated purely from points)</t>
  </si>
  <si>
    <t>Intercept (calc. from points and charge as slope)</t>
  </si>
  <si>
    <t>Validation</t>
  </si>
  <si>
    <t>delta X</t>
  </si>
  <si>
    <t>delta Y</t>
  </si>
  <si>
    <t>Slope Change Points</t>
  </si>
  <si>
    <t>N/A</t>
  </si>
  <si>
    <t>C_Ga^{+1}</t>
  </si>
  <si>
    <t>Mg_i^{+2}</t>
  </si>
  <si>
    <t>https://www.researchgate.net/profile/John-L-Lyons/publication/223012158_Hybrid_functional_calculations_of_DX_centers_in_AlN_GaN_and_AlGaN/links/55bf738708aec0e5f4475936/Hybrid-functional-calculations-of-DX-centers-in-AlN-GaN-and-AlGaN.pdf</t>
  </si>
  <si>
    <t>Si substitution Ga</t>
  </si>
  <si>
    <t>Si_Ga^{+1}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</si>
</sst>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0" xfId="1"/>
    <xf numFmtId="164" fontId="0" fillId="0" borderId="0" xfId="0" applyNumberForma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12700</xdr:colOff>
      <xdr:row>6</xdr:row>
      <xdr:rowOff>25400</xdr:rowOff>
    </xdr:from>
    <xdr:to>
      <xdr:col>15</xdr:col>
      <xdr:colOff>254001</xdr:colOff>
      <xdr:row>24</xdr:row>
      <xdr:rowOff>27207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B1795-8248-47AD-70E3-74F5B3413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0" y="1587500"/>
          <a:ext cx="5651500" cy="3430807"/>
        </a:xfrm>
        <a:prstGeom prst="rect">
          <a:avLst/>
        </a:prstGeom>
      </xdr:spPr>
    </xdr:pic>
    <xdr:clientData/>
  </xdr:twoCellAnchor>
  <xdr:twoCellAnchor editAs="oneCell">
    <xdr:from>
      <xdr:col>18</xdr:col>
      <xdr:colOff>128924</xdr:colOff>
      <xdr:row>5</xdr:row>
      <xdr:rowOff>192423</xdr:rowOff>
    </xdr:from>
    <xdr:to>
      <xdr:col>22</xdr:col>
      <xdr:colOff>149834</xdr:colOff>
      <xdr:row>33</xdr:row>
      <xdr:rowOff>121227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A0BB1B-4080-3B39-5723-30E0EDC6C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68924" y="1577878"/>
          <a:ext cx="2714849" cy="53166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14</xdr:col>
      <xdr:colOff>482600</xdr:colOff>
      <xdr:row>18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3310D5-1A6C-3EB6-B83F-E0258A858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2100" y="3302000"/>
          <a:ext cx="3175000" cy="23622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18</xdr:col>
      <xdr:colOff>241300</xdr:colOff>
      <xdr:row>19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62ED35-23A8-EE7D-CB79-6DF4E44AC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50700" y="3492500"/>
          <a:ext cx="1587500" cy="2362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647700</xdr:colOff>
      <xdr:row>6</xdr:row>
      <xdr:rowOff>101600</xdr:rowOff>
    </xdr:from>
    <xdr:to>
      <xdr:col>19</xdr:col>
      <xdr:colOff>203200</xdr:colOff>
      <xdr:row>24</xdr:row>
      <xdr:rowOff>83509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35E25-EE79-5A66-A366-F0986DFE7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7500" y="1663700"/>
          <a:ext cx="7772400" cy="34109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177800</xdr:colOff>
      <xdr:row>4</xdr:row>
      <xdr:rowOff>114300</xdr:rowOff>
    </xdr:from>
    <xdr:to>
      <xdr:col>20</xdr:col>
      <xdr:colOff>495300</xdr:colOff>
      <xdr:row>26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26B4E4-2CF2-E428-56DC-4CEC3EEF4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3400" y="3035300"/>
          <a:ext cx="3009900" cy="40894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(3)" connectionId="4" xr16:uid="{DFFC1857-9116-D848-8B66-0C499588E79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(2)" connectionId="3" xr16:uid="{3A433131-8F33-A041-BCF1-A4637E83FED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(1)" connectionId="2" xr16:uid="{3E39CA5C-5EBF-F343-9B99-CEF54FB5F64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" connectionId="1" xr16:uid="{476A9E9F-C8DB-564A-B15E-D1D2F46BC3C2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(4)" connectionId="5" xr16:uid="{087E0CF1-8DE5-AB4F-974F-5059A5913EC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7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" Type="http://schemas.openxmlformats.org/officeDocument/2006/relationships/hyperlink" Target="https://doi.org/10.1038/s41524-017-0014-2" TargetMode="External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oi.org/10.1103/PhysRevB.93.16520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DE49-FBD4-4F55-B909-2A564CBCEFA3}">
  <dimension ref="A1:I18"/>
  <sheetViews>
    <sheetView workbookViewId="0">
      <selection activeCell="F24" sqref="F24"/>
    </sheetView>
  </sheetViews>
  <sheetFormatPr baseColWidth="10" defaultColWidth="8.83203125" defaultRowHeight="15" x14ac:dyDescent="0.2"/>
  <cols>
    <col min="5" max="5" width="33.1640625" customWidth="1"/>
  </cols>
  <sheetData>
    <row r="1" spans="1:9" ht="185" customHeight="1" x14ac:dyDescent="0.2">
      <c r="A1" s="1" t="s">
        <v>18</v>
      </c>
      <c r="B1" s="1" t="s">
        <v>0</v>
      </c>
      <c r="C1" s="1"/>
      <c r="D1" s="1" t="s">
        <v>1</v>
      </c>
      <c r="E1" s="1" t="s">
        <v>2</v>
      </c>
      <c r="F1" s="1" t="s">
        <v>13</v>
      </c>
      <c r="G1" s="1" t="s">
        <v>12</v>
      </c>
      <c r="I1" s="1" t="s">
        <v>22</v>
      </c>
    </row>
    <row r="2" spans="1:9" x14ac:dyDescent="0.2">
      <c r="A2" t="s">
        <v>19</v>
      </c>
      <c r="B2" t="s">
        <v>4</v>
      </c>
      <c r="D2">
        <v>-2</v>
      </c>
      <c r="E2" s="2">
        <v>1</v>
      </c>
      <c r="F2">
        <v>-1</v>
      </c>
      <c r="G2">
        <v>0</v>
      </c>
      <c r="I2" t="s">
        <v>23</v>
      </c>
    </row>
    <row r="3" spans="1:9" x14ac:dyDescent="0.2">
      <c r="B3" t="s">
        <v>3</v>
      </c>
      <c r="D3">
        <v>-1</v>
      </c>
      <c r="E3" s="2">
        <v>2</v>
      </c>
      <c r="F3">
        <v>-1</v>
      </c>
      <c r="G3">
        <v>0</v>
      </c>
    </row>
    <row r="4" spans="1:9" x14ac:dyDescent="0.2">
      <c r="B4" t="s">
        <v>5</v>
      </c>
      <c r="D4">
        <v>0</v>
      </c>
      <c r="E4" s="2">
        <v>3</v>
      </c>
      <c r="F4">
        <v>-1</v>
      </c>
      <c r="G4">
        <v>0</v>
      </c>
    </row>
    <row r="5" spans="1:9" x14ac:dyDescent="0.2">
      <c r="B5" t="s">
        <v>6</v>
      </c>
      <c r="D5">
        <v>1</v>
      </c>
      <c r="E5" s="2">
        <v>4</v>
      </c>
      <c r="F5">
        <v>-1</v>
      </c>
      <c r="G5">
        <v>0</v>
      </c>
    </row>
    <row r="6" spans="1:9" x14ac:dyDescent="0.2">
      <c r="B6" t="s">
        <v>7</v>
      </c>
      <c r="E6" s="2"/>
    </row>
    <row r="7" spans="1:9" x14ac:dyDescent="0.2">
      <c r="E7" s="2"/>
    </row>
    <row r="8" spans="1:9" x14ac:dyDescent="0.2">
      <c r="A8" t="s">
        <v>20</v>
      </c>
      <c r="B8" t="s">
        <v>8</v>
      </c>
      <c r="D8">
        <v>-2</v>
      </c>
      <c r="E8" s="2">
        <v>1</v>
      </c>
      <c r="F8">
        <v>0</v>
      </c>
      <c r="G8">
        <v>-1</v>
      </c>
    </row>
    <row r="9" spans="1:9" x14ac:dyDescent="0.2">
      <c r="B9" t="s">
        <v>9</v>
      </c>
      <c r="D9">
        <v>-1</v>
      </c>
      <c r="E9" s="2">
        <v>2</v>
      </c>
      <c r="F9">
        <v>0</v>
      </c>
      <c r="G9">
        <v>-1</v>
      </c>
    </row>
    <row r="10" spans="1:9" x14ac:dyDescent="0.2">
      <c r="B10" t="s">
        <v>10</v>
      </c>
      <c r="D10">
        <v>0</v>
      </c>
      <c r="E10" s="2">
        <v>3</v>
      </c>
      <c r="F10">
        <v>0</v>
      </c>
      <c r="G10">
        <v>-1</v>
      </c>
    </row>
    <row r="11" spans="1:9" x14ac:dyDescent="0.2">
      <c r="B11" t="s">
        <v>11</v>
      </c>
      <c r="D11">
        <v>1</v>
      </c>
      <c r="E11" s="2">
        <v>4</v>
      </c>
      <c r="F11">
        <v>0</v>
      </c>
      <c r="G11">
        <v>-1</v>
      </c>
    </row>
    <row r="12" spans="1:9" x14ac:dyDescent="0.2">
      <c r="B12" t="s">
        <v>7</v>
      </c>
      <c r="E12" s="2"/>
    </row>
    <row r="14" spans="1:9" x14ac:dyDescent="0.2">
      <c r="A14" t="s">
        <v>21</v>
      </c>
      <c r="B14" t="s">
        <v>14</v>
      </c>
      <c r="D14">
        <v>-2</v>
      </c>
      <c r="E14" s="2">
        <v>1</v>
      </c>
      <c r="F14">
        <v>-1</v>
      </c>
      <c r="G14">
        <v>1</v>
      </c>
    </row>
    <row r="15" spans="1:9" x14ac:dyDescent="0.2">
      <c r="B15" t="s">
        <v>15</v>
      </c>
      <c r="D15">
        <v>-1</v>
      </c>
      <c r="E15" s="2">
        <v>2</v>
      </c>
      <c r="F15">
        <v>-1</v>
      </c>
      <c r="G15">
        <v>1</v>
      </c>
    </row>
    <row r="16" spans="1:9" x14ac:dyDescent="0.2">
      <c r="B16" t="s">
        <v>16</v>
      </c>
      <c r="D16">
        <v>0</v>
      </c>
      <c r="E16" s="2">
        <v>3</v>
      </c>
      <c r="F16">
        <v>-1</v>
      </c>
      <c r="G16">
        <v>1</v>
      </c>
    </row>
    <row r="17" spans="2:7" x14ac:dyDescent="0.2">
      <c r="B17" t="s">
        <v>17</v>
      </c>
      <c r="D17">
        <v>1</v>
      </c>
      <c r="E17" s="2">
        <v>4</v>
      </c>
      <c r="F17">
        <v>-1</v>
      </c>
      <c r="G17">
        <v>1</v>
      </c>
    </row>
    <row r="18" spans="2:7" x14ac:dyDescent="0.2">
      <c r="B18" t="s">
        <v>7</v>
      </c>
      <c r="E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02B2-556A-4678-A546-7C3983D978A4}">
  <dimension ref="A1:M79"/>
  <sheetViews>
    <sheetView topLeftCell="A9" zoomScale="83" zoomScaleNormal="80" workbookViewId="0">
      <selection activeCell="F33" sqref="F33"/>
    </sheetView>
  </sheetViews>
  <sheetFormatPr baseColWidth="10" defaultColWidth="8.83203125" defaultRowHeight="15" x14ac:dyDescent="0.2"/>
  <cols>
    <col min="1" max="1" width="12.1640625" bestFit="1" customWidth="1"/>
    <col min="2" max="2" width="12.83203125" bestFit="1" customWidth="1"/>
    <col min="3" max="4" width="18.83203125" customWidth="1"/>
    <col min="5" max="5" width="14.83203125" customWidth="1"/>
    <col min="6" max="6" width="55.5" customWidth="1"/>
    <col min="7" max="7" width="14.1640625" customWidth="1"/>
    <col min="8" max="9" width="9" bestFit="1" customWidth="1"/>
    <col min="10" max="10" width="12.5" bestFit="1" customWidth="1"/>
    <col min="11" max="11" width="12.33203125" bestFit="1" customWidth="1"/>
    <col min="12" max="13" width="9" bestFit="1" customWidth="1"/>
    <col min="14" max="14" width="16.1640625" customWidth="1"/>
    <col min="15" max="15" width="11.83203125" bestFit="1" customWidth="1"/>
  </cols>
  <sheetData>
    <row r="1" spans="1:10" ht="48" x14ac:dyDescent="0.2">
      <c r="A1" s="1" t="s">
        <v>18</v>
      </c>
      <c r="B1" s="1" t="s">
        <v>0</v>
      </c>
      <c r="C1" s="1"/>
      <c r="D1" s="1"/>
      <c r="E1" s="1" t="s">
        <v>1</v>
      </c>
      <c r="F1" s="1" t="s">
        <v>2</v>
      </c>
      <c r="G1" s="1" t="s">
        <v>13</v>
      </c>
      <c r="H1" s="1" t="s">
        <v>12</v>
      </c>
      <c r="J1" s="1" t="s">
        <v>22</v>
      </c>
    </row>
    <row r="2" spans="1:10" x14ac:dyDescent="0.2">
      <c r="A2" t="s">
        <v>21</v>
      </c>
      <c r="B2" t="s">
        <v>32</v>
      </c>
      <c r="E2">
        <v>3</v>
      </c>
      <c r="F2">
        <f>G38-(H2*(-1.34))</f>
        <v>7.944943138850153</v>
      </c>
      <c r="G2">
        <v>-1</v>
      </c>
      <c r="H2">
        <v>1</v>
      </c>
      <c r="J2" t="s">
        <v>23</v>
      </c>
    </row>
    <row r="3" spans="1:10" x14ac:dyDescent="0.2">
      <c r="B3" t="s">
        <v>31</v>
      </c>
      <c r="E3">
        <v>2</v>
      </c>
      <c r="F3">
        <f>G39-(H3*(-1.34))</f>
        <v>8.3657192317203801</v>
      </c>
      <c r="G3">
        <v>-1</v>
      </c>
      <c r="H3">
        <v>1</v>
      </c>
    </row>
    <row r="4" spans="1:10" x14ac:dyDescent="0.2">
      <c r="B4" t="s">
        <v>17</v>
      </c>
      <c r="E4">
        <v>1</v>
      </c>
      <c r="F4">
        <f t="shared" ref="F4:F5" si="0">G40-(H4*(-1.34))</f>
        <v>9.838256353646571</v>
      </c>
      <c r="G4">
        <v>-1</v>
      </c>
      <c r="H4">
        <v>1</v>
      </c>
    </row>
    <row r="5" spans="1:10" x14ac:dyDescent="0.2">
      <c r="B5" t="s">
        <v>16</v>
      </c>
      <c r="E5">
        <v>0</v>
      </c>
      <c r="F5">
        <f t="shared" si="0"/>
        <v>11.5177264858626</v>
      </c>
      <c r="G5">
        <v>-1</v>
      </c>
      <c r="H5">
        <v>1</v>
      </c>
      <c r="J5" s="3" t="s">
        <v>29</v>
      </c>
    </row>
    <row r="6" spans="1:10" x14ac:dyDescent="0.2">
      <c r="B6" t="s">
        <v>15</v>
      </c>
      <c r="E6">
        <v>-1</v>
      </c>
      <c r="F6">
        <f>G42-(H6*(-1.34))</f>
        <v>13.935129976022585</v>
      </c>
      <c r="G6">
        <v>-1</v>
      </c>
      <c r="H6">
        <v>1</v>
      </c>
    </row>
    <row r="8" spans="1:10" x14ac:dyDescent="0.2">
      <c r="A8" t="s">
        <v>19</v>
      </c>
      <c r="B8" t="s">
        <v>6</v>
      </c>
      <c r="E8">
        <v>1</v>
      </c>
      <c r="F8">
        <f>G46-(H8*(-1.34))</f>
        <v>7.1479572636400395</v>
      </c>
      <c r="G8">
        <v>-1</v>
      </c>
      <c r="H8">
        <v>0</v>
      </c>
    </row>
    <row r="9" spans="1:10" x14ac:dyDescent="0.2">
      <c r="B9" t="s">
        <v>5</v>
      </c>
      <c r="E9">
        <v>0</v>
      </c>
      <c r="F9">
        <f t="shared" ref="F9:F12" si="1">G47-(H9*(-1.34))</f>
        <v>8.1084824004616198</v>
      </c>
      <c r="G9">
        <v>-1</v>
      </c>
      <c r="H9">
        <v>0</v>
      </c>
    </row>
    <row r="10" spans="1:10" x14ac:dyDescent="0.2">
      <c r="B10" t="s">
        <v>3</v>
      </c>
      <c r="E10">
        <v>-1</v>
      </c>
      <c r="F10">
        <f t="shared" si="1"/>
        <v>9.7692383509011993</v>
      </c>
      <c r="G10">
        <v>-1</v>
      </c>
      <c r="H10">
        <v>0</v>
      </c>
    </row>
    <row r="11" spans="1:10" x14ac:dyDescent="0.2">
      <c r="B11" t="s">
        <v>4</v>
      </c>
      <c r="E11">
        <v>-2</v>
      </c>
      <c r="F11">
        <f t="shared" si="1"/>
        <v>12.072226025310629</v>
      </c>
      <c r="G11">
        <v>-1</v>
      </c>
      <c r="H11">
        <v>0</v>
      </c>
    </row>
    <row r="12" spans="1:10" x14ac:dyDescent="0.2">
      <c r="B12" t="s">
        <v>33</v>
      </c>
      <c r="E12">
        <v>-3</v>
      </c>
      <c r="F12">
        <f t="shared" si="1"/>
        <v>14.838493188489394</v>
      </c>
      <c r="G12">
        <v>-1</v>
      </c>
      <c r="H12">
        <v>0</v>
      </c>
    </row>
    <row r="14" spans="1:10" x14ac:dyDescent="0.2">
      <c r="A14" t="s">
        <v>34</v>
      </c>
      <c r="B14" t="s">
        <v>37</v>
      </c>
      <c r="E14">
        <v>3</v>
      </c>
      <c r="F14">
        <f>G54-(H14*(-1.34))</f>
        <v>0.47735051771782055</v>
      </c>
      <c r="G14">
        <v>1</v>
      </c>
      <c r="H14">
        <v>0</v>
      </c>
    </row>
    <row r="15" spans="1:10" x14ac:dyDescent="0.2">
      <c r="B15" t="s">
        <v>36</v>
      </c>
      <c r="E15">
        <v>2</v>
      </c>
      <c r="F15">
        <f t="shared" ref="F15:F16" si="2">G55-(H15*(-1.34))</f>
        <v>2.5792812521280446</v>
      </c>
      <c r="G15">
        <v>1</v>
      </c>
      <c r="H15">
        <v>0</v>
      </c>
    </row>
    <row r="16" spans="1:10" x14ac:dyDescent="0.2">
      <c r="B16" t="s">
        <v>35</v>
      </c>
      <c r="E16">
        <v>1</v>
      </c>
      <c r="F16">
        <f t="shared" si="2"/>
        <v>5.1273883295760454</v>
      </c>
      <c r="G16">
        <v>1</v>
      </c>
      <c r="H16">
        <v>0</v>
      </c>
    </row>
    <row r="18" spans="1:13" x14ac:dyDescent="0.2">
      <c r="A18" t="s">
        <v>38</v>
      </c>
      <c r="B18" t="s">
        <v>62</v>
      </c>
      <c r="E18">
        <v>2</v>
      </c>
      <c r="F18">
        <f>G60-(H18*(-1.34))</f>
        <v>4.6776723253959158</v>
      </c>
      <c r="G18">
        <v>0</v>
      </c>
      <c r="H18">
        <v>1</v>
      </c>
    </row>
    <row r="19" spans="1:13" x14ac:dyDescent="0.2">
      <c r="B19" t="s">
        <v>63</v>
      </c>
      <c r="E19">
        <v>1</v>
      </c>
      <c r="F19">
        <f>G61-(H19*(-1.34))</f>
        <v>5.2283267346473687</v>
      </c>
      <c r="G19">
        <v>0</v>
      </c>
      <c r="H19">
        <v>1</v>
      </c>
    </row>
    <row r="20" spans="1:13" x14ac:dyDescent="0.2">
      <c r="B20" t="s">
        <v>61</v>
      </c>
      <c r="E20">
        <v>0</v>
      </c>
      <c r="F20">
        <f t="shared" ref="F20" si="3">G62-(H20*(-1.34))</f>
        <v>7.5613740458015197</v>
      </c>
      <c r="G20">
        <v>0</v>
      </c>
      <c r="H20">
        <v>1</v>
      </c>
    </row>
    <row r="21" spans="1:13" x14ac:dyDescent="0.2">
      <c r="B21" t="s">
        <v>60</v>
      </c>
      <c r="E21">
        <v>-1</v>
      </c>
      <c r="F21">
        <f>G63-(H21*(-1.34))</f>
        <v>10.05969351714708</v>
      </c>
      <c r="G21">
        <v>0</v>
      </c>
      <c r="H21">
        <v>1</v>
      </c>
    </row>
    <row r="23" spans="1:13" x14ac:dyDescent="0.2">
      <c r="A23" t="s">
        <v>39</v>
      </c>
      <c r="B23" t="s">
        <v>69</v>
      </c>
      <c r="E23">
        <v>4</v>
      </c>
      <c r="F23">
        <f>G67-(H23*(-1.34))</f>
        <v>-1.3427201777372642</v>
      </c>
      <c r="G23">
        <v>1</v>
      </c>
      <c r="H23">
        <v>-1</v>
      </c>
    </row>
    <row r="24" spans="1:13" x14ac:dyDescent="0.2">
      <c r="B24" t="s">
        <v>68</v>
      </c>
      <c r="E24">
        <v>3</v>
      </c>
      <c r="F24">
        <f t="shared" ref="F24:F28" si="4">G68-(H24*(-1.34))</f>
        <v>-0.145407599407535</v>
      </c>
      <c r="G24">
        <v>1</v>
      </c>
      <c r="H24">
        <v>-1</v>
      </c>
    </row>
    <row r="25" spans="1:13" x14ac:dyDescent="0.2">
      <c r="B25" t="s">
        <v>67</v>
      </c>
      <c r="E25">
        <v>2</v>
      </c>
      <c r="F25">
        <f t="shared" si="4"/>
        <v>1.24557878546201</v>
      </c>
      <c r="G25">
        <v>1</v>
      </c>
      <c r="H25">
        <v>-1</v>
      </c>
    </row>
    <row r="26" spans="1:13" x14ac:dyDescent="0.2">
      <c r="B26" t="s">
        <v>66</v>
      </c>
      <c r="E26">
        <v>1</v>
      </c>
      <c r="F26">
        <f t="shared" si="4"/>
        <v>2.712712344764725</v>
      </c>
      <c r="G26">
        <v>1</v>
      </c>
      <c r="H26">
        <v>-1</v>
      </c>
    </row>
    <row r="27" spans="1:13" x14ac:dyDescent="0.2">
      <c r="B27" t="s">
        <v>65</v>
      </c>
      <c r="E27">
        <v>0</v>
      </c>
      <c r="F27">
        <f t="shared" si="4"/>
        <v>5.01877862595419</v>
      </c>
      <c r="G27">
        <v>1</v>
      </c>
      <c r="H27">
        <v>-1</v>
      </c>
      <c r="J27" t="s">
        <v>70</v>
      </c>
    </row>
    <row r="28" spans="1:13" x14ac:dyDescent="0.2">
      <c r="B28" t="s">
        <v>64</v>
      </c>
      <c r="E28">
        <v>-1</v>
      </c>
      <c r="F28">
        <f t="shared" si="4"/>
        <v>7.7552382647829461</v>
      </c>
      <c r="G28">
        <v>1</v>
      </c>
      <c r="H28">
        <v>-1</v>
      </c>
      <c r="J28" t="s">
        <v>71</v>
      </c>
      <c r="M28">
        <v>-1.34</v>
      </c>
    </row>
    <row r="29" spans="1:13" x14ac:dyDescent="0.2">
      <c r="J29" t="s">
        <v>72</v>
      </c>
    </row>
    <row r="30" spans="1:13" x14ac:dyDescent="0.2">
      <c r="A30" t="s">
        <v>20</v>
      </c>
      <c r="B30" t="s">
        <v>30</v>
      </c>
      <c r="E30">
        <v>3</v>
      </c>
      <c r="F30">
        <f>G76-(H30*(-1.34))</f>
        <v>-2.5119256808822517</v>
      </c>
      <c r="G30">
        <v>0</v>
      </c>
      <c r="H30">
        <v>-1</v>
      </c>
    </row>
    <row r="31" spans="1:13" x14ac:dyDescent="0.2">
      <c r="B31" t="s">
        <v>11</v>
      </c>
      <c r="E31">
        <v>1</v>
      </c>
      <c r="F31">
        <f t="shared" ref="F31" si="5">G77-(H31*(-1.34))</f>
        <v>-1.5763581625228942</v>
      </c>
      <c r="G31">
        <v>0</v>
      </c>
      <c r="H31">
        <v>-1</v>
      </c>
    </row>
    <row r="32" spans="1:13" x14ac:dyDescent="0.2">
      <c r="B32" t="s">
        <v>10</v>
      </c>
      <c r="E32">
        <v>0</v>
      </c>
      <c r="F32">
        <f>G78-(H32*(-1.34))</f>
        <v>1.6398038084246898</v>
      </c>
      <c r="G32">
        <v>0</v>
      </c>
      <c r="H32">
        <v>-1</v>
      </c>
    </row>
    <row r="35" spans="1:12" x14ac:dyDescent="0.2">
      <c r="A35" t="s">
        <v>40</v>
      </c>
    </row>
    <row r="36" spans="1:12" x14ac:dyDescent="0.2">
      <c r="A36" t="s">
        <v>41</v>
      </c>
      <c r="B36" t="s">
        <v>42</v>
      </c>
      <c r="C36" t="s">
        <v>43</v>
      </c>
      <c r="E36" t="s">
        <v>45</v>
      </c>
      <c r="F36" t="s">
        <v>44</v>
      </c>
      <c r="I36" t="s">
        <v>73</v>
      </c>
    </row>
    <row r="37" spans="1:12" x14ac:dyDescent="0.2">
      <c r="A37" t="s">
        <v>21</v>
      </c>
      <c r="I37" t="s">
        <v>41</v>
      </c>
      <c r="J37" t="s">
        <v>42</v>
      </c>
      <c r="K37" t="s">
        <v>74</v>
      </c>
      <c r="L37" t="s">
        <v>75</v>
      </c>
    </row>
    <row r="38" spans="1:12" x14ac:dyDescent="0.2">
      <c r="A38">
        <v>6.2111801242236003E-3</v>
      </c>
      <c r="B38">
        <v>6.6231967686093398</v>
      </c>
      <c r="C38" t="s">
        <v>87</v>
      </c>
      <c r="D38">
        <v>3</v>
      </c>
      <c r="E38">
        <f>(B39-B38)/(A39-A38)</f>
        <v>3.0019114252740935</v>
      </c>
      <c r="F38">
        <f>INTERCEPT(B38:B39,A38:A39)</f>
        <v>6.6045513560299973</v>
      </c>
      <c r="G38">
        <f>((B39+B38) - (D38*(A39+A38)))/2</f>
        <v>6.6049431388501532</v>
      </c>
      <c r="I38">
        <f>(F39-F38)/(E38-E39)</f>
        <v>0.40372670807453309</v>
      </c>
      <c r="J38">
        <f>E38*I38+F38</f>
        <v>7.816503173687237</v>
      </c>
      <c r="K38">
        <f>I38-A39</f>
        <v>-8.8817841970012523E-16</v>
      </c>
      <c r="L38">
        <f>J38-B39</f>
        <v>0</v>
      </c>
    </row>
    <row r="39" spans="1:12" x14ac:dyDescent="0.2">
      <c r="A39">
        <v>0.40372670807453398</v>
      </c>
      <c r="B39">
        <v>7.8165031736872397</v>
      </c>
      <c r="C39" t="s">
        <v>46</v>
      </c>
      <c r="D39">
        <v>2</v>
      </c>
      <c r="E39">
        <f>(B40-B39)/(A40-A39)</f>
        <v>2.031760773293914</v>
      </c>
      <c r="F39">
        <f>INTERCEPT(B39:B40,A39:A40)</f>
        <v>6.9962270850903172</v>
      </c>
      <c r="G39">
        <f>((B40+B39) - (D39*(A40+A39)))/2</f>
        <v>7.0257192317203803</v>
      </c>
      <c r="I39">
        <f>(F40-F39)/(E39-E40)</f>
        <v>1.4534161490683224</v>
      </c>
      <c r="J39">
        <f>E39*I39+F39</f>
        <v>9.9492210040392344</v>
      </c>
      <c r="K39">
        <f t="shared" ref="K39:L41" si="6">I39-A40</f>
        <v>2.4424906541753444E-15</v>
      </c>
      <c r="L39">
        <f t="shared" si="6"/>
        <v>0</v>
      </c>
    </row>
    <row r="40" spans="1:12" x14ac:dyDescent="0.2">
      <c r="A40">
        <v>1.45341614906832</v>
      </c>
      <c r="B40">
        <v>9.9492210040392308</v>
      </c>
      <c r="C40" t="s">
        <v>47</v>
      </c>
      <c r="D40">
        <v>1</v>
      </c>
      <c r="E40">
        <f>(B41-B40)/(A41-A40)</f>
        <v>1.0219272937100647</v>
      </c>
      <c r="F40">
        <f>INTERCEPT(B40:B41,A40:A41)</f>
        <v>8.4639353721873398</v>
      </c>
      <c r="G40">
        <f t="shared" ref="G40:G78" si="7">((B41+B40) - (D40*(A41+A40)))/2</f>
        <v>8.4982563536465712</v>
      </c>
      <c r="I40">
        <f>(F41-F40)/(E40-E41)</f>
        <v>1.6770186335403687</v>
      </c>
      <c r="J40">
        <f>E40*I40+F40</f>
        <v>10.1777264858626</v>
      </c>
      <c r="K40">
        <f t="shared" si="6"/>
        <v>0</v>
      </c>
      <c r="L40">
        <f t="shared" si="6"/>
        <v>0</v>
      </c>
    </row>
    <row r="41" spans="1:12" x14ac:dyDescent="0.2">
      <c r="A41">
        <v>1.6770186335403701</v>
      </c>
      <c r="B41">
        <v>10.1777264858626</v>
      </c>
      <c r="C41" t="s">
        <v>48</v>
      </c>
      <c r="D41">
        <v>0</v>
      </c>
      <c r="E41">
        <f>(B42-B41)/(A42-A41)</f>
        <v>0</v>
      </c>
      <c r="F41">
        <f>INTERCEPT(B41:B42,A41:A42)</f>
        <v>10.1777264858626</v>
      </c>
      <c r="G41">
        <f t="shared" si="7"/>
        <v>10.1777264858626</v>
      </c>
      <c r="I41">
        <f>(F42-F41)/(E41-E42)</f>
        <v>2.4223602484472004</v>
      </c>
      <c r="J41">
        <f>E41*I41+F41</f>
        <v>10.1777264858626</v>
      </c>
      <c r="K41">
        <f t="shared" si="6"/>
        <v>0</v>
      </c>
      <c r="L41">
        <f t="shared" si="6"/>
        <v>0</v>
      </c>
    </row>
    <row r="42" spans="1:12" x14ac:dyDescent="0.2">
      <c r="A42">
        <v>2.4223602484472</v>
      </c>
      <c r="B42">
        <v>10.1777264858626</v>
      </c>
      <c r="C42" t="s">
        <v>49</v>
      </c>
      <c r="D42">
        <v>-1</v>
      </c>
      <c r="E42">
        <f>(B43-B42)/(A43-A42)</f>
        <v>-1.0096149166776094</v>
      </c>
      <c r="F42">
        <f>INTERCEPT(B42:B43,A42:A43)</f>
        <v>12.623377526261773</v>
      </c>
      <c r="G42">
        <f t="shared" si="7"/>
        <v>12.595129976022585</v>
      </c>
    </row>
    <row r="43" spans="1:12" x14ac:dyDescent="0.2">
      <c r="A43">
        <v>3.4534161490683202</v>
      </c>
      <c r="B43">
        <v>9.1367570686670501</v>
      </c>
    </row>
    <row r="45" spans="1:12" x14ac:dyDescent="0.2">
      <c r="A45" t="s">
        <v>19</v>
      </c>
    </row>
    <row r="46" spans="1:12" x14ac:dyDescent="0.2">
      <c r="A46">
        <v>1.2422360248447201E-2</v>
      </c>
      <c r="B46">
        <v>7.1563762261973398</v>
      </c>
      <c r="C46" t="s">
        <v>50</v>
      </c>
      <c r="D46">
        <v>1</v>
      </c>
      <c r="E46">
        <f>(B47-B46)/(A47-A46)</f>
        <v>1.0084808819509816</v>
      </c>
      <c r="F46">
        <f>INTERCEPT(B46:B47,A46:A47)</f>
        <v>7.1438485133780727</v>
      </c>
      <c r="G46">
        <f t="shared" si="7"/>
        <v>7.1479572636400395</v>
      </c>
      <c r="I46">
        <f>(F47-F46)/(E46-E47)</f>
        <v>0.95652173913043426</v>
      </c>
      <c r="J46">
        <f>E46*I46+F46</f>
        <v>8.1084824004616198</v>
      </c>
      <c r="K46">
        <f t="shared" ref="K46:L49" si="8">I46-A47</f>
        <v>0</v>
      </c>
      <c r="L46">
        <f t="shared" si="8"/>
        <v>0</v>
      </c>
    </row>
    <row r="47" spans="1:12" x14ac:dyDescent="0.2">
      <c r="A47">
        <v>0.95652173913043403</v>
      </c>
      <c r="B47">
        <v>8.1084824004616198</v>
      </c>
      <c r="C47" t="s">
        <v>51</v>
      </c>
      <c r="D47">
        <v>0</v>
      </c>
      <c r="E47">
        <f>(B48-B47)/(A48-A47)</f>
        <v>0</v>
      </c>
      <c r="F47">
        <f>INTERCEPT(B47:B48,A47:A48)</f>
        <v>8.1084824004616198</v>
      </c>
      <c r="G47">
        <f t="shared" si="7"/>
        <v>8.1084824004616198</v>
      </c>
      <c r="I47">
        <f>(F48-F47)/(E47-E48)</f>
        <v>1.6645962732919193</v>
      </c>
      <c r="J47">
        <f>E47*I47+F47</f>
        <v>8.1084824004616198</v>
      </c>
      <c r="K47">
        <f t="shared" si="8"/>
        <v>0</v>
      </c>
      <c r="L47">
        <f t="shared" si="8"/>
        <v>0</v>
      </c>
    </row>
    <row r="48" spans="1:12" x14ac:dyDescent="0.2">
      <c r="A48">
        <v>1.6645962732919199</v>
      </c>
      <c r="B48">
        <v>8.1084824004616198</v>
      </c>
      <c r="C48" t="s">
        <v>52</v>
      </c>
      <c r="D48">
        <v>-1</v>
      </c>
      <c r="E48">
        <f>(B49-B48)/(A49-A48)</f>
        <v>-1.0120056694995487</v>
      </c>
      <c r="F48">
        <f>INTERCEPT(B48:B49,A48:A49)</f>
        <v>9.7930632664608623</v>
      </c>
      <c r="G48">
        <f t="shared" si="7"/>
        <v>9.7692383509011993</v>
      </c>
      <c r="I48">
        <f>(F49-F48)/(E48-E49)</f>
        <v>2.304347826086949</v>
      </c>
      <c r="J48">
        <f>E48*I48+F48</f>
        <v>7.4610502019619105</v>
      </c>
      <c r="K48">
        <f t="shared" si="8"/>
        <v>0</v>
      </c>
      <c r="L48">
        <f t="shared" si="8"/>
        <v>0</v>
      </c>
    </row>
    <row r="49" spans="1:12" x14ac:dyDescent="0.2">
      <c r="A49">
        <v>2.3043478260869499</v>
      </c>
      <c r="B49">
        <v>7.4610502019619096</v>
      </c>
      <c r="C49" t="s">
        <v>53</v>
      </c>
      <c r="D49">
        <v>-2</v>
      </c>
      <c r="E49">
        <f>(B50-B49)/(A50-A49)</f>
        <v>-1.9893517984227713</v>
      </c>
      <c r="F49">
        <f>INTERCEPT(B49:B50,A49:A50)</f>
        <v>12.045208693979585</v>
      </c>
      <c r="G49">
        <f t="shared" si="7"/>
        <v>12.072226025310629</v>
      </c>
      <c r="I49">
        <f>(F50-F49)/(E49-E50)</f>
        <v>2.7701863354037228</v>
      </c>
      <c r="J49">
        <f>E49*I49+F49</f>
        <v>6.5343335256780035</v>
      </c>
      <c r="K49">
        <f t="shared" si="8"/>
        <v>0</v>
      </c>
      <c r="L49">
        <f t="shared" si="8"/>
        <v>0</v>
      </c>
    </row>
    <row r="50" spans="1:12" x14ac:dyDescent="0.2">
      <c r="A50">
        <v>2.7701863354037202</v>
      </c>
      <c r="B50">
        <v>6.5343335256780097</v>
      </c>
      <c r="C50" t="s">
        <v>54</v>
      </c>
      <c r="D50">
        <v>-3</v>
      </c>
      <c r="E50">
        <f>(B51-B50)/(A51-A50)</f>
        <v>-3.0189044823369509</v>
      </c>
      <c r="F50">
        <f>INTERCEPT(B50:B51,A50:A51)</f>
        <v>14.897261470536874</v>
      </c>
      <c r="G50">
        <f t="shared" si="7"/>
        <v>14.838493188489394</v>
      </c>
    </row>
    <row r="51" spans="1:12" x14ac:dyDescent="0.2">
      <c r="A51">
        <v>3.44720496894409</v>
      </c>
      <c r="B51">
        <v>4.4904789382573496</v>
      </c>
    </row>
    <row r="53" spans="1:12" x14ac:dyDescent="0.2">
      <c r="A53" t="s">
        <v>34</v>
      </c>
    </row>
    <row r="54" spans="1:12" x14ac:dyDescent="0.2">
      <c r="A54">
        <v>1.2422360248447201E-2</v>
      </c>
      <c r="B54">
        <v>0.47893825735718298</v>
      </c>
      <c r="C54" t="s">
        <v>55</v>
      </c>
      <c r="D54">
        <v>3</v>
      </c>
      <c r="E54">
        <f>(B55-B54)/(A55-A54)</f>
        <v>3.0348143873821978</v>
      </c>
      <c r="F54">
        <f>INTERCEPT(B54:B55,A54:A55)</f>
        <v>0.44123869974995067</v>
      </c>
      <c r="G54">
        <f t="shared" si="7"/>
        <v>0.47735051771782055</v>
      </c>
      <c r="I54">
        <f>(F55-F54)/(E54-E55)</f>
        <v>2.0621118012422315</v>
      </c>
      <c r="J54">
        <f>E54*I54+F54</f>
        <v>6.6993652625504936</v>
      </c>
      <c r="K54">
        <f>I54-A55</f>
        <v>0</v>
      </c>
      <c r="L54">
        <f>J54-B55</f>
        <v>0</v>
      </c>
    </row>
    <row r="55" spans="1:12" x14ac:dyDescent="0.2">
      <c r="A55">
        <v>2.0621118012422301</v>
      </c>
      <c r="B55">
        <v>6.69936526255049</v>
      </c>
      <c r="C55" t="s">
        <v>56</v>
      </c>
      <c r="D55">
        <v>2</v>
      </c>
      <c r="E55">
        <f>(B56-B55)/(A56-A55)</f>
        <v>2.0173110213502441</v>
      </c>
      <c r="F55">
        <f>INTERCEPT(B55:B56,A55:A56)</f>
        <v>2.5394443986481363</v>
      </c>
      <c r="G55">
        <f t="shared" si="7"/>
        <v>2.5792812521280446</v>
      </c>
      <c r="I55">
        <f>(F56-F55)/(E55-E56)</f>
        <v>2.5403726708074488</v>
      </c>
      <c r="J55">
        <f>E55*I55+F55</f>
        <v>7.6641661858049579</v>
      </c>
      <c r="K55">
        <f>I55-A56</f>
        <v>0</v>
      </c>
      <c r="L55">
        <f>J55-B56</f>
        <v>0</v>
      </c>
    </row>
    <row r="56" spans="1:12" x14ac:dyDescent="0.2">
      <c r="A56">
        <v>2.5403726708074501</v>
      </c>
      <c r="B56">
        <v>7.6641661858049597</v>
      </c>
      <c r="C56" t="s">
        <v>76</v>
      </c>
      <c r="D56">
        <v>1</v>
      </c>
      <c r="E56">
        <f>(B57-B56)/(A57-A56)</f>
        <v>1.0079282896869073</v>
      </c>
      <c r="F56">
        <f>INTERCEPT(B56:B57,A56:A57)</f>
        <v>5.1036527045506457</v>
      </c>
      <c r="G56">
        <f t="shared" si="7"/>
        <v>5.1273883295760454</v>
      </c>
    </row>
    <row r="57" spans="1:12" x14ac:dyDescent="0.2">
      <c r="A57">
        <v>3.44720496894409</v>
      </c>
      <c r="B57">
        <v>8.5781881130986708</v>
      </c>
    </row>
    <row r="59" spans="1:12" x14ac:dyDescent="0.2">
      <c r="A59" t="s">
        <v>38</v>
      </c>
    </row>
    <row r="60" spans="1:12" x14ac:dyDescent="0.2">
      <c r="A60">
        <v>3.8623675515552E-2</v>
      </c>
      <c r="B60">
        <v>3.4045801526717501</v>
      </c>
      <c r="C60" t="s">
        <v>80</v>
      </c>
      <c r="D60">
        <v>2</v>
      </c>
      <c r="E60">
        <f>(B61-B60)/(A61-A60)</f>
        <v>2.0419047619047639</v>
      </c>
      <c r="F60">
        <f>INTERCEPT(B60:B61,A60:A61)</f>
        <v>3.3257142857142798</v>
      </c>
      <c r="G60">
        <f t="shared" si="7"/>
        <v>3.337672325395916</v>
      </c>
      <c r="I60">
        <f>(F61-F60)/(E60-E61)</f>
        <v>0.53210094565341159</v>
      </c>
      <c r="J60">
        <f>E60*I60+F60</f>
        <v>4.4122137404580091</v>
      </c>
      <c r="K60">
        <f t="shared" ref="K60:L62" si="9">I60-A61</f>
        <v>0</v>
      </c>
      <c r="L60">
        <f t="shared" si="9"/>
        <v>0</v>
      </c>
    </row>
    <row r="61" spans="1:12" x14ac:dyDescent="0.2">
      <c r="A61">
        <v>0.53210094565341204</v>
      </c>
      <c r="B61">
        <v>4.41221374045801</v>
      </c>
      <c r="C61" t="s">
        <v>79</v>
      </c>
      <c r="D61">
        <v>1</v>
      </c>
      <c r="E61">
        <f>(B62-B61)/(A62-A61)</f>
        <v>1.0091635982316283</v>
      </c>
      <c r="F61">
        <f>INTERCEPT(B61:B62,A61:A62)</f>
        <v>3.87523683551996</v>
      </c>
      <c r="G61">
        <f t="shared" si="7"/>
        <v>3.8883267346473684</v>
      </c>
      <c r="I61">
        <f>(F62-F61)/(E61-E62)</f>
        <v>2.3248333713113807</v>
      </c>
      <c r="J61">
        <f>E61*I61+F61</f>
        <v>6.2213740458015199</v>
      </c>
      <c r="K61">
        <f t="shared" si="9"/>
        <v>0</v>
      </c>
      <c r="L61">
        <f t="shared" si="9"/>
        <v>0</v>
      </c>
    </row>
    <row r="62" spans="1:12" x14ac:dyDescent="0.2">
      <c r="A62">
        <v>2.3248333713113798</v>
      </c>
      <c r="B62">
        <v>6.2213740458015199</v>
      </c>
      <c r="C62" t="s">
        <v>78</v>
      </c>
      <c r="D62">
        <v>0</v>
      </c>
      <c r="E62">
        <f>(B63-B62)/(A63-A62)</f>
        <v>0</v>
      </c>
      <c r="F62">
        <f>INTERCEPT(B62:B63,A62:A63)</f>
        <v>6.2213740458015199</v>
      </c>
      <c r="G62">
        <f t="shared" si="7"/>
        <v>6.2213740458015199</v>
      </c>
      <c r="I62">
        <f>(F63-F62)/(E62-E63)</f>
        <v>2.5039378489233202</v>
      </c>
      <c r="J62">
        <f>E62*I62+F62</f>
        <v>6.2213740458015199</v>
      </c>
      <c r="K62">
        <f t="shared" si="9"/>
        <v>0</v>
      </c>
      <c r="L62">
        <f t="shared" si="9"/>
        <v>0</v>
      </c>
    </row>
    <row r="63" spans="1:12" x14ac:dyDescent="0.2">
      <c r="A63">
        <v>2.5039378489233202</v>
      </c>
      <c r="B63">
        <v>6.2213740458015199</v>
      </c>
      <c r="C63" t="s">
        <v>77</v>
      </c>
      <c r="D63">
        <v>-1</v>
      </c>
      <c r="E63">
        <f>(B64-B63)/(A64-A63)</f>
        <v>-1.0118207559890329</v>
      </c>
      <c r="F63">
        <f>INTERCEPT(B63:B64,A63:A64)</f>
        <v>8.7549103330486666</v>
      </c>
      <c r="G63">
        <f t="shared" si="7"/>
        <v>8.7196935171470802</v>
      </c>
    </row>
    <row r="64" spans="1:12" x14ac:dyDescent="0.2">
      <c r="A64">
        <v>3.4545331548365001</v>
      </c>
      <c r="B64">
        <v>5.2595419847328202</v>
      </c>
    </row>
    <row r="66" spans="1:12" x14ac:dyDescent="0.2">
      <c r="A66" t="s">
        <v>39</v>
      </c>
    </row>
    <row r="67" spans="1:12" x14ac:dyDescent="0.2">
      <c r="A67">
        <v>3.5568816224222401E-2</v>
      </c>
      <c r="B67">
        <v>0.12977099236641099</v>
      </c>
      <c r="C67" t="s">
        <v>81</v>
      </c>
      <c r="D67">
        <v>4</v>
      </c>
      <c r="E67">
        <f t="shared" ref="E67:E72" si="10">(B68-B67)/(A68-A67)</f>
        <v>4.0169081679741669</v>
      </c>
      <c r="F67">
        <f t="shared" ref="F67:F72" si="11">INTERCEPT(B67:B68,A67:A68)</f>
        <v>-1.3105676049840476E-2</v>
      </c>
      <c r="G67">
        <f t="shared" si="7"/>
        <v>-2.7201777372640734E-3</v>
      </c>
      <c r="I67">
        <f>(F68-F67)/(E67-E68)</f>
        <v>1.1928905092856308</v>
      </c>
      <c r="J67">
        <f>E67*I67+F67</f>
        <v>4.7786259541984739</v>
      </c>
      <c r="K67">
        <f t="shared" ref="K67:L71" si="12">I67-A68</f>
        <v>0</v>
      </c>
      <c r="L67">
        <f t="shared" si="12"/>
        <v>0</v>
      </c>
    </row>
    <row r="68" spans="1:12" x14ac:dyDescent="0.2">
      <c r="A68">
        <v>1.1928905092856299</v>
      </c>
      <c r="B68">
        <v>4.7786259541984704</v>
      </c>
      <c r="C68" t="s">
        <v>85</v>
      </c>
      <c r="D68">
        <v>3</v>
      </c>
      <c r="E68">
        <f t="shared" si="10"/>
        <v>2.9469232395855496</v>
      </c>
      <c r="F68">
        <f t="shared" si="11"/>
        <v>1.2632691901036064</v>
      </c>
      <c r="G68">
        <f t="shared" si="7"/>
        <v>1.1945924005924651</v>
      </c>
      <c r="I68">
        <f>(F69-F68)/(E68-E69)</f>
        <v>1.3949384755611203</v>
      </c>
      <c r="J68">
        <f>E68*I68+F68</f>
        <v>5.3740458015267105</v>
      </c>
      <c r="K68">
        <f t="shared" si="12"/>
        <v>0</v>
      </c>
      <c r="L68">
        <f t="shared" si="12"/>
        <v>0</v>
      </c>
    </row>
    <row r="69" spans="1:12" x14ac:dyDescent="0.2">
      <c r="A69">
        <v>1.3949384755611201</v>
      </c>
      <c r="B69">
        <v>5.3740458015267096</v>
      </c>
      <c r="C69" t="s">
        <v>86</v>
      </c>
      <c r="D69">
        <v>2</v>
      </c>
      <c r="E69">
        <f t="shared" si="10"/>
        <v>2.0419047619048665</v>
      </c>
      <c r="F69">
        <f t="shared" si="11"/>
        <v>2.5257142857141441</v>
      </c>
      <c r="G69">
        <f t="shared" si="7"/>
        <v>2.58557878546201</v>
      </c>
      <c r="I69">
        <f>(F70-F69)/(E69-E70)</f>
        <v>1.4622308305799185</v>
      </c>
      <c r="J69">
        <f>E69*I69+F69</f>
        <v>5.5114503816793885</v>
      </c>
      <c r="K69">
        <f t="shared" si="12"/>
        <v>0</v>
      </c>
      <c r="L69">
        <f t="shared" si="12"/>
        <v>0</v>
      </c>
    </row>
    <row r="70" spans="1:12" x14ac:dyDescent="0.2">
      <c r="A70">
        <v>1.4622308305799201</v>
      </c>
      <c r="B70">
        <v>5.5114503816793903</v>
      </c>
      <c r="C70" t="s">
        <v>82</v>
      </c>
      <c r="D70">
        <v>1</v>
      </c>
      <c r="E70">
        <f t="shared" si="10"/>
        <v>1.0083127844014381</v>
      </c>
      <c r="F70">
        <f t="shared" si="11"/>
        <v>4.0370643414597227</v>
      </c>
      <c r="G70">
        <f t="shared" si="7"/>
        <v>4.0527123447647249</v>
      </c>
      <c r="I70">
        <f>(F71-F70)/(E70-E71)</f>
        <v>2.302573487524211</v>
      </c>
      <c r="J70">
        <f>E70*I70+F70</f>
        <v>6.3587786259541899</v>
      </c>
      <c r="K70">
        <f t="shared" si="12"/>
        <v>0</v>
      </c>
      <c r="L70">
        <f t="shared" si="12"/>
        <v>0</v>
      </c>
    </row>
    <row r="71" spans="1:12" x14ac:dyDescent="0.2">
      <c r="A71">
        <v>2.3025734875242101</v>
      </c>
      <c r="B71">
        <v>6.3587786259541899</v>
      </c>
      <c r="C71" t="s">
        <v>83</v>
      </c>
      <c r="D71">
        <v>0</v>
      </c>
      <c r="E71">
        <f t="shared" si="10"/>
        <v>0</v>
      </c>
      <c r="F71">
        <f t="shared" si="11"/>
        <v>6.3587786259541899</v>
      </c>
      <c r="G71">
        <f t="shared" si="7"/>
        <v>6.3587786259541899</v>
      </c>
      <c r="I71">
        <f>(F72-F71)/(E71-E72)</f>
        <v>2.7391406517033108</v>
      </c>
      <c r="J71">
        <f>E71*I71+F71</f>
        <v>6.3587786259541899</v>
      </c>
      <c r="K71">
        <f t="shared" si="12"/>
        <v>0</v>
      </c>
      <c r="L71">
        <f t="shared" si="12"/>
        <v>0</v>
      </c>
    </row>
    <row r="72" spans="1:12" x14ac:dyDescent="0.2">
      <c r="A72">
        <v>2.7391406517033099</v>
      </c>
      <c r="B72">
        <v>6.3587786259541899</v>
      </c>
      <c r="C72" t="s">
        <v>84</v>
      </c>
      <c r="D72">
        <v>-1</v>
      </c>
      <c r="E72">
        <f t="shared" si="10"/>
        <v>-1.0076104423759025</v>
      </c>
      <c r="F72">
        <f t="shared" si="11"/>
        <v>9.1187653497467807</v>
      </c>
      <c r="G72">
        <f t="shared" si="7"/>
        <v>9.0952382647829459</v>
      </c>
    </row>
    <row r="73" spans="1:12" x14ac:dyDescent="0.2">
      <c r="A73">
        <v>3.4437022900763301</v>
      </c>
      <c r="B73">
        <v>5.6488549618320603</v>
      </c>
    </row>
    <row r="75" spans="1:12" x14ac:dyDescent="0.2">
      <c r="A75" t="s">
        <v>20</v>
      </c>
    </row>
    <row r="76" spans="1:12" x14ac:dyDescent="0.2">
      <c r="A76">
        <v>1.2422360248447201E-2</v>
      </c>
      <c r="B76">
        <v>-1.1459896133871901</v>
      </c>
      <c r="C76" t="s">
        <v>57</v>
      </c>
      <c r="D76">
        <v>3</v>
      </c>
      <c r="E76">
        <f>(B77-B76)/(A77-A76)</f>
        <v>3.0513885389660578</v>
      </c>
      <c r="F76">
        <f>INTERCEPT(B76:B77,A76:A77)</f>
        <v>-1.1838950610762093</v>
      </c>
      <c r="G76">
        <f t="shared" si="7"/>
        <v>-1.1719256808822518</v>
      </c>
      <c r="I76">
        <f>(F77-F76)/(E76-E77)</f>
        <v>0.45341614906832212</v>
      </c>
      <c r="J76">
        <f>E76*I76+F76</f>
        <v>0.19965377957299424</v>
      </c>
      <c r="K76">
        <f>I76-A77</f>
        <v>0</v>
      </c>
      <c r="L76">
        <f>J76-B77</f>
        <v>2.4980018054066022E-16</v>
      </c>
    </row>
    <row r="77" spans="1:12" x14ac:dyDescent="0.2">
      <c r="A77">
        <v>0.45341614906832201</v>
      </c>
      <c r="B77">
        <v>0.19965377957299399</v>
      </c>
      <c r="C77" t="s">
        <v>59</v>
      </c>
      <c r="D77">
        <v>1</v>
      </c>
      <c r="E77">
        <f>(B78-B77)/(A78-A77)</f>
        <v>1.0126790829075198</v>
      </c>
      <c r="F77">
        <f>INTERCEPT(B77:B78,A77:A78)</f>
        <v>-0.25951127044097344</v>
      </c>
      <c r="G77">
        <f t="shared" si="7"/>
        <v>-0.2363581625228941</v>
      </c>
      <c r="I77">
        <f>(F78-F77)/(E77-E78)</f>
        <v>3.1987577639751494</v>
      </c>
      <c r="J77">
        <f>E77*I77+F77</f>
        <v>2.9798038084246898</v>
      </c>
      <c r="K77">
        <f>I77-A78</f>
        <v>0</v>
      </c>
      <c r="L77">
        <f>J77-B78</f>
        <v>0</v>
      </c>
    </row>
    <row r="78" spans="1:12" x14ac:dyDescent="0.2">
      <c r="A78">
        <v>3.1987577639751499</v>
      </c>
      <c r="B78">
        <v>2.9798038084246898</v>
      </c>
      <c r="C78" t="s">
        <v>58</v>
      </c>
      <c r="D78">
        <v>0</v>
      </c>
      <c r="E78">
        <f>(B79-B78)/(A79-A78)</f>
        <v>0</v>
      </c>
      <c r="F78">
        <f>INTERCEPT(B78:B79,A78:A79)</f>
        <v>2.9798038084246898</v>
      </c>
      <c r="G78">
        <f t="shared" si="7"/>
        <v>2.9798038084246898</v>
      </c>
    </row>
    <row r="79" spans="1:12" x14ac:dyDescent="0.2">
      <c r="A79">
        <v>3.44720496894409</v>
      </c>
      <c r="B79">
        <v>2.9798038084246898</v>
      </c>
    </row>
  </sheetData>
  <hyperlinks>
    <hyperlink ref="J5" r:id="rId1" display="https://doi.org/10.1038/s41524-017-0014-2" xr:uid="{FC356CDC-EA12-434C-97C0-FE9E0A08A8EE}"/>
  </hyperlinks>
  <pageMargins left="0.7" right="0.7" top="0.75" bottom="0.75" header="0.3" footer="0.3"/>
  <pageSetup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410D-2329-DA4F-AA48-E34D5CE7016E}">
  <dimension ref="A1:P39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4.5" customWidth="1"/>
    <col min="6" max="6" width="33.1640625" customWidth="1"/>
  </cols>
  <sheetData>
    <row r="1" spans="1:10" ht="185" customHeight="1" x14ac:dyDescent="0.2">
      <c r="A1" s="1" t="s">
        <v>18</v>
      </c>
      <c r="B1" s="1" t="s">
        <v>0</v>
      </c>
      <c r="C1" s="1"/>
      <c r="D1" s="1"/>
      <c r="E1" s="1" t="s">
        <v>1</v>
      </c>
      <c r="F1" s="1" t="s">
        <v>2</v>
      </c>
      <c r="G1" s="1" t="s">
        <v>13</v>
      </c>
      <c r="H1" s="1" t="s">
        <v>12</v>
      </c>
      <c r="J1" s="1" t="s">
        <v>22</v>
      </c>
    </row>
    <row r="2" spans="1:10" x14ac:dyDescent="0.2">
      <c r="A2" t="s">
        <v>89</v>
      </c>
      <c r="B2" t="s">
        <v>108</v>
      </c>
      <c r="E2">
        <v>1</v>
      </c>
      <c r="F2" s="4">
        <f>G25-(H2*(-1.34))</f>
        <v>2.6444399369892877</v>
      </c>
      <c r="G2">
        <v>-1</v>
      </c>
      <c r="H2">
        <v>0</v>
      </c>
      <c r="J2" t="s">
        <v>23</v>
      </c>
    </row>
    <row r="3" spans="1:10" x14ac:dyDescent="0.2">
      <c r="F3" s="2"/>
    </row>
    <row r="4" spans="1:10" x14ac:dyDescent="0.2">
      <c r="J4" t="s">
        <v>88</v>
      </c>
    </row>
    <row r="5" spans="1:10" x14ac:dyDescent="0.2">
      <c r="A5" t="s">
        <v>90</v>
      </c>
      <c r="B5" t="s">
        <v>94</v>
      </c>
      <c r="E5">
        <v>1</v>
      </c>
      <c r="F5" s="4">
        <f>G29-(H5*(-1.34))</f>
        <v>1.2466779235968739</v>
      </c>
      <c r="G5">
        <v>0</v>
      </c>
      <c r="H5">
        <v>-1</v>
      </c>
    </row>
    <row r="6" spans="1:10" x14ac:dyDescent="0.2">
      <c r="B6" t="s">
        <v>93</v>
      </c>
      <c r="E6">
        <v>0</v>
      </c>
      <c r="F6" s="4">
        <f t="shared" ref="F6:F7" si="0">G30-(H6*(-1.34))</f>
        <v>1.6161243144424098</v>
      </c>
      <c r="G6">
        <v>0</v>
      </c>
      <c r="H6">
        <v>-1</v>
      </c>
    </row>
    <row r="7" spans="1:10" x14ac:dyDescent="0.2">
      <c r="B7" t="s">
        <v>92</v>
      </c>
      <c r="E7">
        <v>-1</v>
      </c>
      <c r="F7" s="4">
        <f t="shared" si="0"/>
        <v>2.5174237786406284</v>
      </c>
      <c r="G7">
        <v>0</v>
      </c>
      <c r="H7">
        <v>-1</v>
      </c>
    </row>
    <row r="9" spans="1:10" x14ac:dyDescent="0.2">
      <c r="F9" s="2"/>
    </row>
    <row r="11" spans="1:10" x14ac:dyDescent="0.2">
      <c r="A11" t="s">
        <v>91</v>
      </c>
      <c r="B11" t="s">
        <v>95</v>
      </c>
      <c r="E11">
        <v>2</v>
      </c>
      <c r="F11" s="4">
        <f>G35-(H11*(-1.34))</f>
        <v>1.5922400939892207</v>
      </c>
      <c r="G11">
        <v>0</v>
      </c>
      <c r="H11">
        <v>0</v>
      </c>
    </row>
    <row r="12" spans="1:10" x14ac:dyDescent="0.2">
      <c r="B12" t="s">
        <v>96</v>
      </c>
      <c r="E12">
        <v>1</v>
      </c>
      <c r="F12" s="4">
        <f t="shared" ref="F12:F13" si="1">G36-(H12*(-1.34))</f>
        <v>3.6427316407546551</v>
      </c>
      <c r="G12">
        <v>0</v>
      </c>
      <c r="H12">
        <v>0</v>
      </c>
    </row>
    <row r="13" spans="1:10" x14ac:dyDescent="0.2">
      <c r="B13" t="s">
        <v>97</v>
      </c>
      <c r="E13">
        <v>0</v>
      </c>
      <c r="F13" s="4">
        <f t="shared" si="1"/>
        <v>6.4753199268738504</v>
      </c>
      <c r="G13">
        <v>0</v>
      </c>
      <c r="H13">
        <v>0</v>
      </c>
    </row>
    <row r="14" spans="1:10" x14ac:dyDescent="0.2">
      <c r="B14" t="s">
        <v>98</v>
      </c>
      <c r="E14">
        <v>-1</v>
      </c>
      <c r="F14" s="4">
        <f>G38-(H14*(-1.34))</f>
        <v>9.5994749985511643</v>
      </c>
      <c r="G14">
        <v>0</v>
      </c>
      <c r="H14">
        <v>0</v>
      </c>
    </row>
    <row r="18" spans="1:16" x14ac:dyDescent="0.2">
      <c r="F18" s="2"/>
    </row>
    <row r="22" spans="1:16" x14ac:dyDescent="0.2">
      <c r="M22" t="s">
        <v>103</v>
      </c>
    </row>
    <row r="23" spans="1:16" x14ac:dyDescent="0.2">
      <c r="A23" t="s">
        <v>99</v>
      </c>
      <c r="M23" t="s">
        <v>106</v>
      </c>
    </row>
    <row r="24" spans="1:16" x14ac:dyDescent="0.2">
      <c r="A24" t="s">
        <v>41</v>
      </c>
      <c r="B24" t="s">
        <v>42</v>
      </c>
      <c r="D24" t="s">
        <v>100</v>
      </c>
      <c r="E24" t="s">
        <v>1</v>
      </c>
      <c r="F24" t="s">
        <v>101</v>
      </c>
      <c r="G24" t="s">
        <v>102</v>
      </c>
      <c r="M24" t="s">
        <v>41</v>
      </c>
      <c r="N24" t="s">
        <v>42</v>
      </c>
      <c r="O24" t="s">
        <v>104</v>
      </c>
      <c r="P24" t="s">
        <v>105</v>
      </c>
    </row>
    <row r="25" spans="1:16" x14ac:dyDescent="0.2">
      <c r="A25">
        <v>2.0172910662824201E-2</v>
      </c>
      <c r="B25">
        <v>2.6617915904935998</v>
      </c>
      <c r="D25">
        <f>(B26-B25)/(A26-A25)</f>
        <v>1.0016357163475418</v>
      </c>
      <c r="E25">
        <v>1</v>
      </c>
      <c r="F25">
        <f>INTERCEPT(B25:B26,A25:A26)</f>
        <v>2.6415856826710273</v>
      </c>
      <c r="G25" s="5">
        <f>((B26+B25)-(E25*(A26+A25)))/2</f>
        <v>2.6444399369892877</v>
      </c>
      <c r="H25" s="5"/>
      <c r="M25" t="s">
        <v>107</v>
      </c>
      <c r="N25" t="s">
        <v>107</v>
      </c>
      <c r="O25" t="s">
        <v>107</v>
      </c>
      <c r="P25" t="s">
        <v>107</v>
      </c>
    </row>
    <row r="26" spans="1:16" x14ac:dyDescent="0.2">
      <c r="A26">
        <v>3.4697406340057602</v>
      </c>
      <c r="B26">
        <v>6.1170018281535601</v>
      </c>
    </row>
    <row r="29" spans="1:16" x14ac:dyDescent="0.2">
      <c r="A29">
        <v>2.0172910662824201E-2</v>
      </c>
      <c r="B29">
        <v>2.6106032906764098</v>
      </c>
      <c r="D29">
        <f t="shared" ref="D29:D38" si="2">(B30-B29)/(A30-A29)</f>
        <v>0.97874118568818191</v>
      </c>
      <c r="E29">
        <v>1</v>
      </c>
      <c r="F29">
        <f>INTERCEPT(B29:B30,A29:A30)</f>
        <v>2.5908592321754953</v>
      </c>
      <c r="G29" s="5">
        <f t="shared" ref="G29:G38" si="3">((B30+B29)-(E29*(A30+A29)))/2</f>
        <v>2.586677923596874</v>
      </c>
      <c r="H29" s="5"/>
      <c r="M29">
        <f>(F30-F29)/(D29-D30)</f>
        <v>0.37319884726224722</v>
      </c>
      <c r="N29">
        <f>M29*D29+F29</f>
        <v>2.9561243144424099</v>
      </c>
      <c r="O29">
        <f>M29-A30</f>
        <v>0</v>
      </c>
      <c r="P29">
        <f>N29-B30</f>
        <v>0</v>
      </c>
    </row>
    <row r="30" spans="1:16" x14ac:dyDescent="0.2">
      <c r="A30">
        <v>0.373198847262247</v>
      </c>
      <c r="B30">
        <v>2.9561243144424099</v>
      </c>
      <c r="D30">
        <f t="shared" si="2"/>
        <v>0</v>
      </c>
      <c r="E30">
        <v>0</v>
      </c>
      <c r="F30">
        <f t="shared" ref="F30:F31" si="4">INTERCEPT(B30:B31,A30:A31)</f>
        <v>2.9561243144424099</v>
      </c>
      <c r="G30" s="5">
        <f t="shared" si="3"/>
        <v>2.9561243144424099</v>
      </c>
      <c r="H30" s="5"/>
      <c r="M30">
        <f t="shared" ref="M30:M37" si="5">(F31-F30)/(D30-D31)</f>
        <v>0.90778097982708827</v>
      </c>
      <c r="N30">
        <f t="shared" ref="N30:N37" si="6">M30*D30+F30</f>
        <v>2.9561243144424099</v>
      </c>
      <c r="O30">
        <f t="shared" ref="O30:O37" si="7">M30-A31</f>
        <v>0</v>
      </c>
      <c r="P30">
        <f t="shared" ref="P30:P37" si="8">N30-B31</f>
        <v>0</v>
      </c>
    </row>
    <row r="31" spans="1:16" x14ac:dyDescent="0.2">
      <c r="A31">
        <v>0.90778097982708905</v>
      </c>
      <c r="B31">
        <v>2.9561243144424099</v>
      </c>
      <c r="D31">
        <f t="shared" si="2"/>
        <v>-1.0050399684553903</v>
      </c>
      <c r="E31">
        <v>-1</v>
      </c>
      <c r="F31">
        <f t="shared" si="4"/>
        <v>3.86848048177223</v>
      </c>
      <c r="G31" s="5">
        <f t="shared" si="3"/>
        <v>3.8574237786406287</v>
      </c>
      <c r="H31" s="5"/>
    </row>
    <row r="32" spans="1:16" x14ac:dyDescent="0.2">
      <c r="A32">
        <v>3.4798270893371699</v>
      </c>
      <c r="B32">
        <v>0.37111517367458902</v>
      </c>
    </row>
    <row r="35" spans="1:16" x14ac:dyDescent="0.2">
      <c r="A35">
        <v>2.0172910662824201E-2</v>
      </c>
      <c r="B35">
        <v>1.6380255941499</v>
      </c>
      <c r="D35">
        <f t="shared" si="2"/>
        <v>1.9946337780930901</v>
      </c>
      <c r="E35">
        <v>2</v>
      </c>
      <c r="F35">
        <f>INTERCEPT(B35:B36,A35:A36)</f>
        <v>1.5977880251393772</v>
      </c>
      <c r="G35" s="5">
        <f t="shared" si="3"/>
        <v>1.5922400939892207</v>
      </c>
      <c r="H35" s="5"/>
      <c r="M35">
        <f t="shared" si="5"/>
        <v>2.047550432276648</v>
      </c>
      <c r="N35">
        <f t="shared" si="6"/>
        <v>5.6819012797074873</v>
      </c>
      <c r="O35">
        <f t="shared" si="7"/>
        <v>0</v>
      </c>
      <c r="P35">
        <f t="shared" si="8"/>
        <v>0</v>
      </c>
    </row>
    <row r="36" spans="1:16" x14ac:dyDescent="0.2">
      <c r="A36">
        <v>2.0475504322766498</v>
      </c>
      <c r="B36">
        <v>5.6819012797074899</v>
      </c>
      <c r="D36">
        <f t="shared" si="2"/>
        <v>1.0215817089674497</v>
      </c>
      <c r="E36">
        <v>1</v>
      </c>
      <c r="F36">
        <f t="shared" ref="F36:F38" si="9">INTERCEPT(B36:B37,A36:A37)</f>
        <v>3.5901612099052689</v>
      </c>
      <c r="G36" s="5">
        <f t="shared" si="3"/>
        <v>3.6427316407546551</v>
      </c>
      <c r="H36" s="5"/>
      <c r="M36">
        <f t="shared" si="5"/>
        <v>2.8242074927953809</v>
      </c>
      <c r="N36">
        <f t="shared" si="6"/>
        <v>6.4753199268738504</v>
      </c>
      <c r="O36">
        <f t="shared" si="7"/>
        <v>0</v>
      </c>
      <c r="P36">
        <f t="shared" si="8"/>
        <v>0</v>
      </c>
    </row>
    <row r="37" spans="1:16" x14ac:dyDescent="0.2">
      <c r="A37">
        <v>2.82420749279538</v>
      </c>
      <c r="B37">
        <v>6.4753199268738504</v>
      </c>
      <c r="D37">
        <f t="shared" si="2"/>
        <v>0</v>
      </c>
      <c r="E37">
        <v>0</v>
      </c>
      <c r="F37">
        <f t="shared" si="9"/>
        <v>6.4753199268738504</v>
      </c>
      <c r="G37" s="5">
        <f t="shared" si="3"/>
        <v>6.4753199268738504</v>
      </c>
      <c r="H37" s="5"/>
      <c r="M37">
        <f t="shared" si="5"/>
        <v>3.1268011527377491</v>
      </c>
      <c r="N37">
        <f t="shared" si="6"/>
        <v>6.4753199268738504</v>
      </c>
      <c r="O37">
        <f t="shared" si="7"/>
        <v>0</v>
      </c>
      <c r="P37">
        <f t="shared" si="8"/>
        <v>0</v>
      </c>
    </row>
    <row r="38" spans="1:16" x14ac:dyDescent="0.2">
      <c r="A38">
        <v>3.1268011527377499</v>
      </c>
      <c r="B38">
        <v>6.4753199268738504</v>
      </c>
      <c r="D38">
        <f t="shared" si="2"/>
        <v>-1.0149908592321799</v>
      </c>
      <c r="E38">
        <v>-1</v>
      </c>
      <c r="F38">
        <f t="shared" si="9"/>
        <v>9.6489945155393091</v>
      </c>
      <c r="G38" s="5">
        <f t="shared" si="3"/>
        <v>9.5994749985511643</v>
      </c>
      <c r="H38" s="5"/>
    </row>
    <row r="39" spans="1:16" x14ac:dyDescent="0.2">
      <c r="A39">
        <v>3.4798270893371699</v>
      </c>
      <c r="B39">
        <v>6.1170018281535601</v>
      </c>
    </row>
  </sheetData>
  <mergeCells count="8">
    <mergeCell ref="G36:H36"/>
    <mergeCell ref="G37:H37"/>
    <mergeCell ref="G38:H38"/>
    <mergeCell ref="G25:H25"/>
    <mergeCell ref="G29:H29"/>
    <mergeCell ref="G30:H30"/>
    <mergeCell ref="G31:H31"/>
    <mergeCell ref="G35:H35"/>
  </mergeCell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5693-5250-4AAF-967A-225805FAD188}">
  <dimension ref="A1:I17"/>
  <sheetViews>
    <sheetView zoomScale="116" workbookViewId="0">
      <selection activeCell="E15" sqref="E15"/>
    </sheetView>
  </sheetViews>
  <sheetFormatPr baseColWidth="10" defaultColWidth="8.83203125" defaultRowHeight="15" x14ac:dyDescent="0.2"/>
  <cols>
    <col min="1" max="1" width="12.1640625" customWidth="1"/>
    <col min="2" max="2" width="10.83203125" customWidth="1"/>
    <col min="5" max="5" width="57.33203125" customWidth="1"/>
    <col min="9" max="9" width="10.6640625" customWidth="1"/>
  </cols>
  <sheetData>
    <row r="1" spans="1:9" ht="48" x14ac:dyDescent="0.2">
      <c r="A1" s="1" t="s">
        <v>18</v>
      </c>
      <c r="B1" s="1" t="s">
        <v>0</v>
      </c>
      <c r="C1" s="1"/>
      <c r="D1" s="1" t="s">
        <v>1</v>
      </c>
      <c r="E1" s="1" t="s">
        <v>2</v>
      </c>
      <c r="F1" s="1" t="s">
        <v>13</v>
      </c>
      <c r="G1" s="1" t="s">
        <v>12</v>
      </c>
      <c r="I1" s="1" t="s">
        <v>22</v>
      </c>
    </row>
    <row r="2" spans="1:9" x14ac:dyDescent="0.2">
      <c r="A2" t="s">
        <v>25</v>
      </c>
      <c r="B2" t="s">
        <v>27</v>
      </c>
      <c r="D2">
        <v>-1</v>
      </c>
      <c r="E2">
        <v>2.4</v>
      </c>
      <c r="F2">
        <v>-1</v>
      </c>
      <c r="G2">
        <v>0</v>
      </c>
      <c r="I2" t="s">
        <v>23</v>
      </c>
    </row>
    <row r="3" spans="1:9" x14ac:dyDescent="0.2">
      <c r="B3" t="s">
        <v>26</v>
      </c>
      <c r="D3">
        <v>0</v>
      </c>
      <c r="E3">
        <v>2</v>
      </c>
      <c r="F3">
        <v>-1</v>
      </c>
      <c r="G3">
        <v>0</v>
      </c>
    </row>
    <row r="4" spans="1:9" x14ac:dyDescent="0.2">
      <c r="E4" s="2"/>
      <c r="I4" s="3" t="s">
        <v>24</v>
      </c>
    </row>
    <row r="5" spans="1:9" x14ac:dyDescent="0.2">
      <c r="A5" t="s">
        <v>20</v>
      </c>
      <c r="B5" t="s">
        <v>10</v>
      </c>
      <c r="D5">
        <v>0</v>
      </c>
      <c r="E5" s="2">
        <v>4.7</v>
      </c>
      <c r="F5">
        <v>0</v>
      </c>
      <c r="G5">
        <v>-1</v>
      </c>
    </row>
    <row r="6" spans="1:9" x14ac:dyDescent="0.2">
      <c r="B6" t="s">
        <v>11</v>
      </c>
      <c r="D6">
        <v>1</v>
      </c>
      <c r="E6" s="2">
        <v>1.1000000000000001</v>
      </c>
      <c r="F6">
        <v>0</v>
      </c>
      <c r="G6">
        <v>-1</v>
      </c>
    </row>
    <row r="7" spans="1:9" x14ac:dyDescent="0.2">
      <c r="B7" t="s">
        <v>30</v>
      </c>
      <c r="D7">
        <v>3</v>
      </c>
      <c r="E7" s="2">
        <v>-0.3</v>
      </c>
      <c r="F7">
        <v>0</v>
      </c>
      <c r="G7">
        <v>-1</v>
      </c>
    </row>
    <row r="9" spans="1:9" x14ac:dyDescent="0.2">
      <c r="A9" t="s">
        <v>28</v>
      </c>
      <c r="B9" t="s">
        <v>109</v>
      </c>
      <c r="D9">
        <v>2</v>
      </c>
      <c r="E9" s="2">
        <v>1.1000000000000001</v>
      </c>
      <c r="F9">
        <v>0</v>
      </c>
      <c r="G9">
        <v>0</v>
      </c>
    </row>
    <row r="14" spans="1:9" x14ac:dyDescent="0.2">
      <c r="E14" s="2"/>
    </row>
    <row r="15" spans="1:9" x14ac:dyDescent="0.2">
      <c r="E15" s="2"/>
    </row>
    <row r="16" spans="1:9" x14ac:dyDescent="0.2">
      <c r="E16" s="2"/>
    </row>
    <row r="17" spans="5:5" x14ac:dyDescent="0.2">
      <c r="E17" s="2"/>
    </row>
  </sheetData>
  <hyperlinks>
    <hyperlink ref="I4" r:id="rId1" display="https://doi.org/10.1103/PhysRevB.93.165207" xr:uid="{32F2212C-1D9C-9B41-9D99-E0D650D1808E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7BED-6648-4340-B576-4825793D20D1}">
  <dimension ref="A1:P38"/>
  <sheetViews>
    <sheetView tabSelected="1" zoomScale="112" workbookViewId="0">
      <selection activeCell="F2" sqref="F2"/>
    </sheetView>
  </sheetViews>
  <sheetFormatPr baseColWidth="10" defaultColWidth="8.83203125" defaultRowHeight="15" x14ac:dyDescent="0.2"/>
  <cols>
    <col min="1" max="1" width="14.5" customWidth="1"/>
    <col min="6" max="6" width="33.1640625" customWidth="1"/>
  </cols>
  <sheetData>
    <row r="1" spans="1:10" ht="185" customHeight="1" x14ac:dyDescent="0.2">
      <c r="A1" s="1" t="s">
        <v>18</v>
      </c>
      <c r="B1" s="1" t="s">
        <v>0</v>
      </c>
      <c r="C1" s="1"/>
      <c r="D1" s="1"/>
      <c r="E1" s="1" t="s">
        <v>1</v>
      </c>
      <c r="F1" s="1" t="s">
        <v>2</v>
      </c>
      <c r="G1" s="1" t="s">
        <v>13</v>
      </c>
      <c r="H1" s="1" t="s">
        <v>12</v>
      </c>
      <c r="J1" s="1" t="s">
        <v>22</v>
      </c>
    </row>
    <row r="2" spans="1:10" x14ac:dyDescent="0.2">
      <c r="A2" t="s">
        <v>111</v>
      </c>
      <c r="B2" t="s">
        <v>112</v>
      </c>
      <c r="E2">
        <v>1</v>
      </c>
      <c r="F2" s="4">
        <f>G25-(H2*(-1.34))</f>
        <v>-3.2023577420086093</v>
      </c>
      <c r="G2">
        <v>-1</v>
      </c>
      <c r="H2">
        <v>0</v>
      </c>
      <c r="J2" t="s">
        <v>23</v>
      </c>
    </row>
    <row r="3" spans="1:10" x14ac:dyDescent="0.2">
      <c r="F3" s="2"/>
    </row>
    <row r="4" spans="1:10" x14ac:dyDescent="0.2">
      <c r="J4" t="s">
        <v>110</v>
      </c>
    </row>
    <row r="5" spans="1:10" x14ac:dyDescent="0.2">
      <c r="F5" s="4"/>
    </row>
    <row r="6" spans="1:10" x14ac:dyDescent="0.2">
      <c r="F6" s="4"/>
    </row>
    <row r="7" spans="1:10" x14ac:dyDescent="0.2">
      <c r="F7" s="4"/>
    </row>
    <row r="9" spans="1:10" x14ac:dyDescent="0.2">
      <c r="F9" s="2"/>
    </row>
    <row r="11" spans="1:10" x14ac:dyDescent="0.2">
      <c r="F11" s="4"/>
    </row>
    <row r="12" spans="1:10" x14ac:dyDescent="0.2">
      <c r="F12" s="4"/>
    </row>
    <row r="13" spans="1:10" x14ac:dyDescent="0.2">
      <c r="F13" s="4"/>
    </row>
    <row r="14" spans="1:10" x14ac:dyDescent="0.2">
      <c r="F14" s="4"/>
    </row>
    <row r="18" spans="1:16" x14ac:dyDescent="0.2">
      <c r="F18" s="2"/>
    </row>
    <row r="22" spans="1:16" x14ac:dyDescent="0.2">
      <c r="M22" t="s">
        <v>103</v>
      </c>
    </row>
    <row r="23" spans="1:16" x14ac:dyDescent="0.2">
      <c r="A23" t="s">
        <v>99</v>
      </c>
      <c r="M23" t="s">
        <v>106</v>
      </c>
    </row>
    <row r="24" spans="1:16" x14ac:dyDescent="0.2">
      <c r="A24" t="s">
        <v>41</v>
      </c>
      <c r="B24" t="s">
        <v>42</v>
      </c>
      <c r="D24" t="s">
        <v>100</v>
      </c>
      <c r="E24" t="s">
        <v>1</v>
      </c>
      <c r="F24" t="s">
        <v>101</v>
      </c>
      <c r="G24" t="s">
        <v>102</v>
      </c>
      <c r="M24" t="s">
        <v>41</v>
      </c>
      <c r="N24" t="s">
        <v>42</v>
      </c>
      <c r="O24" t="s">
        <v>104</v>
      </c>
      <c r="P24" t="s">
        <v>105</v>
      </c>
    </row>
    <row r="25" spans="1:16" x14ac:dyDescent="0.2">
      <c r="A25">
        <v>1.49625935162094E-2</v>
      </c>
      <c r="B25">
        <v>-3.1709635003400498</v>
      </c>
      <c r="D25">
        <f>(B26-B25)/(A26-A25)</f>
        <v>0.99462991775950071</v>
      </c>
      <c r="E25">
        <v>1</v>
      </c>
      <c r="F25">
        <f>INTERCEPT(B25:B26,A25:A26)</f>
        <v>-3.1858457434985459</v>
      </c>
      <c r="G25" s="5">
        <f>((B26+B25)-(E25*(A26+A25)))/2</f>
        <v>-3.2023577420086093</v>
      </c>
      <c r="H25" s="5"/>
      <c r="M25" t="s">
        <v>107</v>
      </c>
      <c r="N25" t="s">
        <v>107</v>
      </c>
      <c r="O25" t="s">
        <v>107</v>
      </c>
      <c r="P25" t="s">
        <v>107</v>
      </c>
    </row>
    <row r="26" spans="1:16" x14ac:dyDescent="0.2">
      <c r="A26">
        <v>6.1346633416458802</v>
      </c>
      <c r="B26">
        <v>2.9158739514849201</v>
      </c>
    </row>
    <row r="29" spans="1:16" x14ac:dyDescent="0.2">
      <c r="G29" s="5"/>
      <c r="H29" s="5"/>
    </row>
    <row r="30" spans="1:16" x14ac:dyDescent="0.2">
      <c r="G30" s="5"/>
      <c r="H30" s="5"/>
    </row>
    <row r="31" spans="1:16" x14ac:dyDescent="0.2">
      <c r="G31" s="5"/>
      <c r="H31" s="5"/>
    </row>
    <row r="35" spans="7:8" x14ac:dyDescent="0.2">
      <c r="G35" s="5"/>
      <c r="H35" s="5"/>
    </row>
    <row r="36" spans="7:8" x14ac:dyDescent="0.2">
      <c r="G36" s="5"/>
      <c r="H36" s="5"/>
    </row>
    <row r="37" spans="7:8" x14ac:dyDescent="0.2">
      <c r="G37" s="5"/>
      <c r="H37" s="5"/>
    </row>
    <row r="38" spans="7:8" x14ac:dyDescent="0.2">
      <c r="G38" s="5"/>
      <c r="H38" s="5"/>
    </row>
  </sheetData>
  <mergeCells count="8">
    <mergeCell ref="G37:H37"/>
    <mergeCell ref="G38:H38"/>
    <mergeCell ref="G25:H25"/>
    <mergeCell ref="G29:H29"/>
    <mergeCell ref="G30:H30"/>
    <mergeCell ref="G31:H31"/>
    <mergeCell ref="G35:H35"/>
    <mergeCell ref="G36:H36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GaN Defetcs</vt:lpstr>
      <vt:lpstr>Lyons 2017 (Native)</vt:lpstr>
      <vt:lpstr>Lyons 2014 (C)</vt:lpstr>
      <vt:lpstr>Pasquarello 2016 (Mg)</vt:lpstr>
      <vt:lpstr>Lyons 2014 (Si)</vt:lpstr>
      <vt:lpstr>'Lyons 2017 (Native)'!Default_Dataset</vt:lpstr>
      <vt:lpstr>'Lyons 2017 (Native)'!Default_Dataset_1</vt:lpstr>
      <vt:lpstr>'Lyons 2017 (Native)'!Default_Dataset_2</vt:lpstr>
      <vt:lpstr>'Lyons 2017 (Native)'!Default_Dataset_3</vt:lpstr>
      <vt:lpstr>'Lyons 2017 (Native)'!Default_Dataset_4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Scarpulla</dc:creator>
  <cp:lastModifiedBy>Milo Headden</cp:lastModifiedBy>
  <dcterms:created xsi:type="dcterms:W3CDTF">2024-05-22T21:17:18Z</dcterms:created>
  <dcterms:modified xsi:type="dcterms:W3CDTF">2026-02-09T18:12:06Z</dcterms:modified>
</cp:coreProperties>
</file>