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Expense Overview" sheetId="1" r:id="rId1"/>
    <sheet name="New Funding" sheetId="2" r:id="rId2"/>
    <sheet name="20th Pay Period" sheetId="3" r:id="rId3"/>
    <sheet name="20st Pay Period" sheetId="4" r:id="rId4"/>
    <sheet name="21st Pay Period" sheetId="5" r:id="rId5"/>
    <sheet name="19th Pay Period" sheetId="6" r:id="rId6"/>
    <sheet name="18th Pay Period" sheetId="7" r:id="rId7"/>
    <sheet name="17th Pay Period" sheetId="8" r:id="rId8"/>
    <sheet name="16th Pay Period" sheetId="9" r:id="rId9"/>
    <sheet name="15th Pay Period" sheetId="10" r:id="rId10"/>
    <sheet name="14th Pay Period" sheetId="11" r:id="rId11"/>
    <sheet name="13th Pay Period" sheetId="12" r:id="rId12"/>
    <sheet name="12th Pay Period" sheetId="13" r:id="rId13"/>
    <sheet name="11th Pay Period" sheetId="14" r:id="rId14"/>
    <sheet name="10th Pay Period" sheetId="15" r:id="rId15"/>
    <sheet name="v2" sheetId="16" r:id="rId16"/>
    <sheet name="v1.1 Old Burnrate" sheetId="17" r:id="rId17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3">
    <numFmt numFmtId="56" formatCode="&quot;上午/下午 &quot;hh&quot;時&quot;mm&quot;分&quot;ss&quot;秒 &quot;"/>
    <numFmt numFmtId="164" formatCode="&quot;$&quot;#,##0.00"/>
    <numFmt numFmtId="165" formatCode="&quot;$&quot;#,##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HyKhJOAoBxyWkyDJY9PHqOHRKz84fnfy_H91387b_GU" TargetMode="External"/><Relationship Id="rId2" Type="http://schemas.openxmlformats.org/officeDocument/2006/relationships/hyperlink" Target="https://app.clockify.me/approvals/682424c57f29f26a889a57e2?userId=68054b65da507d1b66d678a4" TargetMode="External"/><Relationship Id="rId3" Type="http://schemas.openxmlformats.org/officeDocument/2006/relationships/hyperlink" Target="https://app.clockify.me/approvals/682369b6b505c259c81bd6d5?userId=68054b65da507d1b66d678a4" TargetMode="External"/><Relationship Id="rId4" Type="http://schemas.openxmlformats.org/officeDocument/2006/relationships/hyperlink" Target="https://app.clockify.me/approvals/6823f74e1c4a824d6a73d60b?userId=68054953135498463183032e" TargetMode="External"/><Relationship Id="rId5" Type="http://schemas.openxmlformats.org/officeDocument/2006/relationships/hyperlink" Target="https://app.clockify.me/approvals/6823f6ce9ee5b440ea918be7?userId=68054953135498463183032e" TargetMode="External"/><Relationship Id="rId6" Type="http://schemas.openxmlformats.org/officeDocument/2006/relationships/hyperlink" Target="https://app.clockify.me/approvals/6822f91c50899316acca9136?userId=67350d8bf42ee443638377c2" TargetMode="External"/><Relationship Id="rId7" Type="http://schemas.openxmlformats.org/officeDocument/2006/relationships/hyperlink" Target="https://app.clockify.me/approvals/6822f91f403507195a0cfb76?userId=67350d8bf42ee443638377c2" TargetMode="External"/><Relationship Id="rId8" Type="http://schemas.openxmlformats.org/officeDocument/2006/relationships/hyperlink" Target="https://app.clockify.me/approvals/6823122250899316accd5b8d?userId=67cef5d3cf06332f2bb60543" TargetMode="External"/><Relationship Id="rId9" Type="http://schemas.openxmlformats.org/officeDocument/2006/relationships/hyperlink" Target="https://app.clockify.me/approvals/6823121a7f29f26a88813a32?userId=67cef5d3cf06332f2bb60543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h2HZOMQ2osN54QCCmxXKJYAmWPmYe2fNWra8pl5CsYM" TargetMode="External"/><Relationship Id="rId2" Type="http://schemas.openxmlformats.org/officeDocument/2006/relationships/hyperlink" Target="https://app.clockify.me/approvals/680fbe5e2e56197b9fce2a3b?userId=68054b65da507d1b66d678a4" TargetMode="External"/><Relationship Id="rId3" Type="http://schemas.openxmlformats.org/officeDocument/2006/relationships/hyperlink" Target="https://app.clockify.me/approvals/680fbdddb884b21e99c5ed11?userId=68054953135498463183032e" TargetMode="External"/><Relationship Id="rId4" Type="http://schemas.openxmlformats.org/officeDocument/2006/relationships/hyperlink" Target="https://app.clockify.me/approvals/681004fc7e2ae746e81a8d53?userId=67350d8bf42ee443638377c2" TargetMode="External"/><Relationship Id="rId5" Type="http://schemas.openxmlformats.org/officeDocument/2006/relationships/hyperlink" Target="https://app.clockify.me/approvals/6810c390b884b21e99db66aa?userId=67cef5d3cf06332f2bb60543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Z2lk0BVqHayNujwCPyiExJgViE3F0WHl16tB89lmPdI" TargetMode="External"/><Relationship Id="rId2" Type="http://schemas.openxmlformats.org/officeDocument/2006/relationships/hyperlink" Target="https://app.clockify.me/approvals/67fe4f993ad0667411a8f503?userId=670d2adb58470b45130a3039" TargetMode="External"/><Relationship Id="rId3" Type="http://schemas.openxmlformats.org/officeDocument/2006/relationships/hyperlink" Target="https://app.clockify.me/approvals/67fd7063fe97ae627e6449b9?userId=67350d8bf42ee443638377c2" TargetMode="External"/><Relationship Id="rId4" Type="http://schemas.openxmlformats.org/officeDocument/2006/relationships/hyperlink" Target="https://app.clockify.me/approvals/67fe36097a08a71233f646a9?userId=67cef5d3cf06332f2bb60543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1BaiNWHv72h6HG5Wbk8QzJxxMeu9D4G0qN0KBEqT8UA/edit?tab=t.on68xdpfd3ci" TargetMode="External"/><Relationship Id="rId2" Type="http://schemas.openxmlformats.org/officeDocument/2006/relationships/hyperlink" Target="https://app.clockify.me/approvals/67eadf2cec3f8e011572175c?userId=670d2adb58470b45130a3039" TargetMode="External"/><Relationship Id="rId3" Type="http://schemas.openxmlformats.org/officeDocument/2006/relationships/hyperlink" Target="https://app.clockify.me/approvals/67eb3142edf9a1136e3b0c11?userId=67350d8bf42ee443638377c2" TargetMode="External"/><Relationship Id="rId4" Type="http://schemas.openxmlformats.org/officeDocument/2006/relationships/hyperlink" Target="https://app.clockify.me/approvals/67d96c057c04a422069695d2?userId=67cef5d3cf06332f2bb60543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7QfUDU_rE1uIHRmpj7oGpBU2lKUHfvcEqu5FAmrWcMI/edit?usp=drive_link" TargetMode="External"/><Relationship Id="rId2" Type="http://schemas.openxmlformats.org/officeDocument/2006/relationships/hyperlink" Target="https://app.clockify.me/approvals/67d8d9591d5f4925b9a72eaf?userId=670d2adb58470b45130a3037" TargetMode="External"/><Relationship Id="rId3" Type="http://schemas.openxmlformats.org/officeDocument/2006/relationships/hyperlink" Target="https://app.clockify.me/approvals/67d8d95549262544bfd460a3?userId=670d2adb58470b45130a3037" TargetMode="External"/><Relationship Id="rId4" Type="http://schemas.openxmlformats.org/officeDocument/2006/relationships/hyperlink" Target="https://app.clockify.me/approvals/67d9767c7c04a42206982b5b?userId=5e9c0ed9e3e8416601342458" TargetMode="External"/><Relationship Id="rId5" Type="http://schemas.openxmlformats.org/officeDocument/2006/relationships/hyperlink" Target="https://app.clockify.me/approvals/67d9767f6f11531397a8dbc6?userId=5e9c0ed9e3e8416601342458" TargetMode="External"/><Relationship Id="rId6" Type="http://schemas.openxmlformats.org/officeDocument/2006/relationships/hyperlink" Target="https://www.upwork.com/nx/reports/client/timesheet/?group_by=assignment&amp;amp;amp;amp;group_by_time=day&amp;amp;amp;amp;range=20250304-20250317&amp;amp;amp;amp;columns=provider,hours,charges,payment_type&amp;amp;amp;amp;team=mtg0odqwnzqxota0nzg5mdu1nq&amp;amp;amp;amp;provider=436d8287" TargetMode="External"/><Relationship Id="rId7" Type="http://schemas.openxmlformats.org/officeDocument/2006/relationships/hyperlink" Target="https://app.clockify.me/approvals/67d89f816f11531397978fc9?userId=670d2adb58470b45130a3035" TargetMode="External"/><Relationship Id="rId8" Type="http://schemas.openxmlformats.org/officeDocument/2006/relationships/hyperlink" Target="https://app.clockify.me/approvals/67d89f7d1d5f4925b9a44d3c?userId=670d2adb58470b45130a3035" TargetMode="External"/><Relationship Id="rId9" Type="http://schemas.openxmlformats.org/officeDocument/2006/relationships/hyperlink" Target="https://app.clockify.me/approvals/67d8b85249262544bfd2f4c7?userId=67350d8bf42ee443638377c2" TargetMode="External"/><Relationship Id="rId10" Type="http://schemas.openxmlformats.org/officeDocument/2006/relationships/hyperlink" Target="https://app.clockify.me/approvals/67d8b8576f1153139798f17f?userId=67350d8bf42ee443638377c2" TargetMode="External"/><Relationship Id="rId11" Type="http://schemas.openxmlformats.org/officeDocument/2006/relationships/hyperlink" Target="https://www.upwork.com/nx/reports/client/timesheet/?group_by=assignment&amp;amp;amp;amp;group_by_time=day&amp;amp;amp;amp;range=20250304-20250317&amp;amp;amp;amp;columns=provider,hours,charges,payment_type&amp;amp;amp;amp;provider=cits_manisha&amp;amp;amp;amp;team=mtg0odqwnzqxota0nzg5mdu1nq" TargetMode="External"/><Relationship Id="rId12" Type="http://schemas.openxmlformats.org/officeDocument/2006/relationships/hyperlink" Target="https://www.upwork.com/nx/wm/workroom/39869244/timesheet?timesheetDate=2025-03-03" TargetMode="External"/><Relationship Id="rId13" Type="http://schemas.openxmlformats.org/officeDocument/2006/relationships/hyperlink" Target="https://app.clockify.me/approvals/67d96c0b6f11531397a73f94?userId=67cef5d3cf06332f2bb60543" TargetMode="External"/><Relationship Id="rId14" Type="http://schemas.openxmlformats.org/officeDocument/2006/relationships/hyperlink" Target="https://app.clockify.me/approvals/67d96c057c04a422069695d2?userId=67cef5d3cf06332f2bb60543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app.clockify.me/approvals/67c62cc4f348c920961ac981?userId=670d2adb58470b45130a3037" TargetMode="External"/><Relationship Id="rId2" Type="http://schemas.openxmlformats.org/officeDocument/2006/relationships/hyperlink" Target="https://app.clockify.me/approvals/67c66f373f4d6b42ba4671ed?userId=670d2adb58470b45130a3037" TargetMode="External"/><Relationship Id="rId3" Type="http://schemas.openxmlformats.org/officeDocument/2006/relationships/hyperlink" Target="https://app.clockify.me/approvals/67c6e62f6bde8e6520aa79a4?userId=670d2adb58470b45130a3039" TargetMode="External"/><Relationship Id="rId4" Type="http://schemas.openxmlformats.org/officeDocument/2006/relationships/hyperlink" Target="https://app.clockify.me/approvals/67c6e6321b39f63db6fbe3ef?userId=670d2adb58470b45130a3039" TargetMode="External"/><Relationship Id="rId5" Type="http://schemas.openxmlformats.org/officeDocument/2006/relationships/hyperlink" Target="https://www.upwork.com/nx/reports/client/timesheet/?group_by=assignment&amp;amp;amp;amp;group_by_time=day&amp;amp;amp;amp;range=20250218-20250303&amp;amp;amp;amp;columns=provider,hours,charges,payment_type&amp;amp;amp;amp;provider=436d8287&amp;amp;amp;amp;assignment=39816083&amp;amp;amp;amp;team=mtg0odqwnzqxota0nzg5mdu1nq" TargetMode="External"/><Relationship Id="rId6" Type="http://schemas.openxmlformats.org/officeDocument/2006/relationships/hyperlink" Target="https://www.upwork.com/nx/wm/workroom/39816083/timesheet?timesheetDate=2025-03-03" TargetMode="External"/><Relationship Id="rId7" Type="http://schemas.openxmlformats.org/officeDocument/2006/relationships/hyperlink" Target="https://app.clockify.me/approvals/67c6743d1b39f63db6f1d241?userId=670d2adb58470b45130a3035" TargetMode="External"/><Relationship Id="rId8" Type="http://schemas.openxmlformats.org/officeDocument/2006/relationships/hyperlink" Target="https://app.clockify.me/approvals/67c7239806e74856b168fbd7?userId=670d2adb58470b45130a3035" TargetMode="External"/><Relationship Id="rId9" Type="http://schemas.openxmlformats.org/officeDocument/2006/relationships/hyperlink" Target="https://app.clockify.me/approvals/67c6429906e74856b15387a3?userId=67350d8bf42ee443638377c2" TargetMode="External"/><Relationship Id="rId10" Type="http://schemas.openxmlformats.org/officeDocument/2006/relationships/hyperlink" Target="https://app.clockify.me/approvals/67c6429e4e64ab771535799c?userId=67350d8bf42ee443638377c2" TargetMode="External"/><Relationship Id="rId11" Type="http://schemas.openxmlformats.org/officeDocument/2006/relationships/hyperlink" Target="https://app.clockify.me/approvals/67c8be911b39f63db62d2d51?userId=670d2adb58470b45130a303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zh8aXqBnA8M5lB5nUljy2aIZNHTKQlUofST8WedIufM/edit?tab=t.0" TargetMode="External"/><Relationship Id="rId2" Type="http://schemas.openxmlformats.org/officeDocument/2006/relationships/hyperlink" Target="https://drive.google.com/drive/folders/1_v_3d6ZQRZZayNFOtYShP9yMMpS205U-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D5l579OZu0PwxSxl0l59gH8qU1q8xx7YXMuVG9rK1y0" TargetMode="External"/><Relationship Id="rId2" Type="http://schemas.openxmlformats.org/officeDocument/2006/relationships/hyperlink" Target="https://drive.google.com/file/d/1Qs6KpFSupaGeXEhHZ7NLz3ZkxDWKSlxF/view?usp=drive_link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JVvntBFuce6P1xz4aa3jHfK4efWvUzzZkz67nHJhKNo" TargetMode="External"/><Relationship Id="rId2" Type="http://schemas.openxmlformats.org/officeDocument/2006/relationships/hyperlink" Target="https://drive.google.com/drive/folders/1HMkZ6fMheWDQ1Cm0zuUz5sgfcJW5OQ-K" TargetMode="External"/><Relationship Id="rId3" Type="http://schemas.openxmlformats.org/officeDocument/2006/relationships/hyperlink" Target="https://drive.google.com/drive/folders/1HMkZ6fMheWDQ1Cm0zuUz5sgfcJW5OQ-K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ypge3yyKzOen3daCFEhMAIRDo6xybN5HZ27lA_HAh74" TargetMode="External"/><Relationship Id="rId2" Type="http://schemas.openxmlformats.org/officeDocument/2006/relationships/hyperlink" Target="https://app.clockify.me/approvals/684711cabb7c56144c5b5afb?userId=68054b65da507d1b66d678a4" TargetMode="External"/><Relationship Id="rId3" Type="http://schemas.openxmlformats.org/officeDocument/2006/relationships/hyperlink" Target="https://app.clockify.me/approvals/684711b4ba96dc05a1c078a1?userId=68054b65da507d1b66d678a4" TargetMode="External"/><Relationship Id="rId4" Type="http://schemas.openxmlformats.org/officeDocument/2006/relationships/hyperlink" Target="https://app.clockify.me/approvals/6848041a833c2b6f967a28d5?userId=68054953135498463183032e" TargetMode="External"/><Relationship Id="rId5" Type="http://schemas.openxmlformats.org/officeDocument/2006/relationships/hyperlink" Target="https://app.clockify.me/approvals/684804216ea942064ff01736?userId=68054953135498463183032e" TargetMode="External"/><Relationship Id="rId6" Type="http://schemas.openxmlformats.org/officeDocument/2006/relationships/hyperlink" Target="https://app.clockify.me/approvals/684732f8ba96dc05a1c3dd0b?userId=68235448b505c259c818a457" TargetMode="External"/><Relationship Id="rId7" Type="http://schemas.openxmlformats.org/officeDocument/2006/relationships/hyperlink" Target="https://app.clockify.me/approvals/68486a97fe50cb725d9d83d5?userId=68235448b505c259c818a457" TargetMode="External"/><Relationship Id="rId8" Type="http://schemas.openxmlformats.org/officeDocument/2006/relationships/hyperlink" Target="https://app.clockify.me/approvals/68486db6f8cbae590d4d94c6?userId=683481373cf11d012e3d57af" TargetMode="External"/><Relationship Id="rId9" Type="http://schemas.openxmlformats.org/officeDocument/2006/relationships/hyperlink" Target="https://app.clockify.me/approvals/68486d7b9bfd9363c4575844?userId=683481373cf11d012e3d57af" TargetMode="External"/><Relationship Id="rId10" Type="http://schemas.openxmlformats.org/officeDocument/2006/relationships/hyperlink" Target="https://app.clockify.me/approvals/6845a0c7f0c88d522706490c?userId=63fdde497f13a72ea96b6e13" TargetMode="External"/><Relationship Id="rId11" Type="http://schemas.openxmlformats.org/officeDocument/2006/relationships/hyperlink" Target="https://app.clockify.me/approvals/684b14635b66b766168962be?userId=63fdde497f13a72ea96b6e13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qOyG2Lk5b2HOI-DrajXl-JYbLqxpJhGi_wiRLvWX5xk" TargetMode="External"/><Relationship Id="rId2" Type="http://schemas.openxmlformats.org/officeDocument/2006/relationships/hyperlink" Target="https://app.clockify.me/approvals/68349957b94f0f6c259d0f8a?userId=68054b65da507d1b66d678a4" TargetMode="External"/><Relationship Id="rId3" Type="http://schemas.openxmlformats.org/officeDocument/2006/relationships/hyperlink" Target="https://app.clockify.me/approvals/682369b6b505c259c81bd6d5?userId=68054b65da507d1b66d678a4" TargetMode="External"/><Relationship Id="rId4" Type="http://schemas.openxmlformats.org/officeDocument/2006/relationships/hyperlink" Target="https://app.clockify.me/approvals/6835ebc4c67e9518d0a8b098?userId=68054953135498463183032e" TargetMode="External"/><Relationship Id="rId5" Type="http://schemas.openxmlformats.org/officeDocument/2006/relationships/hyperlink" Target="https://app.clockify.me/approvals/6835ebcb6846c82c4fc8b293?userId=68054953135498463183032e" TargetMode="External"/><Relationship Id="rId6" Type="http://schemas.openxmlformats.org/officeDocument/2006/relationships/hyperlink" Target="https://app.clockify.me/approvals/6835da242bfabc2458366f6c?userId=68235448b505c259c818a457" TargetMode="External"/><Relationship Id="rId7" Type="http://schemas.openxmlformats.org/officeDocument/2006/relationships/hyperlink" Target="https://app.clockify.me/approvals/6823f6ce9ee5b440ea918be7?userId=68054953135498463183032e" TargetMode="External"/><Relationship Id="rId8" Type="http://schemas.openxmlformats.org/officeDocument/2006/relationships/hyperlink" Target="https://app.clockify.me/approvals/683486e54935fe00557f8526?userId=683481373cf11d012e3d57af" TargetMode="External"/><Relationship Id="rId9" Type="http://schemas.openxmlformats.org/officeDocument/2006/relationships/hyperlink" Target="https://app.clockify.me/approvals/6837285ad0ba6c053552cb4b?userId=63fdde497f13a72ea96b6e13" TargetMode="External"/><Relationship Id="rId10" Type="http://schemas.openxmlformats.org/officeDocument/2006/relationships/hyperlink" Target="https://app.clockify.me/approvals/682cbe6a560c2445c93e13b7?userId=67cef5d3cf06332f2bb60543" TargetMode="External"/><Relationship Id="rId11" Type="http://schemas.openxmlformats.org/officeDocument/2006/relationships/hyperlink" Target="https://app.clockify.me/approvals/682cbe66560c2445c93e1371?userId=67cef5d3cf06332f2bb605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07"/>
  <sheetViews>
    <sheetView workbookViewId="0" rightToLeft="0"/>
  </sheetViews>
  <sheetData>
    <row r="1">
      <c r="A1" t="str">
        <v>Name</v>
      </c>
      <c r="B1" t="str">
        <v>Equity</v>
      </c>
      <c r="C1" t="str">
        <v>Total Weekly Hours</v>
      </c>
      <c r="D1" t="str">
        <v>Total weekly equity hours</v>
      </c>
      <c r="E1" t="str">
        <v>Total paid weekly hours</v>
      </c>
    </row>
    <row r="2">
      <c r="A2" t="str">
        <v>Mikhail Stepanov</v>
      </c>
      <c r="B2">
        <v>0.055</v>
      </c>
      <c r="C2">
        <f xml:space="preserve"> D2 + E2</f>
        <v>20</v>
      </c>
      <c r="D2">
        <v>20</v>
      </c>
      <c r="E2">
        <v>0</v>
      </c>
      <c r="F2" t="str">
        <v>0.5% from DJ</v>
      </c>
    </row>
    <row r="3">
      <c r="A3" t="str">
        <v>Dharam Pal</v>
      </c>
      <c r="B3">
        <v>0.005</v>
      </c>
      <c r="C3">
        <f xml:space="preserve"> D3 + E3</f>
        <v>40</v>
      </c>
      <c r="D3">
        <v>20</v>
      </c>
      <c r="E3">
        <v>20</v>
      </c>
      <c r="F3" t="str">
        <v>0.5% from Akshat</v>
      </c>
    </row>
    <row r="4">
      <c r="A4" t="str">
        <v>Ariful Islam</v>
      </c>
      <c r="B4">
        <v>0.005</v>
      </c>
      <c r="C4">
        <f xml:space="preserve"> D4 + E4</f>
        <v>40</v>
      </c>
      <c r="D4">
        <v>20</v>
      </c>
      <c r="E4">
        <v>20</v>
      </c>
      <c r="F4" t="str">
        <v>0.5% from Eugene</v>
      </c>
    </row>
    <row r="5">
      <c r="A5" t="str">
        <v>Raheel Shahzad</v>
      </c>
      <c r="B5">
        <v>0.0025</v>
      </c>
      <c r="C5">
        <f xml:space="preserve"> D5 + E5</f>
        <v>40</v>
      </c>
      <c r="D5">
        <v>20</v>
      </c>
      <c r="E5">
        <v>20</v>
      </c>
      <c r="F5" t="str">
        <v>0.25% from Eugene</v>
      </c>
    </row>
    <row r="6">
      <c r="A6" t="str">
        <v>Mori Wesonga</v>
      </c>
      <c r="B6">
        <v>0.0025</v>
      </c>
      <c r="C6">
        <f xml:space="preserve"> D6 + E6</f>
        <v>40</v>
      </c>
      <c r="D6">
        <v>20</v>
      </c>
      <c r="E6">
        <v>20</v>
      </c>
      <c r="F6" t="str">
        <v>0.25% from Eugene</v>
      </c>
    </row>
    <row r="7">
      <c r="A7" t="str">
        <v>Anatoly Stepanov</v>
      </c>
      <c r="B7">
        <v>0.01</v>
      </c>
      <c r="C7">
        <f xml:space="preserve"> D7 + E7</f>
        <v>20</v>
      </c>
      <c r="D7">
        <v>20</v>
      </c>
      <c r="E7">
        <v>0</v>
      </c>
    </row>
    <row r="8">
      <c r="A8" t="str">
        <v>QA Automation Engineer</v>
      </c>
      <c r="B8">
        <v>0.0025</v>
      </c>
      <c r="C8">
        <f xml:space="preserve"> D8 + E8</f>
        <v>30</v>
      </c>
      <c r="D8">
        <v>20</v>
      </c>
      <c r="E8">
        <v>10</v>
      </c>
      <c r="F8" t="str">
        <v>0.25% from Eugene</v>
      </c>
    </row>
    <row r="9">
      <c r="A9" t="str">
        <v>Yulia McCoy</v>
      </c>
      <c r="B9">
        <v>0.01</v>
      </c>
      <c r="C9">
        <v>40</v>
      </c>
      <c r="D9">
        <v>20</v>
      </c>
      <c r="E9">
        <v>20</v>
      </c>
    </row>
    <row r="10">
      <c r="A10" t="str">
        <v>Edward Obi</v>
      </c>
      <c r="B10">
        <v>0.0025</v>
      </c>
      <c r="C10">
        <v>20</v>
      </c>
      <c r="D10">
        <v>20</v>
      </c>
      <c r="E10">
        <v>0</v>
      </c>
      <c r="F10" t="str">
        <v>0.25% from Eugene</v>
      </c>
    </row>
    <row r="11">
      <c r="A11" t="str">
        <v>Email Designer</v>
      </c>
      <c r="B11">
        <v>0.0025</v>
      </c>
      <c r="C11">
        <v>40</v>
      </c>
      <c r="D11">
        <v>20</v>
      </c>
      <c r="E11">
        <v>20</v>
      </c>
      <c r="F11" t="str">
        <v>0.25% from Eugene</v>
      </c>
    </row>
    <row r="12">
      <c r="A12" t="str">
        <v>Pauline Nguyen</v>
      </c>
      <c r="B12">
        <v>0.0025</v>
      </c>
      <c r="C12">
        <v>40</v>
      </c>
      <c r="D12">
        <v>20</v>
      </c>
      <c r="E12">
        <v>20</v>
      </c>
      <c r="F12" t="str">
        <v>0.25% from Eugene</v>
      </c>
    </row>
    <row r="13">
      <c r="A13" t="str">
        <v>CMO</v>
      </c>
      <c r="B13">
        <v>0.01</v>
      </c>
      <c r="C13">
        <v>40</v>
      </c>
      <c r="D13">
        <v>20</v>
      </c>
      <c r="E13">
        <v>20</v>
      </c>
      <c r="F13" t="str">
        <v>1% from Eugene</v>
      </c>
    </row>
    <row r="17">
      <c r="A17" t="str">
        <v>Up-to-date Expenses</v>
      </c>
    </row>
    <row r="18">
      <c r="A18" t="str">
        <v>Name</v>
      </c>
      <c r="B18" t="str">
        <v>Title</v>
      </c>
      <c r="C18" t="str">
        <v>Email</v>
      </c>
      <c r="D18" t="str">
        <v>Time Tracking</v>
      </c>
      <c r="E18" t="str">
        <v>Payment Processing</v>
      </c>
      <c r="F18" t="str">
        <v>Yearly expense</v>
      </c>
      <c r="G18" t="str">
        <v>Mothly expense</v>
      </c>
      <c r="H18" t="str">
        <v>Biweekly expense</v>
      </c>
      <c r="I18" t="str">
        <v>Weekly expense</v>
      </c>
      <c r="J18" t="str">
        <v>Total paid weekly hours</v>
      </c>
      <c r="K18" t="str">
        <v>Total Expense</v>
      </c>
      <c r="L18" t="str">
        <v>Final rate</v>
      </c>
      <c r="M18" t="str">
        <v>Base rate</v>
      </c>
      <c r="N18" t="str">
        <v>Upwork fee</v>
      </c>
      <c r="O18" t="str">
        <v>US FTE bonus</v>
      </c>
      <c r="P18" t="str">
        <v>Taxes (approx.)</v>
      </c>
    </row>
    <row r="19">
      <c r="A19" t="str">
        <v>Total</v>
      </c>
      <c r="F19">
        <f>SUM(F21:F33)</f>
        <v>79200</v>
      </c>
      <c r="G19">
        <f>SUM(G21:G33)</f>
        <v>6600</v>
      </c>
      <c r="H19">
        <f>SUM(H21:H44)</f>
        <v>7550</v>
      </c>
      <c r="I19">
        <f>SUM(I21:I33)</f>
        <v>1650</v>
      </c>
    </row>
    <row r="20">
      <c r="A20" t="str">
        <v>Mikhail Stepanov</v>
      </c>
      <c r="B20" t="str">
        <v>Head of Engineering</v>
      </c>
      <c r="C20" t="str">
        <v>mikhail@starthub.academy</v>
      </c>
      <c r="D20" t="str">
        <v>-</v>
      </c>
      <c r="E20" t="str">
        <v>-</v>
      </c>
      <c r="F20">
        <f xml:space="preserve"> G20 * 12</f>
        <v>0</v>
      </c>
      <c r="G20">
        <f>I20 * 4</f>
        <v>0</v>
      </c>
      <c r="H20">
        <f xml:space="preserve"> I20 * 2</f>
        <v>0</v>
      </c>
      <c r="I20">
        <f xml:space="preserve"> J20 * K20</f>
        <v>0</v>
      </c>
      <c r="J20">
        <v>0</v>
      </c>
      <c r="K20">
        <f>L20 * P20</f>
        <v>0</v>
      </c>
      <c r="L20">
        <f>ROUND(N20 * M20 * O20, 2)</f>
        <v>0</v>
      </c>
      <c r="M20">
        <v>0</v>
      </c>
      <c r="N20">
        <v>1</v>
      </c>
      <c r="O20">
        <v>1</v>
      </c>
      <c r="P20">
        <v>1</v>
      </c>
    </row>
    <row r="21">
      <c r="A21" t="str">
        <v>Eugene Dilbarov</v>
      </c>
      <c r="B21" t="str">
        <v>Lead Software Engineer</v>
      </c>
      <c r="C21" t="str">
        <v>-</v>
      </c>
      <c r="D21" t="str">
        <v>Clockify</v>
      </c>
      <c r="E21" t="str">
        <v>Gusto</v>
      </c>
      <c r="F21">
        <f xml:space="preserve"> G21 * 12</f>
        <v>0</v>
      </c>
      <c r="G21">
        <f>I21 * 4</f>
        <v>0</v>
      </c>
      <c r="H21">
        <f xml:space="preserve"> I21 * 2</f>
        <v>0</v>
      </c>
      <c r="I21">
        <f xml:space="preserve"> J21 * K21</f>
        <v>0</v>
      </c>
      <c r="J21">
        <v>0</v>
      </c>
      <c r="K21">
        <f>L21 * P21</f>
        <v>20</v>
      </c>
      <c r="L21">
        <f>ROUND(N21 * M21 * O21, 2)</f>
        <v>20</v>
      </c>
      <c r="M21">
        <v>20</v>
      </c>
      <c r="N21">
        <v>1</v>
      </c>
      <c r="O21">
        <v>1</v>
      </c>
      <c r="P21">
        <v>1</v>
      </c>
    </row>
    <row r="22">
      <c r="A22" t="str">
        <v>Sanjay Radadiya</v>
      </c>
      <c r="B22" t="str">
        <v>Senior Software Engineer</v>
      </c>
      <c r="C22" t="str">
        <v>-</v>
      </c>
      <c r="D22" t="str">
        <v>Clockify</v>
      </c>
      <c r="E22" t="str">
        <v>Gusto</v>
      </c>
      <c r="F22">
        <f>G22*12</f>
        <v>0</v>
      </c>
      <c r="G22">
        <f>I22 * 4</f>
        <v>0</v>
      </c>
      <c r="H22">
        <f>I22 * 2</f>
        <v>0</v>
      </c>
      <c r="I22">
        <f xml:space="preserve"> J22 * K22</f>
        <v>0</v>
      </c>
      <c r="J22">
        <v>0</v>
      </c>
      <c r="K22">
        <f>L22 * P22</f>
        <v>15</v>
      </c>
      <c r="L22">
        <f>ROUND(N22 * M22 * O22, 2)</f>
        <v>15</v>
      </c>
      <c r="M22">
        <v>15</v>
      </c>
      <c r="N22">
        <v>1</v>
      </c>
      <c r="O22">
        <v>1</v>
      </c>
      <c r="P22">
        <v>1</v>
      </c>
    </row>
    <row r="23">
      <c r="A23" t="str">
        <v>Anatoly Stepanov</v>
      </c>
      <c r="B23" t="str">
        <v>Software Engineer</v>
      </c>
      <c r="C23" t="str">
        <v>tinisto@gmail.com</v>
      </c>
      <c r="D23" t="str">
        <v>-</v>
      </c>
      <c r="E23" t="str">
        <v>-</v>
      </c>
      <c r="F23">
        <f xml:space="preserve"> G23 * 12</f>
        <v>0</v>
      </c>
      <c r="G23">
        <f>I23 * 4</f>
        <v>0</v>
      </c>
      <c r="H23">
        <f xml:space="preserve"> I23 * 2</f>
        <v>0</v>
      </c>
      <c r="I23">
        <f xml:space="preserve"> J23 * K23</f>
        <v>0</v>
      </c>
      <c r="J23">
        <v>0</v>
      </c>
      <c r="K23">
        <f>L23 * P23</f>
        <v>0</v>
      </c>
      <c r="L23">
        <f>ROUND(N23 * M23 * O23, 2)</f>
        <v>0</v>
      </c>
      <c r="M23">
        <v>0</v>
      </c>
      <c r="N23">
        <v>1</v>
      </c>
      <c r="O23">
        <v>1</v>
      </c>
      <c r="P23">
        <v>1</v>
      </c>
    </row>
    <row r="24">
      <c r="A24" t="str">
        <v>Akshat Arora</v>
      </c>
      <c r="B24" t="str">
        <v>Software Engineer</v>
      </c>
      <c r="C24" t="str">
        <v>-</v>
      </c>
      <c r="D24" t="str">
        <v>Clockify</v>
      </c>
      <c r="E24" t="str">
        <v>Gusto</v>
      </c>
      <c r="F24">
        <f>G24*12</f>
        <v>0</v>
      </c>
      <c r="G24">
        <f>I24 * 4</f>
        <v>0</v>
      </c>
      <c r="H24">
        <f>I24 * 2</f>
        <v>0</v>
      </c>
      <c r="I24">
        <f xml:space="preserve"> J24 * K24</f>
        <v>0</v>
      </c>
      <c r="J24">
        <v>0</v>
      </c>
      <c r="K24">
        <f>L24 * P24</f>
        <v>15</v>
      </c>
      <c r="L24">
        <f>ROUND(N24 * M24 * O24, 2)</f>
        <v>15</v>
      </c>
      <c r="M24">
        <v>15</v>
      </c>
      <c r="N24">
        <v>1</v>
      </c>
      <c r="O24">
        <v>1</v>
      </c>
      <c r="P24">
        <v>1</v>
      </c>
    </row>
    <row r="25">
      <c r="A25" t="str">
        <v>Dharam Pal</v>
      </c>
      <c r="B25" t="str">
        <v>Software Engineer</v>
      </c>
      <c r="C25" t="str">
        <v>dsdharam91@gmail.com</v>
      </c>
      <c r="D25" t="str">
        <v>Clockify</v>
      </c>
      <c r="E25" t="str">
        <v>Gusto</v>
      </c>
      <c r="F25">
        <f>G25*12</f>
        <v>16800</v>
      </c>
      <c r="G25">
        <f>I25 * 4</f>
        <v>1400</v>
      </c>
      <c r="H25">
        <f>I25 * 2</f>
        <v>700</v>
      </c>
      <c r="I25">
        <f xml:space="preserve"> J25 * K25</f>
        <v>350</v>
      </c>
      <c r="J25">
        <v>20</v>
      </c>
      <c r="K25">
        <f>L25 * P25</f>
        <v>17.5</v>
      </c>
      <c r="L25">
        <f>ROUND(N25 * M25 * O25, 2)</f>
        <v>17.5</v>
      </c>
      <c r="M25">
        <v>17.5</v>
      </c>
      <c r="N25">
        <v>1</v>
      </c>
      <c r="O25">
        <v>1</v>
      </c>
      <c r="P25">
        <v>1</v>
      </c>
    </row>
    <row r="26">
      <c r="A26" t="str">
        <v>Ariful Islam</v>
      </c>
      <c r="B26" t="str">
        <v>Software Engineer</v>
      </c>
      <c r="C26" t="str">
        <v>arifulbgt4@gmail.com</v>
      </c>
      <c r="D26" t="str">
        <v>Clockify</v>
      </c>
      <c r="E26" t="str">
        <v>Gusto</v>
      </c>
      <c r="F26">
        <f>G26*12</f>
        <v>9600</v>
      </c>
      <c r="G26">
        <f>I26 * 4</f>
        <v>800</v>
      </c>
      <c r="H26">
        <f>I26 * 2</f>
        <v>400</v>
      </c>
      <c r="I26">
        <f xml:space="preserve"> J26 * K26</f>
        <v>200</v>
      </c>
      <c r="J26">
        <v>20</v>
      </c>
      <c r="K26">
        <f>L26 * P26</f>
        <v>10</v>
      </c>
      <c r="L26">
        <f>ROUND(N26 * M26 * O26, 2)</f>
        <v>10</v>
      </c>
      <c r="M26">
        <v>10</v>
      </c>
      <c r="N26">
        <v>1</v>
      </c>
      <c r="O26">
        <v>1</v>
      </c>
      <c r="P26">
        <v>1</v>
      </c>
    </row>
    <row r="27">
      <c r="A27" t="str">
        <v>Raheel Shahzad</v>
      </c>
      <c r="B27" t="str">
        <v>Software Engineer</v>
      </c>
      <c r="C27" t="str">
        <v>raheelshahzad036@gmail.com</v>
      </c>
      <c r="D27" t="str">
        <v>Clockify</v>
      </c>
      <c r="E27" t="str">
        <v>Gusto</v>
      </c>
      <c r="F27">
        <f>G27*12</f>
        <v>14400</v>
      </c>
      <c r="G27">
        <f>I27 * 4</f>
        <v>1200</v>
      </c>
      <c r="H27">
        <f>I27 * 2</f>
        <v>600</v>
      </c>
      <c r="I27">
        <f xml:space="preserve"> J27 * K27</f>
        <v>300</v>
      </c>
      <c r="J27">
        <v>20</v>
      </c>
      <c r="K27">
        <f>L27 * P27</f>
        <v>15</v>
      </c>
      <c r="L27">
        <f>ROUND(N27 * M27 * O27, 2)</f>
        <v>15</v>
      </c>
      <c r="M27">
        <v>15</v>
      </c>
      <c r="N27">
        <v>1</v>
      </c>
      <c r="O27">
        <v>1</v>
      </c>
      <c r="P27">
        <v>1</v>
      </c>
    </row>
    <row r="28">
      <c r="A28" t="str">
        <v>Mori Wesonga</v>
      </c>
      <c r="B28" t="str">
        <v>Software Engineer</v>
      </c>
      <c r="C28" t="str">
        <v>wesongamori@gmail.com</v>
      </c>
      <c r="D28" t="str">
        <v>Clockify</v>
      </c>
      <c r="E28" t="str">
        <v>Gusto</v>
      </c>
      <c r="F28">
        <f>G28*12</f>
        <v>14400</v>
      </c>
      <c r="G28">
        <f>I28 * 4</f>
        <v>1200</v>
      </c>
      <c r="H28">
        <f>I28 * 2</f>
        <v>600</v>
      </c>
      <c r="I28">
        <f xml:space="preserve"> J28 * K28</f>
        <v>300</v>
      </c>
      <c r="J28">
        <v>20</v>
      </c>
      <c r="K28">
        <f>L28 * P28</f>
        <v>15</v>
      </c>
      <c r="L28">
        <f>ROUND(N28 * M28 * O28, 2)</f>
        <v>15</v>
      </c>
      <c r="M28">
        <v>15</v>
      </c>
      <c r="N28">
        <v>1</v>
      </c>
      <c r="O28">
        <v>1</v>
      </c>
      <c r="P28">
        <v>1</v>
      </c>
    </row>
    <row r="29">
      <c r="A29" t="str">
        <v>Diana Palamar</v>
      </c>
      <c r="B29" t="str">
        <v>QA Automation Engineer</v>
      </c>
      <c r="C29" t="str">
        <v>-</v>
      </c>
      <c r="D29" t="str">
        <v>Upwork</v>
      </c>
      <c r="E29" t="str">
        <v>Upwork</v>
      </c>
      <c r="F29">
        <f>G29*12</f>
        <v>0</v>
      </c>
      <c r="G29">
        <f>I29 * 4</f>
        <v>0</v>
      </c>
      <c r="H29">
        <f>I29 * 2</f>
        <v>0</v>
      </c>
      <c r="I29">
        <f xml:space="preserve"> J29 * K29</f>
        <v>0</v>
      </c>
      <c r="J29">
        <v>0</v>
      </c>
      <c r="K29">
        <f>L29 * P29</f>
        <v>12</v>
      </c>
      <c r="L29">
        <f>ROUND(N29 * M29 * O29, 2)</f>
        <v>12</v>
      </c>
      <c r="M29">
        <v>12</v>
      </c>
      <c r="N29">
        <v>1</v>
      </c>
      <c r="O29">
        <v>1</v>
      </c>
      <c r="P29">
        <v>1</v>
      </c>
    </row>
    <row r="30">
      <c r="A30" t="str">
        <v>Mohit Agrawal</v>
      </c>
      <c r="B30" t="str">
        <v>QA Automation Engineer</v>
      </c>
      <c r="C30" t="str">
        <v>mohit.testing1@gmail.com</v>
      </c>
      <c r="D30" t="str">
        <v>Clockify</v>
      </c>
      <c r="E30" t="str">
        <v>Gusto</v>
      </c>
      <c r="F30">
        <f>G30*12</f>
        <v>14400</v>
      </c>
      <c r="G30">
        <f>I30 * 4</f>
        <v>1200</v>
      </c>
      <c r="H30">
        <f>I30 * 2</f>
        <v>600</v>
      </c>
      <c r="I30">
        <f xml:space="preserve"> J30 * K30</f>
        <v>300</v>
      </c>
      <c r="J30">
        <v>20</v>
      </c>
      <c r="K30">
        <f>L30 * P30</f>
        <v>15</v>
      </c>
      <c r="L30">
        <f>ROUND(N30 * M30 * O30, 2)</f>
        <v>15</v>
      </c>
      <c r="M30">
        <v>15</v>
      </c>
      <c r="N30">
        <v>1</v>
      </c>
      <c r="O30">
        <v>1</v>
      </c>
      <c r="P30">
        <v>1</v>
      </c>
    </row>
    <row r="31">
      <c r="A31" t="str">
        <v>Yulia McCoy</v>
      </c>
      <c r="B31" t="str">
        <v>UI/UX Designer</v>
      </c>
      <c r="C31" t="str">
        <v>yulia@starthub.academy</v>
      </c>
      <c r="D31" t="str">
        <v>Clockify</v>
      </c>
      <c r="E31" t="str">
        <v>Gusto</v>
      </c>
      <c r="F31">
        <f>G31*12</f>
        <v>9600</v>
      </c>
      <c r="G31">
        <f>I31 * 4</f>
        <v>800</v>
      </c>
      <c r="H31">
        <f>I31 * 2</f>
        <v>400</v>
      </c>
      <c r="I31">
        <f xml:space="preserve"> J31 * K31</f>
        <v>200</v>
      </c>
      <c r="J31">
        <v>10</v>
      </c>
      <c r="K31">
        <f>L31 * P31</f>
        <v>20</v>
      </c>
      <c r="L31">
        <f>ROUND(N31 * M31 * O31, 2)</f>
        <v>20</v>
      </c>
      <c r="M31">
        <v>20</v>
      </c>
      <c r="N31">
        <v>1</v>
      </c>
      <c r="O31">
        <v>1</v>
      </c>
      <c r="P31">
        <v>1</v>
      </c>
    </row>
    <row r="32">
      <c r="A32" t="str">
        <v>Manisha Garg</v>
      </c>
      <c r="B32" t="str">
        <v>Graphic Designer</v>
      </c>
      <c r="C32" t="str">
        <v>-</v>
      </c>
      <c r="D32" t="str">
        <v>Clockify</v>
      </c>
      <c r="E32" t="str">
        <v>Gusto</v>
      </c>
      <c r="F32">
        <f>G32*12</f>
        <v>0</v>
      </c>
      <c r="G32">
        <f>I32 * 4</f>
        <v>0</v>
      </c>
      <c r="H32">
        <f>I32 * 2</f>
        <v>0</v>
      </c>
      <c r="I32">
        <f xml:space="preserve"> J32 * K32</f>
        <v>0</v>
      </c>
      <c r="J32">
        <v>0</v>
      </c>
      <c r="K32">
        <f>L32 * P32</f>
        <v>10</v>
      </c>
      <c r="L32">
        <f>ROUND(N32 * M32 * O32, 2)</f>
        <v>10</v>
      </c>
      <c r="M32">
        <v>10</v>
      </c>
      <c r="N32">
        <v>1</v>
      </c>
      <c r="O32">
        <v>1</v>
      </c>
      <c r="P32">
        <v>1</v>
      </c>
    </row>
    <row r="33">
      <c r="A33" t="str">
        <v>Muhammad Afaq</v>
      </c>
      <c r="B33" t="str">
        <v>UI/UX Designer</v>
      </c>
      <c r="C33" t="str">
        <v>-</v>
      </c>
      <c r="D33" t="str">
        <v>Clockify</v>
      </c>
      <c r="E33" t="str">
        <v>Gusto</v>
      </c>
      <c r="F33">
        <f>G33*12</f>
        <v>0</v>
      </c>
      <c r="G33">
        <f>I33 * 4</f>
        <v>0</v>
      </c>
      <c r="H33">
        <f>I33 * 2</f>
        <v>0</v>
      </c>
      <c r="I33">
        <f xml:space="preserve"> J33 * K33</f>
        <v>0</v>
      </c>
      <c r="J33">
        <v>0</v>
      </c>
      <c r="K33">
        <f>L33 * P33</f>
        <v>15</v>
      </c>
      <c r="L33">
        <f>ROUND(N33 * M33 * O33, 2)</f>
        <v>15</v>
      </c>
      <c r="M33">
        <v>15</v>
      </c>
      <c r="N33">
        <v>1</v>
      </c>
      <c r="O33">
        <v>1</v>
      </c>
      <c r="P33">
        <v>1</v>
      </c>
    </row>
    <row r="34">
      <c r="A34" t="str">
        <v>Edward Obi</v>
      </c>
      <c r="B34" t="str">
        <v>UI/UX Designer</v>
      </c>
      <c r="C34" t="str">
        <v>edelobi@gmail.com</v>
      </c>
      <c r="D34" t="str">
        <v>Clockify</v>
      </c>
      <c r="E34" t="str">
        <v>Gusto</v>
      </c>
      <c r="F34">
        <f>G34*12</f>
        <v>0</v>
      </c>
      <c r="G34">
        <f>I34 * 4</f>
        <v>0</v>
      </c>
      <c r="H34">
        <f>I34 * 2</f>
        <v>0</v>
      </c>
      <c r="I34">
        <f xml:space="preserve"> J34 * K34</f>
        <v>0</v>
      </c>
      <c r="J34">
        <v>0</v>
      </c>
      <c r="K34">
        <f>L34 * P34</f>
        <v>20</v>
      </c>
      <c r="L34">
        <f>ROUND(N34 * M34 * O34, 2)</f>
        <v>20</v>
      </c>
      <c r="M34">
        <v>20</v>
      </c>
      <c r="N34">
        <v>1</v>
      </c>
      <c r="O34">
        <v>1</v>
      </c>
      <c r="P34">
        <v>1</v>
      </c>
    </row>
    <row r="35">
      <c r="A35" t="str">
        <v>Email Designer</v>
      </c>
      <c r="B35" t="str">
        <v>Email Designer</v>
      </c>
      <c r="C35" t="str">
        <v>-</v>
      </c>
      <c r="D35" t="str">
        <v>Clockify</v>
      </c>
      <c r="E35" t="str">
        <v>Gusto</v>
      </c>
      <c r="F35">
        <f>G35*12</f>
        <v>0</v>
      </c>
      <c r="G35">
        <f>I35 * 4</f>
        <v>0</v>
      </c>
      <c r="H35">
        <f>I35 * 2</f>
        <v>0</v>
      </c>
      <c r="I35">
        <f xml:space="preserve"> J35 * K35</f>
        <v>0</v>
      </c>
      <c r="J35">
        <v>0</v>
      </c>
      <c r="K35">
        <f>L35 * P35</f>
        <v>20</v>
      </c>
      <c r="L35">
        <f>ROUND(N35 * M35 * O35, 2)</f>
        <v>20</v>
      </c>
      <c r="M35">
        <v>20</v>
      </c>
      <c r="N35">
        <v>1</v>
      </c>
      <c r="O35">
        <v>1</v>
      </c>
      <c r="P35">
        <v>1</v>
      </c>
    </row>
    <row r="36">
      <c r="A36" t="str">
        <v>Pauline Nguyen</v>
      </c>
      <c r="B36" t="str">
        <v>Worksheet Designer</v>
      </c>
      <c r="C36" t="str">
        <v>-</v>
      </c>
      <c r="D36" t="str">
        <v>Clockify</v>
      </c>
      <c r="E36" t="str">
        <v>Gusto</v>
      </c>
      <c r="F36">
        <f>G36*12</f>
        <v>24000</v>
      </c>
      <c r="G36">
        <f>I36 * 4</f>
        <v>2000</v>
      </c>
      <c r="H36">
        <f>I36 * 2</f>
        <v>1000</v>
      </c>
      <c r="I36">
        <f xml:space="preserve"> J36 * K36</f>
        <v>500</v>
      </c>
      <c r="J36">
        <v>20</v>
      </c>
      <c r="K36">
        <f>L36 * P36</f>
        <v>25</v>
      </c>
      <c r="L36">
        <f>ROUND(N36 * M36 * O36, 2)</f>
        <v>25</v>
      </c>
      <c r="M36">
        <v>25</v>
      </c>
      <c r="N36">
        <v>1</v>
      </c>
      <c r="O36">
        <v>1</v>
      </c>
      <c r="P36">
        <v>1</v>
      </c>
    </row>
    <row r="37">
      <c r="A37" t="str">
        <v>CMO</v>
      </c>
      <c r="B37" t="str">
        <v>CMO</v>
      </c>
      <c r="C37" t="str">
        <v>-</v>
      </c>
      <c r="D37" t="str">
        <v>Clockify</v>
      </c>
      <c r="E37" t="str">
        <v>Gusto</v>
      </c>
      <c r="F37">
        <f>G37*12</f>
        <v>36000</v>
      </c>
      <c r="G37">
        <f>I37 * 4</f>
        <v>3000</v>
      </c>
      <c r="H37">
        <f>I37 * 2</f>
        <v>1500</v>
      </c>
      <c r="I37">
        <f xml:space="preserve"> J37 * K37</f>
        <v>750</v>
      </c>
      <c r="J37">
        <v>20</v>
      </c>
      <c r="K37">
        <f>L37 * P37</f>
        <v>37.5</v>
      </c>
      <c r="L37">
        <f>ROUND(N37 * M37 * O37, 2)</f>
        <v>37.5</v>
      </c>
      <c r="M37">
        <v>37.5</v>
      </c>
      <c r="N37">
        <v>1</v>
      </c>
      <c r="O37">
        <v>1</v>
      </c>
      <c r="P37">
        <v>1</v>
      </c>
    </row>
    <row r="38">
      <c r="A38" t="str">
        <v>Marketing Intern</v>
      </c>
      <c r="B38" t="str">
        <v>Marketing Intern</v>
      </c>
      <c r="C38" t="str">
        <v>-</v>
      </c>
      <c r="D38" t="str">
        <v>Clockify</v>
      </c>
      <c r="E38" t="str">
        <v>Gusto</v>
      </c>
      <c r="F38">
        <f>G38*12</f>
        <v>6000</v>
      </c>
      <c r="G38">
        <f>I38 * 4</f>
        <v>500</v>
      </c>
      <c r="H38">
        <f>I38 * 2</f>
        <v>250</v>
      </c>
      <c r="I38">
        <f xml:space="preserve"> J38 * K38</f>
        <v>125</v>
      </c>
      <c r="J38">
        <v>20</v>
      </c>
      <c r="K38">
        <f>L38 * P38</f>
        <v>6.25</v>
      </c>
      <c r="L38">
        <f>ROUND(N38 * M38 * O38, 2)</f>
        <v>6.25</v>
      </c>
      <c r="M38">
        <v>6.25</v>
      </c>
      <c r="N38">
        <v>1</v>
      </c>
      <c r="O38">
        <v>1</v>
      </c>
      <c r="P38">
        <v>1</v>
      </c>
    </row>
    <row r="39">
      <c r="A39" t="str">
        <v>Copywrighter 1</v>
      </c>
      <c r="B39" t="str">
        <v>Copywriter</v>
      </c>
      <c r="C39" t="str">
        <v>-</v>
      </c>
      <c r="D39" t="str">
        <v>Clockify</v>
      </c>
      <c r="E39" t="str">
        <v>Gusto</v>
      </c>
      <c r="F39">
        <f>G39*12</f>
        <v>6000</v>
      </c>
      <c r="G39">
        <f>I39 * 4</f>
        <v>500</v>
      </c>
      <c r="H39">
        <f>I39 * 2</f>
        <v>250</v>
      </c>
      <c r="I39">
        <f xml:space="preserve"> J39 * K39</f>
        <v>125</v>
      </c>
      <c r="J39">
        <v>20</v>
      </c>
      <c r="K39">
        <f>L39 * P39</f>
        <v>6.25</v>
      </c>
      <c r="L39">
        <f>ROUND(N39 * M39 * O39, 2)</f>
        <v>6.25</v>
      </c>
      <c r="M39">
        <v>6.25</v>
      </c>
      <c r="N39">
        <v>1</v>
      </c>
      <c r="O39">
        <v>1</v>
      </c>
      <c r="P39">
        <v>1</v>
      </c>
    </row>
    <row r="40">
      <c r="A40" t="str">
        <v>Copywrighter 2</v>
      </c>
      <c r="B40" t="str">
        <v>Copywriter</v>
      </c>
      <c r="C40" t="str">
        <v>-</v>
      </c>
      <c r="D40" t="str">
        <v>Clockify</v>
      </c>
      <c r="E40" t="str">
        <v>Gusto</v>
      </c>
      <c r="F40">
        <f>G40*12</f>
        <v>6000</v>
      </c>
      <c r="G40">
        <f>I40 * 4</f>
        <v>500</v>
      </c>
      <c r="H40">
        <f>I40 * 2</f>
        <v>250</v>
      </c>
      <c r="I40">
        <f xml:space="preserve"> J40 * K40</f>
        <v>125</v>
      </c>
      <c r="J40">
        <v>20</v>
      </c>
      <c r="K40">
        <f>L40 * P40</f>
        <v>6.25</v>
      </c>
      <c r="L40">
        <f>ROUND(N40 * M40 * O40, 2)</f>
        <v>6.25</v>
      </c>
      <c r="M40">
        <v>6.25</v>
      </c>
      <c r="N40">
        <v>1</v>
      </c>
      <c r="O40">
        <v>1</v>
      </c>
      <c r="P40">
        <v>1</v>
      </c>
    </row>
    <row r="41">
      <c r="A41" t="str">
        <v>Customer Success Manager</v>
      </c>
      <c r="B41" t="str">
        <v>Customer Success Manager</v>
      </c>
      <c r="C41" t="str">
        <v>-</v>
      </c>
      <c r="D41" t="str">
        <v>Clockify</v>
      </c>
      <c r="E41" t="str">
        <v>Gusto</v>
      </c>
      <c r="F41">
        <f>G41*12</f>
        <v>6000</v>
      </c>
      <c r="G41">
        <f>I41 * 4</f>
        <v>500</v>
      </c>
      <c r="H41">
        <f>I41 * 2</f>
        <v>250</v>
      </c>
      <c r="I41">
        <f xml:space="preserve"> J41 * K41</f>
        <v>125</v>
      </c>
      <c r="J41">
        <v>20</v>
      </c>
      <c r="K41">
        <f>L41 * P41</f>
        <v>6.25</v>
      </c>
      <c r="L41">
        <f>ROUND(N41 * M41 * O41, 2)</f>
        <v>6.25</v>
      </c>
      <c r="M41">
        <v>6.25</v>
      </c>
      <c r="N41">
        <v>1</v>
      </c>
      <c r="O41">
        <v>1</v>
      </c>
      <c r="P41">
        <v>1</v>
      </c>
    </row>
    <row r="42">
      <c r="A42" t="str">
        <v>Sales Intern 1</v>
      </c>
      <c r="B42" t="str">
        <v>Sales Intern</v>
      </c>
      <c r="C42" t="str">
        <v>-</v>
      </c>
      <c r="D42" t="str">
        <v>Clockify</v>
      </c>
      <c r="E42" t="str">
        <v>Gusto</v>
      </c>
      <c r="F42">
        <f>G42*12</f>
        <v>6000</v>
      </c>
      <c r="G42">
        <f>I42 * 4</f>
        <v>500</v>
      </c>
      <c r="H42">
        <f>I42 * 2</f>
        <v>250</v>
      </c>
      <c r="I42">
        <f xml:space="preserve"> J42 * K42</f>
        <v>125</v>
      </c>
      <c r="J42">
        <v>20</v>
      </c>
      <c r="K42">
        <f>L42 * P42</f>
        <v>6.25</v>
      </c>
      <c r="L42">
        <f>ROUND(N42 * M42 * O42, 2)</f>
        <v>6.25</v>
      </c>
      <c r="M42">
        <v>6.25</v>
      </c>
      <c r="N42">
        <v>1</v>
      </c>
      <c r="O42">
        <v>1</v>
      </c>
      <c r="P42">
        <v>1</v>
      </c>
    </row>
    <row r="43">
      <c r="A43" t="str">
        <v>Sales Intern 2</v>
      </c>
      <c r="B43" t="str">
        <v>Sales Intern</v>
      </c>
      <c r="C43" t="str">
        <v>-</v>
      </c>
      <c r="D43" t="str">
        <v>Clockify</v>
      </c>
      <c r="E43" t="str">
        <v>Gusto</v>
      </c>
      <c r="F43">
        <f>G43*12</f>
        <v>6000</v>
      </c>
      <c r="G43">
        <f>I43 * 4</f>
        <v>500</v>
      </c>
      <c r="H43">
        <f>I43 * 2</f>
        <v>250</v>
      </c>
      <c r="I43">
        <f xml:space="preserve"> J43 * K43</f>
        <v>125</v>
      </c>
      <c r="J43">
        <v>20</v>
      </c>
      <c r="K43">
        <f>L43 * P43</f>
        <v>6.25</v>
      </c>
      <c r="L43">
        <f>ROUND(N43 * M43 * O43, 2)</f>
        <v>6.25</v>
      </c>
      <c r="M43">
        <v>6.25</v>
      </c>
      <c r="N43">
        <v>1</v>
      </c>
      <c r="O43">
        <v>1</v>
      </c>
      <c r="P43">
        <v>1</v>
      </c>
    </row>
    <row r="44">
      <c r="A44" t="str">
        <v>Sales Intern 3</v>
      </c>
      <c r="B44" t="str">
        <v>Sales Intern</v>
      </c>
      <c r="C44" t="str">
        <v>-</v>
      </c>
      <c r="D44" t="str">
        <v>Clockify</v>
      </c>
      <c r="E44" t="str">
        <v>Gusto</v>
      </c>
      <c r="F44">
        <f>G44*12</f>
        <v>6000</v>
      </c>
      <c r="G44">
        <f>I44 * 4</f>
        <v>500</v>
      </c>
      <c r="H44">
        <f>I44 * 2</f>
        <v>250</v>
      </c>
      <c r="I44">
        <f xml:space="preserve"> J44 * K44</f>
        <v>125</v>
      </c>
      <c r="J44">
        <v>20</v>
      </c>
      <c r="K44">
        <f>L44 * P44</f>
        <v>6.25</v>
      </c>
      <c r="L44">
        <f>ROUND(N44 * M44 * O44, 2)</f>
        <v>6.25</v>
      </c>
      <c r="M44">
        <v>6.25</v>
      </c>
      <c r="N44">
        <v>1</v>
      </c>
      <c r="O44">
        <v>1</v>
      </c>
      <c r="P44">
        <v>1</v>
      </c>
    </row>
    <row r="58">
      <c r="O58" t="str">
        <v>Injection</v>
      </c>
    </row>
    <row r="59">
      <c r="O59">
        <v>54000</v>
      </c>
    </row>
    <row r="60">
      <c r="F60" t="str">
        <v>March 4th</v>
      </c>
      <c r="G60" t="str">
        <v>March 18th</v>
      </c>
      <c r="H60" t="str">
        <v>April 1st</v>
      </c>
      <c r="I60" t="str">
        <v>April 15th</v>
      </c>
      <c r="J60" t="str">
        <v>April 29th</v>
      </c>
      <c r="K60" t="str">
        <v>May 13th</v>
      </c>
      <c r="L60" t="str">
        <v>May 27th</v>
      </c>
      <c r="M60" t="str">
        <v>June 10th</v>
      </c>
      <c r="N60" t="str">
        <v>June 24th</v>
      </c>
      <c r="O60" t="str">
        <v>July 8th</v>
      </c>
      <c r="P60" t="str">
        <v>July 22nd</v>
      </c>
      <c r="Q60" t="str">
        <v>August 5th</v>
      </c>
      <c r="R60" t="str">
        <v>August 19th</v>
      </c>
      <c r="S60" t="str">
        <v>September 2nd</v>
      </c>
      <c r="T60" t="str">
        <v>September 16th</v>
      </c>
      <c r="U60" t="str">
        <v>September 30th</v>
      </c>
      <c r="V60" t="str">
        <v>October 14th</v>
      </c>
    </row>
    <row r="61">
      <c r="E61" t="str">
        <v>Employee Names</v>
      </c>
      <c r="F61" t="str">
        <v>After 11th Pay Period</v>
      </c>
      <c r="G61" t="str">
        <v>After 12th Pay Period</v>
      </c>
      <c r="H61" t="str">
        <v>After 13th Pay Period</v>
      </c>
      <c r="I61" t="str">
        <v>After 14th Pay Period</v>
      </c>
      <c r="J61" t="str">
        <v>After 15th Pay Period</v>
      </c>
      <c r="K61" t="str">
        <v>After 16th Pay Period</v>
      </c>
      <c r="L61" t="str">
        <v>After 17th Pay Period</v>
      </c>
      <c r="M61" t="str">
        <v>After 18th Pay Period</v>
      </c>
      <c r="N61" t="str">
        <v>After 19th Pay Period</v>
      </c>
      <c r="O61" t="str">
        <v>After 20th Pay Period</v>
      </c>
      <c r="P61" t="str">
        <v>After 21th Pay Period</v>
      </c>
      <c r="Q61" t="str">
        <v>After 22th Pay Period</v>
      </c>
      <c r="R61" t="str">
        <v>After 23th Pay Period</v>
      </c>
      <c r="S61" t="str">
        <v>After 24th Pay Period</v>
      </c>
      <c r="T61" t="str">
        <v>After 25th Pay Period</v>
      </c>
      <c r="U61" t="str">
        <v>After 26th Pay Period</v>
      </c>
      <c r="V61" t="str">
        <v>After 27th Pay Period</v>
      </c>
    </row>
    <row r="62">
      <c r="E62">
        <v>31608.17</v>
      </c>
      <c r="F62">
        <f xml:space="preserve"> E62 - F63</f>
        <v>30190.32</v>
      </c>
      <c r="G62">
        <f xml:space="preserve"> F62 - G63</f>
        <v>29257.07</v>
      </c>
      <c r="H62">
        <f xml:space="preserve"> G62 - H63</f>
        <v>28546.17</v>
      </c>
      <c r="I62">
        <f xml:space="preserve"> H62 - I63</f>
        <v>26701.56</v>
      </c>
      <c r="J62">
        <f xml:space="preserve"> I62 - J63</f>
        <v>24742.86</v>
      </c>
      <c r="K62">
        <f xml:space="preserve"> J62 - K63</f>
        <v>22243.41</v>
      </c>
      <c r="L62">
        <f xml:space="preserve"> K62 - L63</f>
        <v>19943.41</v>
      </c>
      <c r="M62">
        <f xml:space="preserve"> L62 - M63</f>
        <v>16675.41</v>
      </c>
      <c r="N62">
        <f xml:space="preserve"> M62 - N63</f>
        <v>13110.41</v>
      </c>
      <c r="O62">
        <f xml:space="preserve"> N62 - O63 + O59</f>
        <v>63690.41</v>
      </c>
      <c r="P62">
        <f xml:space="preserve"> O62 - P63</f>
        <v>60390.41</v>
      </c>
      <c r="Q62">
        <f xml:space="preserve"> P62 - Q63</f>
        <v>57090.41</v>
      </c>
      <c r="R62">
        <f xml:space="preserve"> Q62 - R63</f>
        <v>53790.41</v>
      </c>
      <c r="S62">
        <f xml:space="preserve"> R62 - S63</f>
        <v>50490.41</v>
      </c>
      <c r="T62">
        <f xml:space="preserve"> S62 - T63</f>
        <v>47190.41</v>
      </c>
      <c r="U62">
        <f xml:space="preserve"> T62 - U63</f>
        <v>43890.41</v>
      </c>
      <c r="V62">
        <f xml:space="preserve"> U62 - V63</f>
        <v>40590.41</v>
      </c>
    </row>
    <row r="63">
      <c r="E63" t="str">
        <v>Grand Total</v>
      </c>
      <c r="F63">
        <f>SUM(F65 + F76)</f>
        <v>1417.85</v>
      </c>
      <c r="G63">
        <f>SUM(G65 + G76)</f>
        <v>933.25</v>
      </c>
      <c r="H63">
        <f>SUM(H65 + H76)</f>
        <v>710.9</v>
      </c>
      <c r="I63">
        <f>SUM(I65 + I76)</f>
        <v>1844.61</v>
      </c>
      <c r="J63">
        <f>SUM(J65 + J76)</f>
        <v>1958.7</v>
      </c>
      <c r="K63">
        <f>SUM(K65 + K76)</f>
        <v>2499.45</v>
      </c>
      <c r="L63">
        <f>SUM(L65 + L76)</f>
        <v>2300</v>
      </c>
      <c r="M63">
        <f>SUM(M65 + M76 + M84 + M88 + M93)</f>
        <v>3268</v>
      </c>
      <c r="N63">
        <f>SUM(N65 + N76 + N84 + N88 + N93)</f>
        <v>3565</v>
      </c>
      <c r="O63">
        <f>SUM(O65 + O76 + O84 + O88 + O93)</f>
        <v>3420</v>
      </c>
      <c r="P63">
        <f>SUM(P65 + P76 + P84 + P88 + P93)</f>
        <v>3300</v>
      </c>
      <c r="Q63">
        <f>SUM(Q65 + Q76 + Q84 + Q88 + Q93)</f>
        <v>3300</v>
      </c>
      <c r="R63">
        <f>SUM(R65 + R76 + R84 + R88 + R93)</f>
        <v>3300</v>
      </c>
      <c r="S63">
        <f>SUM(S65 + S76 + S84 + S88 + S93)</f>
        <v>3300</v>
      </c>
      <c r="T63">
        <f>SUM(T65 + T76 + T84 + T88 + T93)</f>
        <v>3300</v>
      </c>
      <c r="U63">
        <f>SUM(U65 + U76 + U84 + U88 + U93)</f>
        <v>3300</v>
      </c>
      <c r="V63">
        <f>SUM(V65 + V76 + V84 + V88 + V93)</f>
        <v>3300</v>
      </c>
    </row>
    <row r="65">
      <c r="E65" t="str">
        <v>Dev Total</v>
      </c>
      <c r="F65">
        <f>SUM(F66:F74)</f>
        <v>515.55</v>
      </c>
      <c r="G65">
        <f>SUM(G66:G74)</f>
        <v>0</v>
      </c>
      <c r="H65">
        <f>SUM(H66:H74)</f>
        <v>0</v>
      </c>
      <c r="I65">
        <f>SUM(I66:I74)</f>
        <v>977.11</v>
      </c>
      <c r="J65">
        <f>SUM(J66:J74)</f>
        <v>1100</v>
      </c>
      <c r="K65">
        <f>SUM(K66:K74)</f>
        <v>2357.85</v>
      </c>
      <c r="L65">
        <f>SUM(L66:L74)</f>
        <v>2300</v>
      </c>
      <c r="M65">
        <f>SUM(M66:M74)</f>
        <v>2420</v>
      </c>
      <c r="N65">
        <f>SUM(N66:N74)</f>
        <v>2165</v>
      </c>
      <c r="O65">
        <f>SUM(O66:O74)</f>
        <v>2220</v>
      </c>
      <c r="P65">
        <f>SUM(P66:P74)</f>
        <v>2300</v>
      </c>
      <c r="Q65">
        <f>SUM(Q66:Q74)</f>
        <v>2300</v>
      </c>
      <c r="R65">
        <f>SUM(R66:R74)</f>
        <v>2300</v>
      </c>
      <c r="S65">
        <f>SUM(S66:S74)</f>
        <v>2300</v>
      </c>
      <c r="T65">
        <f>SUM(T66:T74)</f>
        <v>2300</v>
      </c>
      <c r="U65">
        <f>SUM(U66:U74)</f>
        <v>2300</v>
      </c>
      <c r="V65">
        <f>SUM(V66:V74)</f>
        <v>2300</v>
      </c>
    </row>
    <row r="66">
      <c r="E66" t="str">
        <v>Eugene Dilbarov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>
      <c r="E67" t="str">
        <v>Sanjay Radadiya</v>
      </c>
      <c r="F67">
        <v>0</v>
      </c>
      <c r="G67">
        <f>M277</f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>
      <c r="E68" t="str">
        <v>Akshat Arora</v>
      </c>
      <c r="F68">
        <v>0</v>
      </c>
      <c r="G68">
        <f>M278</f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>
      <c r="E69" t="str">
        <v>Dharam Pal</v>
      </c>
      <c r="F69">
        <v>0</v>
      </c>
      <c r="G69">
        <v>0</v>
      </c>
      <c r="H69">
        <v>0</v>
      </c>
      <c r="I69">
        <f>M241</f>
        <v>735</v>
      </c>
      <c r="J69">
        <f>M222</f>
        <v>735</v>
      </c>
      <c r="K69">
        <f>M201</f>
        <v>735</v>
      </c>
      <c r="L69">
        <f xml:space="preserve"> M181</f>
        <v>700</v>
      </c>
      <c r="M69">
        <f>L160</f>
        <v>717.5</v>
      </c>
      <c r="N69">
        <f>M139</f>
        <v>700</v>
      </c>
      <c r="O69">
        <f>M118</f>
        <v>700</v>
      </c>
      <c r="P69">
        <f>H25</f>
        <v>700</v>
      </c>
      <c r="Q69">
        <f>H25</f>
        <v>700</v>
      </c>
      <c r="R69">
        <f>H25</f>
        <v>700</v>
      </c>
      <c r="S69">
        <f>H25</f>
        <v>700</v>
      </c>
      <c r="T69">
        <f>H25</f>
        <v>700</v>
      </c>
      <c r="U69">
        <f>H25</f>
        <v>700</v>
      </c>
      <c r="V69">
        <f>H25</f>
        <v>700</v>
      </c>
    </row>
    <row r="70">
      <c r="E70" t="str">
        <v>Ariful Islam</v>
      </c>
      <c r="F70">
        <v>0</v>
      </c>
      <c r="G70">
        <v>0</v>
      </c>
      <c r="H70">
        <v>0</v>
      </c>
      <c r="I70">
        <f>M242</f>
        <v>242.11</v>
      </c>
      <c r="J70">
        <f>M223</f>
        <v>365</v>
      </c>
      <c r="K70">
        <f>M202</f>
        <v>420</v>
      </c>
      <c r="L70">
        <f xml:space="preserve"> M182</f>
        <v>400</v>
      </c>
      <c r="M70">
        <f>L161</f>
        <v>375</v>
      </c>
      <c r="N70">
        <f>M140</f>
        <v>265</v>
      </c>
      <c r="O70">
        <f>M119</f>
        <v>320</v>
      </c>
      <c r="P70">
        <f>H26</f>
        <v>400</v>
      </c>
      <c r="Q70">
        <f>H26</f>
        <v>400</v>
      </c>
      <c r="R70">
        <f>H26</f>
        <v>400</v>
      </c>
      <c r="S70">
        <f>H26</f>
        <v>400</v>
      </c>
      <c r="T70">
        <f>H26</f>
        <v>400</v>
      </c>
      <c r="U70">
        <f>H26</f>
        <v>400</v>
      </c>
      <c r="V70">
        <f>H26</f>
        <v>400</v>
      </c>
    </row>
    <row r="71">
      <c r="E71" t="str">
        <v>Raheel Shahzad</v>
      </c>
      <c r="F71">
        <v>0</v>
      </c>
      <c r="G71">
        <v>0</v>
      </c>
      <c r="H71">
        <v>0</v>
      </c>
      <c r="I71">
        <v>0</v>
      </c>
      <c r="J71">
        <v>0</v>
      </c>
      <c r="K71">
        <f>M203</f>
        <v>842.85</v>
      </c>
      <c r="L71">
        <f xml:space="preserve"> M183</f>
        <v>600</v>
      </c>
      <c r="M71">
        <f>L162</f>
        <v>675</v>
      </c>
      <c r="N71">
        <f>M141</f>
        <v>600</v>
      </c>
      <c r="O71">
        <f>M120</f>
        <v>600</v>
      </c>
      <c r="P71">
        <f>H27</f>
        <v>600</v>
      </c>
      <c r="Q71">
        <f>H27</f>
        <v>600</v>
      </c>
      <c r="R71">
        <f>H27</f>
        <v>600</v>
      </c>
      <c r="S71">
        <f>H27</f>
        <v>600</v>
      </c>
      <c r="T71">
        <f>H27</f>
        <v>600</v>
      </c>
      <c r="U71">
        <f>H27</f>
        <v>600</v>
      </c>
      <c r="V71">
        <f>H27</f>
        <v>600</v>
      </c>
    </row>
    <row r="72">
      <c r="E72" t="str">
        <v>Mori Wesonga</v>
      </c>
      <c r="F72">
        <v>0</v>
      </c>
      <c r="G72">
        <v>0</v>
      </c>
      <c r="H72">
        <v>0</v>
      </c>
      <c r="I72">
        <v>0</v>
      </c>
      <c r="J72">
        <v>0</v>
      </c>
      <c r="K72">
        <f>M204</f>
        <v>300</v>
      </c>
      <c r="L72">
        <f xml:space="preserve"> M184</f>
        <v>600</v>
      </c>
      <c r="M72">
        <f>L163</f>
        <v>652.5</v>
      </c>
      <c r="N72">
        <f>M142</f>
        <v>600</v>
      </c>
      <c r="O72">
        <f>M121</f>
        <v>600</v>
      </c>
      <c r="P72">
        <f>H28</f>
        <v>600</v>
      </c>
      <c r="Q72">
        <f>H28</f>
        <v>600</v>
      </c>
      <c r="R72">
        <f>H28</f>
        <v>600</v>
      </c>
      <c r="S72">
        <f>H28</f>
        <v>600</v>
      </c>
      <c r="T72">
        <f>H28</f>
        <v>600</v>
      </c>
      <c r="U72">
        <f>H28</f>
        <v>600</v>
      </c>
      <c r="V72">
        <f>H28</f>
        <v>600</v>
      </c>
    </row>
    <row r="73">
      <c r="E73" t="str">
        <v>Mohit Agrawal</v>
      </c>
      <c r="F73">
        <v>0</v>
      </c>
      <c r="G73">
        <v>0</v>
      </c>
      <c r="H73">
        <v>0</v>
      </c>
      <c r="I73">
        <v>0</v>
      </c>
      <c r="J73">
        <v>0</v>
      </c>
      <c r="K73">
        <f>M205</f>
        <v>60</v>
      </c>
      <c r="L73">
        <f xml:space="preserve"> M185</f>
        <v>0</v>
      </c>
      <c r="M73">
        <f xml:space="preserve"> N185</f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>
      <c r="E74" t="str">
        <v>Diana Palamar</v>
      </c>
      <c r="F74">
        <f xml:space="preserve"> M299</f>
        <v>515.55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6">
      <c r="E76" t="str">
        <v>Design Total</v>
      </c>
      <c r="F76">
        <f>SUM(F77:F79)</f>
        <v>902.3</v>
      </c>
      <c r="G76">
        <f>SUM(G77:G79)</f>
        <v>933.25</v>
      </c>
      <c r="H76">
        <f>SUM(H77:H79)</f>
        <v>710.9</v>
      </c>
      <c r="I76">
        <f>SUM(I77:I79)</f>
        <v>867.5</v>
      </c>
      <c r="J76">
        <f>SUM(J77:J82)</f>
        <v>858.7</v>
      </c>
      <c r="K76">
        <f>SUM(K77:K82)</f>
        <v>141.6</v>
      </c>
      <c r="L76">
        <f>SUM(L77:L82)</f>
        <v>0</v>
      </c>
      <c r="M76">
        <f>SUM(M77:M82)</f>
        <v>848</v>
      </c>
      <c r="N76">
        <f>SUM(N77:N82)</f>
        <v>1400</v>
      </c>
      <c r="O76">
        <f>SUM(O77:O82)</f>
        <v>1200</v>
      </c>
      <c r="P76">
        <f>SUM(P77:P82)</f>
        <v>1000</v>
      </c>
      <c r="Q76">
        <f>SUM(Q77:Q82)</f>
        <v>1000</v>
      </c>
      <c r="R76">
        <f>SUM(R77:R82)</f>
        <v>1000</v>
      </c>
      <c r="S76">
        <f>SUM(S77:S82)</f>
        <v>1000</v>
      </c>
      <c r="T76">
        <f>SUM(T77:T82)</f>
        <v>1000</v>
      </c>
      <c r="U76">
        <f>SUM(U77:U82)</f>
        <v>1000</v>
      </c>
      <c r="V76">
        <f>SUM(V77:V82)</f>
        <v>1000</v>
      </c>
    </row>
    <row r="77">
      <c r="E77" t="str">
        <v>Yulia McCoy</v>
      </c>
      <c r="F77">
        <f>M307</f>
        <v>0</v>
      </c>
      <c r="G77">
        <f>M286</f>
        <v>0</v>
      </c>
      <c r="H77">
        <f>M267</f>
        <v>0</v>
      </c>
      <c r="I77">
        <f>M249</f>
        <v>500</v>
      </c>
      <c r="J77">
        <v>0</v>
      </c>
      <c r="K77">
        <v>0</v>
      </c>
      <c r="L77">
        <v>0</v>
      </c>
      <c r="M77">
        <f>L168</f>
        <v>100</v>
      </c>
      <c r="N77">
        <f>M147</f>
        <v>200</v>
      </c>
      <c r="O77">
        <f>M126</f>
        <v>200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>
      <c r="E78" t="str">
        <v>Muhammad Afaq</v>
      </c>
      <c r="F78">
        <f xml:space="preserve"> M305</f>
        <v>615</v>
      </c>
      <c r="G78">
        <f>M284</f>
        <v>578.25</v>
      </c>
      <c r="H78">
        <f>M265</f>
        <v>376.8</v>
      </c>
      <c r="I78">
        <f>M247</f>
        <v>300</v>
      </c>
      <c r="J78">
        <f>M228</f>
        <v>151.2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>
      <c r="E79" t="str">
        <v>Manisha Garg</v>
      </c>
      <c r="F79">
        <f xml:space="preserve"> M306</f>
        <v>287.3</v>
      </c>
      <c r="G79">
        <f>M285</f>
        <v>355</v>
      </c>
      <c r="H79">
        <f xml:space="preserve"> M266</f>
        <v>334.1</v>
      </c>
      <c r="I79">
        <f>M248</f>
        <v>67.5</v>
      </c>
      <c r="J79">
        <f>M229</f>
        <v>707.5</v>
      </c>
      <c r="K79">
        <f>M210</f>
        <v>141.6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>
      <c r="E80" t="str">
        <v>Edward Obi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f>M149</f>
        <v>200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>
      <c r="E81" t="str">
        <v>Email Designer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  <row r="82">
      <c r="E82" t="str">
        <v>Pauline Nguyen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f>L169</f>
        <v>748</v>
      </c>
      <c r="N82">
        <f>M148</f>
        <v>1000</v>
      </c>
      <c r="O82">
        <f>M127</f>
        <v>1000</v>
      </c>
      <c r="P82">
        <f>H36</f>
        <v>1000</v>
      </c>
      <c r="Q82">
        <f>H36</f>
        <v>1000</v>
      </c>
      <c r="R82">
        <f>H36</f>
        <v>1000</v>
      </c>
      <c r="S82">
        <f>H36</f>
        <v>1000</v>
      </c>
      <c r="T82">
        <f>H36</f>
        <v>1000</v>
      </c>
      <c r="U82">
        <f>H36</f>
        <v>1000</v>
      </c>
      <c r="V82">
        <f>H36</f>
        <v>1000</v>
      </c>
    </row>
    <row r="84">
      <c r="E84" t="str">
        <v>Markting Total</v>
      </c>
      <c r="F84">
        <f>SUM(F85:F86)</f>
        <v>0</v>
      </c>
      <c r="G84">
        <f>SUM(G85:G86)</f>
        <v>0</v>
      </c>
      <c r="H84">
        <f>SUM(H85:H86)</f>
        <v>0</v>
      </c>
      <c r="I84">
        <f>SUM(I85:I86)</f>
        <v>0</v>
      </c>
      <c r="J84">
        <f>SUM(J85:J86)</f>
        <v>0</v>
      </c>
      <c r="K84">
        <f>SUM(K85:K86)</f>
        <v>0</v>
      </c>
      <c r="L84">
        <f>SUM(L85:L86)</f>
        <v>0</v>
      </c>
      <c r="M84">
        <f>SUM(M85:M86)</f>
        <v>0</v>
      </c>
      <c r="N84">
        <f>SUM(N85:N86)</f>
        <v>0</v>
      </c>
      <c r="O84">
        <f>SUM(O85:O86)</f>
        <v>0</v>
      </c>
      <c r="P84">
        <f>SUM(P85:P86)</f>
        <v>0</v>
      </c>
      <c r="Q84">
        <f>SUM(Q85:Q86)</f>
        <v>0</v>
      </c>
      <c r="R84">
        <f>SUM(R85:R86)</f>
        <v>0</v>
      </c>
      <c r="S84">
        <f>SUM(S85:S86)</f>
        <v>0</v>
      </c>
      <c r="T84">
        <f>SUM(T85:T86)</f>
        <v>0</v>
      </c>
      <c r="U84">
        <f>SUM(U85:U86)</f>
        <v>0</v>
      </c>
      <c r="V84">
        <f>SUM(V85:V86)</f>
        <v>0</v>
      </c>
    </row>
    <row r="85">
      <c r="E85" t="str">
        <v>CMO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</row>
    <row r="86">
      <c r="E86" t="str">
        <v>Marketing Intern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</row>
    <row r="88">
      <c r="E88" t="str">
        <v>Content Total</v>
      </c>
      <c r="F88">
        <f>SUM(F89:F90)</f>
        <v>0</v>
      </c>
      <c r="G88">
        <f>SUM(G89:G90)</f>
        <v>0</v>
      </c>
      <c r="H88">
        <f>SUM(H89:H90)</f>
        <v>0</v>
      </c>
      <c r="I88">
        <f>SUM(I89:I90)</f>
        <v>0</v>
      </c>
      <c r="J88">
        <f>SUM(J89:J90)</f>
        <v>0</v>
      </c>
      <c r="K88">
        <f>SUM(K89:K90)</f>
        <v>0</v>
      </c>
      <c r="L88">
        <f>SUM(L89:L90)</f>
        <v>0</v>
      </c>
      <c r="M88">
        <f>SUM(M89:M91)</f>
        <v>0</v>
      </c>
      <c r="N88">
        <f>SUM(N89:N91)</f>
        <v>0</v>
      </c>
      <c r="O88">
        <f>SUM(O89:O91)</f>
        <v>0</v>
      </c>
      <c r="P88">
        <f>SUM(P89:P91)</f>
        <v>0</v>
      </c>
      <c r="Q88">
        <f>SUM(Q89:Q91)</f>
        <v>0</v>
      </c>
      <c r="R88">
        <f>SUM(R89:R91)</f>
        <v>0</v>
      </c>
      <c r="S88">
        <f>SUM(S89:S91)</f>
        <v>0</v>
      </c>
      <c r="T88">
        <f>SUM(T89:T91)</f>
        <v>0</v>
      </c>
      <c r="U88">
        <f>SUM(U89:U91)</f>
        <v>0</v>
      </c>
      <c r="V88">
        <f>SUM(V89:V91)</f>
        <v>0</v>
      </c>
    </row>
    <row r="89">
      <c r="E89" t="str">
        <v>Copywrighter 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</row>
    <row r="90">
      <c r="E90" t="str">
        <v>Copywrighter 2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</row>
    <row r="91">
      <c r="E91" t="str">
        <v>Customer Success Manager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</row>
    <row r="93">
      <c r="E93" t="str">
        <v>Sales Total</v>
      </c>
      <c r="F93">
        <f>SUM(F94:F95)</f>
        <v>0</v>
      </c>
      <c r="G93">
        <f>SUM(G94:G95)</f>
        <v>0</v>
      </c>
      <c r="H93">
        <f>SUM(H94:H95)</f>
        <v>0</v>
      </c>
      <c r="I93">
        <f>SUM(I94:I95)</f>
        <v>0</v>
      </c>
      <c r="J93">
        <f>SUM(J94:J95)</f>
        <v>0</v>
      </c>
      <c r="K93">
        <f>SUM(K94:K95)</f>
        <v>0</v>
      </c>
      <c r="L93">
        <f>SUM(L94:L95)</f>
        <v>0</v>
      </c>
      <c r="M93">
        <f>SUM(M94:M96)</f>
        <v>0</v>
      </c>
      <c r="N93">
        <f>SUM(N94:N96)</f>
        <v>0</v>
      </c>
      <c r="O93">
        <f>SUM(O94:O96)</f>
        <v>0</v>
      </c>
      <c r="P93">
        <f>SUM(P94:P96)</f>
        <v>0</v>
      </c>
      <c r="Q93">
        <f>SUM(Q94:Q96)</f>
        <v>0</v>
      </c>
      <c r="R93">
        <f>SUM(R94:R96)</f>
        <v>0</v>
      </c>
      <c r="S93">
        <f>SUM(S94:S96)</f>
        <v>0</v>
      </c>
      <c r="T93">
        <f>SUM(T94:T96)</f>
        <v>0</v>
      </c>
      <c r="U93">
        <f>SUM(U94:U96)</f>
        <v>0</v>
      </c>
      <c r="V93">
        <f>SUM(V94:V96)</f>
        <v>0</v>
      </c>
    </row>
    <row r="94">
      <c r="E94" t="str">
        <v>Sales Intern 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</row>
    <row r="95">
      <c r="E95" t="str">
        <v>Sales Intern 2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</row>
    <row r="96">
      <c r="E96" t="str">
        <v>Sales Intern 3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</row>
    <row r="111">
      <c r="E111" t="str">
        <v>Note: Expenses includes non-hours expenses (ex: Upwork flat fees).</v>
      </c>
    </row>
    <row r="112">
      <c r="E112" t="str">
        <v>Note: Negatives mean the employees overperformed the expecation. Positives mean the employees underperformed the expecation.</v>
      </c>
    </row>
    <row r="114">
      <c r="E114" t="str">
        <v>20th Pay Period</v>
      </c>
      <c r="F114" t="str">
        <v>Inconsistency Ratio (Full Hours)</v>
      </c>
      <c r="G114" t="str">
        <v>Total Hours Difference</v>
      </c>
      <c r="H114" t="str">
        <v>Equity Hours Difference</v>
      </c>
      <c r="I114" t="str">
        <v>Expected Total Hours</v>
      </c>
      <c r="J114" t="str">
        <v>Incosistency Expense</v>
      </c>
      <c r="K114" t="str">
        <v>Expected Expense</v>
      </c>
      <c r="L114" t="str">
        <v>Expected To Pay</v>
      </c>
      <c r="M114" t="str">
        <v>Actual Expense</v>
      </c>
      <c r="N114" t="str">
        <v>Expense Difference</v>
      </c>
    </row>
    <row r="115">
      <c r="E115" t="str">
        <f>'20th Pay Period'!A34</f>
        <v>Grand Total</v>
      </c>
      <c r="F115" t="str">
        <f>'20th Pay Period'!B34</f>
        <v>Average 1.82% Missed</v>
      </c>
      <c r="G115">
        <f>'20th Pay Period'!C34</f>
        <v>8</v>
      </c>
      <c r="H115">
        <f>'19th Pay Period'!D12</f>
        <v>1000</v>
      </c>
      <c r="I115">
        <f>'20th Pay Period'!E34</f>
        <v>440</v>
      </c>
      <c r="J115">
        <f>'20th Pay Period'!B53</f>
        <v>80</v>
      </c>
      <c r="K115">
        <f>'20th Pay Period'!C53</f>
        <v>3500</v>
      </c>
      <c r="L115">
        <f>'20th Pay Period'!D53</f>
        <v>3420</v>
      </c>
      <c r="M115">
        <f>'20th Pay Period'!E53</f>
        <v>3420</v>
      </c>
      <c r="N115">
        <f>'20th Pay Period'!F53</f>
        <v>0</v>
      </c>
      <c r="O115" t="str">
        <f>'20th Pay Period'!G53</f>
        <v/>
      </c>
    </row>
    <row r="116">
      <c r="E116" t="str">
        <f>'20th Pay Period'!A35</f>
        <v/>
      </c>
      <c r="F116" t="str">
        <f>'20th Pay Period'!B35</f>
        <v/>
      </c>
      <c r="G116" t="str">
        <f>'20th Pay Period'!C35</f>
        <v/>
      </c>
      <c r="H116" t="str">
        <f>'20th Pay Period'!D35</f>
        <v/>
      </c>
      <c r="I116" t="str">
        <f>'20th Pay Period'!E35</f>
        <v/>
      </c>
      <c r="J116" t="str">
        <f>'20th Pay Period'!B54</f>
        <v/>
      </c>
      <c r="K116" t="str">
        <f>'20th Pay Period'!C54</f>
        <v/>
      </c>
      <c r="L116" t="str">
        <f>'20th Pay Period'!D54</f>
        <v/>
      </c>
      <c r="M116" t="str">
        <f>'20th Pay Period'!E54</f>
        <v/>
      </c>
      <c r="N116" t="str">
        <f>'20th Pay Period'!F54</f>
        <v/>
      </c>
      <c r="O116" t="str">
        <f>'20th Pay Period'!G54</f>
        <v/>
      </c>
    </row>
    <row r="117">
      <c r="E117" t="str">
        <f>'20th Pay Period'!A36</f>
        <v>Dev Total</v>
      </c>
      <c r="F117" t="str">
        <f>'20th Pay Period'!B36</f>
        <v>Average 2.00% Missed</v>
      </c>
      <c r="G117">
        <f>'20th Pay Period'!C36</f>
        <v>8</v>
      </c>
      <c r="H117">
        <f>'20th Pay Period'!D36</f>
        <v>0</v>
      </c>
      <c r="I117">
        <f>'20th Pay Period'!E36</f>
        <v>400</v>
      </c>
      <c r="J117">
        <f>'20th Pay Period'!B55</f>
        <v>80</v>
      </c>
      <c r="K117">
        <f>'20th Pay Period'!C55</f>
        <v>2300</v>
      </c>
      <c r="L117">
        <f>'20th Pay Period'!D55</f>
        <v>2220</v>
      </c>
      <c r="M117">
        <f>'20th Pay Period'!E55</f>
        <v>2220</v>
      </c>
      <c r="N117">
        <f>'20th Pay Period'!F55</f>
        <v>0</v>
      </c>
      <c r="O117" t="str">
        <f>'20th Pay Period'!G55</f>
        <v/>
      </c>
    </row>
    <row r="118">
      <c r="E118" t="str">
        <f>'20th Pay Period'!A37</f>
        <v>Dharam Pal</v>
      </c>
      <c r="F118" t="str">
        <f>'20th Pay Period'!B37</f>
        <v>No Difference</v>
      </c>
      <c r="G118">
        <f>'20th Pay Period'!C37</f>
        <v>0</v>
      </c>
      <c r="H118">
        <f>'20th Pay Period'!D37</f>
        <v>0</v>
      </c>
      <c r="I118">
        <f>'20th Pay Period'!E37</f>
        <v>80</v>
      </c>
      <c r="J118">
        <f>'20th Pay Period'!B56</f>
        <v>0</v>
      </c>
      <c r="K118">
        <f>'20th Pay Period'!C56</f>
        <v>700</v>
      </c>
      <c r="L118">
        <f>'20th Pay Period'!D56</f>
        <v>700</v>
      </c>
      <c r="M118">
        <f>'20th Pay Period'!E56</f>
        <v>700</v>
      </c>
      <c r="N118">
        <f>'20th Pay Period'!F56</f>
        <v>0</v>
      </c>
      <c r="O118" t="str">
        <f>'20th Pay Period'!G56</f>
        <v/>
      </c>
    </row>
    <row r="119">
      <c r="E119" t="str">
        <f>'20th Pay Period'!A38</f>
        <v>Ariful Islam</v>
      </c>
      <c r="F119" t="str">
        <f>'20th Pay Period'!B38</f>
        <v>10.00% Missed</v>
      </c>
      <c r="G119">
        <f>'20th Pay Period'!C38</f>
        <v>8</v>
      </c>
      <c r="H119">
        <f>'20th Pay Period'!D38</f>
        <v>0</v>
      </c>
      <c r="I119">
        <f>'20th Pay Period'!E38</f>
        <v>80</v>
      </c>
      <c r="J119">
        <f>'20th Pay Period'!B57</f>
        <v>80</v>
      </c>
      <c r="K119">
        <f>'20th Pay Period'!C57</f>
        <v>400</v>
      </c>
      <c r="L119">
        <f>'20th Pay Period'!D57</f>
        <v>320</v>
      </c>
      <c r="M119">
        <f>'20th Pay Period'!E57</f>
        <v>320</v>
      </c>
      <c r="N119">
        <f>'20th Pay Period'!F57</f>
        <v>0</v>
      </c>
      <c r="O119" t="str">
        <f>'20th Pay Period'!G57</f>
        <v/>
      </c>
    </row>
    <row r="120">
      <c r="E120" t="str">
        <f>'20th Pay Period'!A39</f>
        <v>Raheel Shahzad</v>
      </c>
      <c r="F120" t="str">
        <f>'20th Pay Period'!B39</f>
        <v>No Difference</v>
      </c>
      <c r="G120">
        <f>'20th Pay Period'!C39</f>
        <v>0</v>
      </c>
      <c r="H120">
        <f>'20th Pay Period'!D39</f>
        <v>0</v>
      </c>
      <c r="I120">
        <f>'20th Pay Period'!E39</f>
        <v>80</v>
      </c>
      <c r="J120">
        <f>'20th Pay Period'!B58</f>
        <v>0</v>
      </c>
      <c r="K120">
        <f>'20th Pay Period'!C58</f>
        <v>600</v>
      </c>
      <c r="L120">
        <f>'20th Pay Period'!D58</f>
        <v>600</v>
      </c>
      <c r="M120">
        <f>'20th Pay Period'!E58</f>
        <v>600</v>
      </c>
      <c r="N120">
        <f>'20th Pay Period'!F58</f>
        <v>0</v>
      </c>
      <c r="O120" t="str">
        <f>'20th Pay Period'!G58</f>
        <v>Extra 7.5 carry over</v>
      </c>
    </row>
    <row r="121">
      <c r="E121" t="str">
        <f>'20th Pay Period'!A40</f>
        <v>Mori Wesonga</v>
      </c>
      <c r="F121" t="str">
        <f>'20th Pay Period'!B40</f>
        <v>No Difference</v>
      </c>
      <c r="G121">
        <f>'20th Pay Period'!C40</f>
        <v>0</v>
      </c>
      <c r="H121">
        <f>'20th Pay Period'!D40</f>
        <v>0</v>
      </c>
      <c r="I121">
        <f>'20th Pay Period'!E40</f>
        <v>80</v>
      </c>
      <c r="J121">
        <f>'20th Pay Period'!B59</f>
        <v>0</v>
      </c>
      <c r="K121">
        <f>'20th Pay Period'!C59</f>
        <v>600</v>
      </c>
      <c r="L121">
        <f>'20th Pay Period'!D59</f>
        <v>600</v>
      </c>
      <c r="M121">
        <f>'20th Pay Period'!E59</f>
        <v>600</v>
      </c>
      <c r="N121">
        <f>'20th Pay Period'!F59</f>
        <v>0</v>
      </c>
      <c r="O121" t="str">
        <f>'20th Pay Period'!G59</f>
        <v/>
      </c>
    </row>
    <row r="122">
      <c r="E122" t="str">
        <f>'20th Pay Period'!A41</f>
        <v>Mikhail Stepanov</v>
      </c>
      <c r="F122" t="str">
        <f>'20th Pay Period'!B41</f>
        <v>No Difference</v>
      </c>
      <c r="G122">
        <f>'20th Pay Period'!C41</f>
        <v>0</v>
      </c>
      <c r="H122">
        <f>'20th Pay Period'!D41</f>
        <v>0</v>
      </c>
      <c r="I122">
        <f>'20th Pay Period'!E41</f>
        <v>40</v>
      </c>
      <c r="J122">
        <f>'20th Pay Period'!B60</f>
        <v>0</v>
      </c>
      <c r="K122">
        <f>'20th Pay Period'!C60</f>
        <v>0</v>
      </c>
      <c r="L122">
        <f>'20th Pay Period'!D60</f>
        <v>0</v>
      </c>
      <c r="M122">
        <f>'19th Pay Period'!E60</f>
        <v>0</v>
      </c>
      <c r="N122">
        <f>'20th Pay Period'!F60</f>
        <v>0</v>
      </c>
      <c r="O122" t="str">
        <f>'20th Pay Period'!G60</f>
        <v/>
      </c>
    </row>
    <row r="123">
      <c r="E123" t="str">
        <f>'20th Pay Period'!A42</f>
        <v>Anatoly Stepanov</v>
      </c>
      <c r="F123" t="str">
        <f>'20th Pay Period'!B42</f>
        <v>No Difference</v>
      </c>
      <c r="G123">
        <f>'20th Pay Period'!C42</f>
        <v>0</v>
      </c>
      <c r="H123">
        <f>'20th Pay Period'!D42</f>
        <v>0</v>
      </c>
      <c r="I123">
        <f>'20th Pay Period'!E42</f>
        <v>40</v>
      </c>
      <c r="J123">
        <f>'20th Pay Period'!B61</f>
        <v>0</v>
      </c>
      <c r="K123">
        <f>'20th Pay Period'!C61</f>
        <v>0</v>
      </c>
      <c r="L123">
        <f>'20th Pay Period'!D61</f>
        <v>0</v>
      </c>
      <c r="M123">
        <f>'20th Pay Period'!E61</f>
        <v>0</v>
      </c>
      <c r="N123">
        <f>'20th Pay Period'!F61</f>
        <v>0</v>
      </c>
      <c r="O123" t="str">
        <f>'20th Pay Period'!G61</f>
        <v/>
      </c>
    </row>
    <row r="124">
      <c r="E124" t="str">
        <f>'20th Pay Period'!A43</f>
        <v/>
      </c>
      <c r="F124" t="str">
        <f>'20th Pay Period'!B43</f>
        <v/>
      </c>
      <c r="G124" t="str">
        <f>'20th Pay Period'!C43</f>
        <v/>
      </c>
      <c r="H124" t="str">
        <f>'20th Pay Period'!D43</f>
        <v/>
      </c>
      <c r="I124" t="str">
        <f>'20th Pay Period'!E43</f>
        <v/>
      </c>
      <c r="J124" t="str">
        <f>'20th Pay Period'!B62</f>
        <v/>
      </c>
      <c r="K124" t="str">
        <f>'20th Pay Period'!C62</f>
        <v/>
      </c>
      <c r="L124" t="str">
        <f>'20th Pay Period'!D62</f>
        <v/>
      </c>
      <c r="M124" t="str">
        <f>'20th Pay Period'!E62</f>
        <v/>
      </c>
      <c r="N124" t="str">
        <f>'20th Pay Period'!F62</f>
        <v/>
      </c>
      <c r="O124" t="str">
        <f>'20th Pay Period'!G62</f>
        <v/>
      </c>
    </row>
    <row r="125">
      <c r="E125" t="str">
        <f>'20th Pay Period'!A44</f>
        <v>Design Total</v>
      </c>
      <c r="F125" t="str">
        <f>'20th Pay Period'!B44</f>
        <v>Average No Difference</v>
      </c>
      <c r="G125">
        <f>'20th Pay Period'!C44</f>
        <v>0</v>
      </c>
      <c r="H125">
        <f>'20th Pay Period'!D44</f>
        <v>0</v>
      </c>
      <c r="I125">
        <f>'20th Pay Period'!E44</f>
        <v>40</v>
      </c>
      <c r="J125">
        <f>'20th Pay Period'!B63</f>
        <v>0</v>
      </c>
      <c r="K125">
        <f>'20th Pay Period'!C63</f>
        <v>1200</v>
      </c>
      <c r="L125">
        <f>'20th Pay Period'!D63</f>
        <v>1200</v>
      </c>
      <c r="M125">
        <f>'20th Pay Period'!E63</f>
        <v>1200</v>
      </c>
      <c r="N125">
        <f>'20th Pay Period'!F63</f>
        <v>0</v>
      </c>
      <c r="O125" t="str">
        <f>'20th Pay Period'!G63</f>
        <v/>
      </c>
    </row>
    <row r="126">
      <c r="E126" t="str">
        <f>'20th Pay Period'!A45</f>
        <v>Yulia McCoy</v>
      </c>
      <c r="F126" t="str">
        <f>'20th Pay Period'!B45</f>
        <v>No Difference</v>
      </c>
      <c r="G126">
        <f>'20th Pay Period'!C45</f>
        <v>0</v>
      </c>
      <c r="H126">
        <f>'20th Pay Period'!D45</f>
        <v>0</v>
      </c>
      <c r="I126">
        <f>'20th Pay Period'!E45</f>
        <v>40</v>
      </c>
      <c r="J126">
        <f>'20th Pay Period'!B64</f>
        <v>0</v>
      </c>
      <c r="K126">
        <f>'20th Pay Period'!C64</f>
        <v>200</v>
      </c>
      <c r="L126">
        <f>'20th Pay Period'!D64</f>
        <v>200</v>
      </c>
      <c r="M126">
        <f>'20th Pay Period'!E64</f>
        <v>200</v>
      </c>
      <c r="N126">
        <f>'20th Pay Period'!F64</f>
        <v>0</v>
      </c>
      <c r="O126" t="str">
        <f>'20th Pay Period'!G64</f>
        <v>Extra 6.25 carry over</v>
      </c>
    </row>
    <row r="127">
      <c r="E127" t="str">
        <f>'20th Pay Period'!A46</f>
        <v>Pauline Nguyen</v>
      </c>
      <c r="F127" t="str">
        <f>'20th Pay Period'!B46</f>
        <v>No Difference</v>
      </c>
      <c r="G127">
        <f>'20th Pay Period'!C46</f>
        <v>0</v>
      </c>
      <c r="H127">
        <f>'20th Pay Period'!D46</f>
        <v>0</v>
      </c>
      <c r="I127">
        <f>'20th Pay Period'!E46</f>
        <v>40</v>
      </c>
      <c r="J127">
        <f>'20th Pay Period'!B65</f>
        <v>0</v>
      </c>
      <c r="K127">
        <f>'20th Pay Period'!C65</f>
        <v>1000</v>
      </c>
      <c r="L127">
        <f>'19th Pay Period'!D65</f>
        <v>1000</v>
      </c>
      <c r="M127">
        <f>'20th Pay Period'!E65</f>
        <v>1000</v>
      </c>
      <c r="N127">
        <f>'20th Pay Period'!F65</f>
        <v>0</v>
      </c>
      <c r="O127" t="str">
        <f>'20th Pay Period'!G65</f>
        <v>Extra 5 carry over</v>
      </c>
    </row>
    <row r="128">
      <c r="E128" t="str">
        <f>'20th Pay Period'!A47</f>
        <v>Edward Obi</v>
      </c>
      <c r="F128" t="str">
        <f>'20th Pay Period'!B47</f>
        <v>No Difference</v>
      </c>
      <c r="G128">
        <f>'20th Pay Period'!C47</f>
        <v>0</v>
      </c>
      <c r="H128">
        <f>'20th Pay Period'!D47</f>
        <v>0</v>
      </c>
      <c r="I128">
        <f>'20th Pay Period'!E47</f>
        <v>40</v>
      </c>
      <c r="J128">
        <f>'20th Pay Period'!B66</f>
        <v>0</v>
      </c>
      <c r="K128">
        <f>'20th Pay Period'!C66</f>
        <v>0</v>
      </c>
      <c r="L128">
        <f>'20th Pay Period'!D66</f>
        <v>0</v>
      </c>
      <c r="M128">
        <f>'20th Pay Period'!E66</f>
        <v>0</v>
      </c>
      <c r="N128">
        <f>'20th Pay Period'!F66</f>
        <v>0</v>
      </c>
      <c r="O128" t="str">
        <f>'20th Pay Period'!G66</f>
        <v/>
      </c>
    </row>
    <row r="132">
      <c r="E132" t="str">
        <v>Note: Expenses includes non-hours expenses (ex: Upwork flat fees).</v>
      </c>
    </row>
    <row r="133">
      <c r="E133" t="str">
        <v>Note: Negatives mean the employees overperformed the expecation. Positives mean the employees underperformed the expecation.</v>
      </c>
    </row>
    <row r="135">
      <c r="E135" t="str">
        <v>19th Pay Period</v>
      </c>
      <c r="F135" t="str">
        <v>Inconsistency Ratio (Full Hours)</v>
      </c>
      <c r="G135" t="str">
        <v>Total Hours Difference</v>
      </c>
      <c r="H135" t="str">
        <v>Equity Hours Difference</v>
      </c>
      <c r="I135" t="str">
        <v>Expected Total Hours</v>
      </c>
      <c r="J135" t="str">
        <v>Incosistency Expense</v>
      </c>
      <c r="K135" t="str">
        <v>Expected Expense</v>
      </c>
      <c r="L135" t="str">
        <v>Expected To Pay</v>
      </c>
      <c r="M135" t="str">
        <v>Actual Expense</v>
      </c>
      <c r="N135" t="str">
        <v>Expense Difference</v>
      </c>
    </row>
    <row r="136">
      <c r="E136" t="str">
        <f>'19th Pay Period'!A34</f>
        <v>Grand Total</v>
      </c>
      <c r="F136" t="str">
        <f>'19th Pay Period'!B34</f>
        <v>Average 3.07% Missed</v>
      </c>
      <c r="G136">
        <f>'19th Pay Period'!C34</f>
        <v>13.5</v>
      </c>
      <c r="H136">
        <f>'19th Pay Period'!D34</f>
        <v>0</v>
      </c>
      <c r="I136">
        <f>'19th Pay Period'!E34</f>
        <v>440</v>
      </c>
      <c r="J136">
        <f>'19th Pay Period'!B53</f>
        <v>135</v>
      </c>
      <c r="K136">
        <f>'19th Pay Period'!C53</f>
        <v>3700</v>
      </c>
      <c r="L136">
        <f>'19th Pay Period'!D53</f>
        <v>3565</v>
      </c>
      <c r="M136">
        <f>'19th Pay Period'!E53</f>
        <v>3565</v>
      </c>
      <c r="N136">
        <f>'19th Pay Period'!F53</f>
        <v>0</v>
      </c>
    </row>
    <row r="137">
      <c r="E137" t="str">
        <f>'19th Pay Period'!A35</f>
        <v/>
      </c>
      <c r="F137" t="str">
        <f>'19th Pay Period'!B35</f>
        <v/>
      </c>
      <c r="G137" t="str">
        <f>'19th Pay Period'!C35</f>
        <v/>
      </c>
      <c r="H137" t="str">
        <f>'19th Pay Period'!D35</f>
        <v/>
      </c>
      <c r="I137" t="str">
        <f>'19th Pay Period'!E35</f>
        <v/>
      </c>
      <c r="J137" t="str">
        <f>'19th Pay Period'!B54</f>
        <v/>
      </c>
      <c r="K137" t="str">
        <f>'19th Pay Period'!C54</f>
        <v/>
      </c>
      <c r="L137" t="str">
        <f>'19th Pay Period'!D54</f>
        <v/>
      </c>
      <c r="M137" t="str">
        <f>'19th Pay Period'!E54</f>
        <v/>
      </c>
      <c r="N137" t="str">
        <f>'19th Pay Period'!F54</f>
        <v/>
      </c>
    </row>
    <row r="138">
      <c r="E138" t="str">
        <f>'19th Pay Period'!A36</f>
        <v>Dev Total</v>
      </c>
      <c r="F138" t="str">
        <f>'19th Pay Period'!B36</f>
        <v>Average 3.38% Missed</v>
      </c>
      <c r="G138">
        <f>'19th Pay Period'!C36</f>
        <v>13.5</v>
      </c>
      <c r="H138">
        <f>'19th Pay Period'!D36</f>
        <v>0</v>
      </c>
      <c r="I138">
        <f>'19th Pay Period'!E36</f>
        <v>400</v>
      </c>
      <c r="J138">
        <f>'19th Pay Period'!B55</f>
        <v>135</v>
      </c>
      <c r="K138">
        <f>'19th Pay Period'!C55</f>
        <v>2300</v>
      </c>
      <c r="L138">
        <f>'19th Pay Period'!D55</f>
        <v>2165</v>
      </c>
      <c r="M138">
        <f>'19th Pay Period'!E55</f>
        <v>2165</v>
      </c>
      <c r="N138">
        <f>'19th Pay Period'!F55</f>
        <v>0</v>
      </c>
    </row>
    <row r="139">
      <c r="E139" t="str">
        <f>'19th Pay Period'!A37</f>
        <v>Dharam Pal</v>
      </c>
      <c r="F139" t="str">
        <f>'19th Pay Period'!B37</f>
        <v>No Difference</v>
      </c>
      <c r="G139">
        <f>'19th Pay Period'!C37</f>
        <v>0</v>
      </c>
      <c r="H139">
        <f>'19th Pay Period'!D37</f>
        <v>0</v>
      </c>
      <c r="I139">
        <f>'19th Pay Period'!E37</f>
        <v>80</v>
      </c>
      <c r="J139">
        <f>'19th Pay Period'!B56</f>
        <v>0</v>
      </c>
      <c r="K139">
        <f>'19th Pay Period'!C56</f>
        <v>700</v>
      </c>
      <c r="L139">
        <f>'19th Pay Period'!D56</f>
        <v>700</v>
      </c>
      <c r="M139">
        <f>'19th Pay Period'!E56</f>
        <v>700</v>
      </c>
      <c r="N139">
        <f>'19th Pay Period'!F56</f>
        <v>0</v>
      </c>
      <c r="O139" t="str">
        <f>'19th Pay Period'!G56</f>
        <v>Extra 1 carry over</v>
      </c>
    </row>
    <row r="140">
      <c r="E140" t="str">
        <f>'19th Pay Period'!A38</f>
        <v>Ariful Islam</v>
      </c>
      <c r="F140" t="str">
        <f>'19th Pay Period'!B38</f>
        <v>16.88% Missed</v>
      </c>
      <c r="G140">
        <f>'19th Pay Period'!C38</f>
        <v>13.5</v>
      </c>
      <c r="H140">
        <f>'19th Pay Period'!D38</f>
        <v>0</v>
      </c>
      <c r="I140">
        <f>'19th Pay Period'!E38</f>
        <v>80</v>
      </c>
      <c r="J140">
        <f>'19th Pay Period'!B57</f>
        <v>135</v>
      </c>
      <c r="K140">
        <f>'19th Pay Period'!C57</f>
        <v>400</v>
      </c>
      <c r="L140">
        <f>'19th Pay Period'!D57</f>
        <v>265</v>
      </c>
      <c r="M140">
        <f>'19th Pay Period'!E57</f>
        <v>265</v>
      </c>
      <c r="N140">
        <f>'19th Pay Period'!F57</f>
        <v>0</v>
      </c>
    </row>
    <row r="141">
      <c r="E141" t="str">
        <f>'19th Pay Period'!A39</f>
        <v>Raheel Shahzad</v>
      </c>
      <c r="F141" t="str">
        <f>'19th Pay Period'!B39</f>
        <v>No Difference</v>
      </c>
      <c r="G141">
        <f>'19th Pay Period'!C39</f>
        <v>0</v>
      </c>
      <c r="H141">
        <f>'19th Pay Period'!D39</f>
        <v>0</v>
      </c>
      <c r="I141">
        <f>'19th Pay Period'!E39</f>
        <v>80</v>
      </c>
      <c r="J141">
        <f>'19th Pay Period'!B58</f>
        <v>0</v>
      </c>
      <c r="K141">
        <f>'19th Pay Period'!C58</f>
        <v>600</v>
      </c>
      <c r="L141">
        <f>'19th Pay Period'!D58</f>
        <v>600</v>
      </c>
      <c r="M141">
        <f>'19th Pay Period'!E58</f>
        <v>600</v>
      </c>
      <c r="N141">
        <f>'19th Pay Period'!F58</f>
        <v>0</v>
      </c>
      <c r="O141" t="str">
        <f>'19th Pay Period'!G58</f>
        <v>Extra 5.75 carry over</v>
      </c>
    </row>
    <row r="142">
      <c r="E142" t="str">
        <f>'19th Pay Period'!A40</f>
        <v>Mori Wesonga</v>
      </c>
      <c r="F142" t="str">
        <f>'19th Pay Period'!B40</f>
        <v>No Difference</v>
      </c>
      <c r="G142">
        <f>'19th Pay Period'!C40</f>
        <v>0</v>
      </c>
      <c r="H142">
        <f>'19th Pay Period'!D40</f>
        <v>0</v>
      </c>
      <c r="I142">
        <f>'19th Pay Period'!E40</f>
        <v>80</v>
      </c>
      <c r="J142">
        <f>'19th Pay Period'!B59</f>
        <v>0</v>
      </c>
      <c r="K142">
        <f>'19th Pay Period'!C59</f>
        <v>600</v>
      </c>
      <c r="L142">
        <f>'19th Pay Period'!D59</f>
        <v>600</v>
      </c>
      <c r="M142">
        <f>'19th Pay Period'!E59</f>
        <v>600</v>
      </c>
      <c r="N142">
        <f>'19th Pay Period'!F59</f>
        <v>0</v>
      </c>
      <c r="O142" t="str">
        <f>'19th Pay Period'!G59</f>
        <v>Extra 3.17 carry over</v>
      </c>
    </row>
    <row r="143">
      <c r="E143" t="str">
        <f>'19th Pay Period'!A41</f>
        <v>Mikhail Stepanov</v>
      </c>
      <c r="F143" t="str">
        <f>'19th Pay Period'!B41</f>
        <v>No Difference</v>
      </c>
      <c r="G143">
        <f>'19th Pay Period'!C41</f>
        <v>0</v>
      </c>
      <c r="H143">
        <f>'19th Pay Period'!D41</f>
        <v>0</v>
      </c>
      <c r="I143">
        <f>'19th Pay Period'!E41</f>
        <v>40</v>
      </c>
      <c r="J143">
        <f>'19th Pay Period'!B60</f>
        <v>0</v>
      </c>
      <c r="K143">
        <f>'19th Pay Period'!C60</f>
        <v>0</v>
      </c>
      <c r="L143">
        <f>'19th Pay Period'!D60</f>
        <v>0</v>
      </c>
      <c r="M143">
        <f>'19th Pay Period'!E60</f>
        <v>0</v>
      </c>
      <c r="N143">
        <f>'19th Pay Period'!F60</f>
        <v>0</v>
      </c>
      <c r="O143" t="str">
        <f>'19th Pay Period'!G60</f>
        <v/>
      </c>
    </row>
    <row r="144">
      <c r="E144" t="str">
        <f>'19th Pay Period'!A42</f>
        <v>Anatoly Stepanov</v>
      </c>
      <c r="F144" t="str">
        <f>'19th Pay Period'!B42</f>
        <v>No Difference</v>
      </c>
      <c r="G144">
        <f>'19th Pay Period'!C42</f>
        <v>0</v>
      </c>
      <c r="H144">
        <f>'19th Pay Period'!D42</f>
        <v>0</v>
      </c>
      <c r="I144">
        <f>'19th Pay Period'!E42</f>
        <v>40</v>
      </c>
      <c r="J144">
        <f>'19th Pay Period'!B61</f>
        <v>0</v>
      </c>
      <c r="K144">
        <f>'19th Pay Period'!C61</f>
        <v>0</v>
      </c>
      <c r="L144">
        <f>'19th Pay Period'!D61</f>
        <v>0</v>
      </c>
      <c r="M144">
        <f>'19th Pay Period'!E61</f>
        <v>0</v>
      </c>
      <c r="N144">
        <f>'19th Pay Period'!F61</f>
        <v>0</v>
      </c>
      <c r="O144" t="str">
        <f>'19th Pay Period'!G61</f>
        <v/>
      </c>
    </row>
    <row r="145">
      <c r="E145" t="str">
        <f>'19th Pay Period'!A43</f>
        <v/>
      </c>
      <c r="F145" t="str">
        <f>'19th Pay Period'!B43</f>
        <v/>
      </c>
      <c r="G145" t="str">
        <f>'19th Pay Period'!C43</f>
        <v/>
      </c>
      <c r="H145" t="str">
        <f>'19th Pay Period'!D43</f>
        <v/>
      </c>
      <c r="I145" t="str">
        <f>'19th Pay Period'!E43</f>
        <v/>
      </c>
      <c r="J145" t="str">
        <f>'19th Pay Period'!B62</f>
        <v/>
      </c>
      <c r="K145" t="str">
        <f>'19th Pay Period'!C62</f>
        <v/>
      </c>
      <c r="L145" t="str">
        <f>'19th Pay Period'!D62</f>
        <v/>
      </c>
      <c r="M145" t="str">
        <f>'19th Pay Period'!E62</f>
        <v/>
      </c>
    </row>
    <row r="146">
      <c r="E146" t="str">
        <f>'19th Pay Period'!A44</f>
        <v>Design Total</v>
      </c>
      <c r="F146" t="str">
        <f>'19th Pay Period'!B44</f>
        <v>Average No Difference</v>
      </c>
      <c r="G146">
        <f>'19th Pay Period'!C44</f>
        <v>0</v>
      </c>
      <c r="H146">
        <f>'19th Pay Period'!D44</f>
        <v>0</v>
      </c>
      <c r="I146">
        <f>'19th Pay Period'!E44</f>
        <v>40</v>
      </c>
      <c r="J146">
        <f>'19th Pay Period'!B63</f>
        <v>0</v>
      </c>
      <c r="K146">
        <f>'19th Pay Period'!C63</f>
        <v>1400</v>
      </c>
      <c r="L146">
        <f>'19th Pay Period'!D63</f>
        <v>1400</v>
      </c>
      <c r="M146">
        <f>'19th Pay Period'!E63</f>
        <v>1400</v>
      </c>
      <c r="N146">
        <f>'19th Pay Period'!F63</f>
        <v>0</v>
      </c>
    </row>
    <row r="147">
      <c r="E147" t="str">
        <f>'19th Pay Period'!A45</f>
        <v>Yulia McCoy</v>
      </c>
      <c r="F147" t="str">
        <f>'19th Pay Period'!B45</f>
        <v>No Difference</v>
      </c>
      <c r="G147">
        <f>'19th Pay Period'!C45</f>
        <v>0</v>
      </c>
      <c r="H147">
        <f>'19th Pay Period'!D45</f>
        <v>0</v>
      </c>
      <c r="I147">
        <f>'19th Pay Period'!E45</f>
        <v>40</v>
      </c>
      <c r="J147">
        <f>'19th Pay Period'!B64</f>
        <v>0</v>
      </c>
      <c r="K147">
        <f>'19th Pay Period'!C64</f>
        <v>200</v>
      </c>
      <c r="L147">
        <f>'19th Pay Period'!D64</f>
        <v>200</v>
      </c>
      <c r="M147">
        <f>'19th Pay Period'!E64</f>
        <v>200</v>
      </c>
      <c r="N147">
        <f>'19th Pay Period'!F64</f>
        <v>0</v>
      </c>
      <c r="O147" t="str">
        <f>'19th Pay Period'!G64</f>
        <v>Extra 1.25 carry over</v>
      </c>
    </row>
    <row r="148">
      <c r="E148" t="str">
        <f>'19th Pay Period'!A46</f>
        <v>Pauline Nguyen</v>
      </c>
      <c r="F148" t="str">
        <f>'19th Pay Period'!B46</f>
        <v>No Difference</v>
      </c>
      <c r="G148">
        <f>'19th Pay Period'!C46</f>
        <v>0</v>
      </c>
      <c r="H148">
        <f>'19th Pay Period'!D46</f>
        <v>0</v>
      </c>
      <c r="I148">
        <f>'19th Pay Period'!E46</f>
        <v>40</v>
      </c>
      <c r="J148">
        <f>'19th Pay Period'!B65</f>
        <v>0</v>
      </c>
      <c r="K148">
        <f>'19th Pay Period'!C65</f>
        <v>1000</v>
      </c>
      <c r="L148">
        <f>'19th Pay Period'!D65</f>
        <v>1000</v>
      </c>
      <c r="M148">
        <f>'19th Pay Period'!E65</f>
        <v>1000</v>
      </c>
      <c r="N148">
        <f>'19th Pay Period'!F65</f>
        <v>0</v>
      </c>
      <c r="O148" t="str">
        <f>'19th Pay Period'!G65</f>
        <v>Extra 5.75 carry over</v>
      </c>
    </row>
    <row r="149">
      <c r="E149" t="str">
        <f>'19th Pay Period'!A47</f>
        <v>Edward Obi</v>
      </c>
      <c r="F149" t="str">
        <f>'19th Pay Period'!B47</f>
        <v>No Difference</v>
      </c>
      <c r="G149">
        <f>'19th Pay Period'!C47</f>
        <v>0</v>
      </c>
      <c r="H149">
        <f>'19th Pay Period'!D47</f>
        <v>17.63</v>
      </c>
      <c r="I149">
        <f>'19th Pay Period'!E47</f>
        <v>40</v>
      </c>
      <c r="J149">
        <f>'19th Pay Period'!B66</f>
        <v>0</v>
      </c>
      <c r="K149">
        <f>'19th Pay Period'!C66</f>
        <v>200</v>
      </c>
      <c r="L149">
        <f>'19th Pay Period'!D66</f>
        <v>200</v>
      </c>
      <c r="M149">
        <f>'19th Pay Period'!E66</f>
        <v>200</v>
      </c>
      <c r="N149">
        <f>'19th Pay Period'!F66</f>
        <v>0</v>
      </c>
      <c r="O149" t="str">
        <f>'19th Pay Period'!G66</f>
        <v>Negative carry over of 17.63 hours</v>
      </c>
    </row>
    <row r="153">
      <c r="E153" t="str">
        <v>Note: Expenses includes non-hours expenses (ex: Upwork flat fees).</v>
      </c>
    </row>
    <row r="154">
      <c r="E154" t="str">
        <v>Note: Negatives mean the employees overperformed the expecation. Positives mean the employees underperformed the expecation.</v>
      </c>
    </row>
    <row r="156">
      <c r="E156" t="str">
        <v>18th Pay Period</v>
      </c>
      <c r="F156" t="str">
        <v>Inconsistency Ratio (Full Hours)</v>
      </c>
      <c r="G156" t="str">
        <v>Total Hours Difference</v>
      </c>
      <c r="H156" t="str">
        <v>Equity Hours Difference</v>
      </c>
      <c r="I156" t="str">
        <v>Expected Total Hours</v>
      </c>
      <c r="J156" t="str">
        <v>Incosistency Expense</v>
      </c>
      <c r="K156" t="str">
        <v>Expected Expense</v>
      </c>
      <c r="L156" t="str">
        <v>Expected To Pay</v>
      </c>
      <c r="M156" t="str">
        <v>Actual Expense</v>
      </c>
      <c r="N156" t="str">
        <v>Expense Difference</v>
      </c>
    </row>
    <row r="157">
      <c r="E157" t="str">
        <f>'18th Pay Period'!A34</f>
        <v>Grand Total</v>
      </c>
      <c r="F157" t="str">
        <f>'18th Pay Period'!B34</f>
        <v>Average 1.59% Overworked</v>
      </c>
      <c r="G157">
        <f>'18th Pay Period'!C34</f>
        <v>-7</v>
      </c>
      <c r="H157">
        <f>'18th Pay Period'!D34</f>
        <v>0</v>
      </c>
      <c r="I157">
        <f>'18th Pay Period'!E34</f>
        <v>440</v>
      </c>
      <c r="J157">
        <f>'18th Pay Period'!B53</f>
        <v>132</v>
      </c>
      <c r="K157">
        <f>'18th Pay Period'!C53</f>
        <v>3400</v>
      </c>
      <c r="L157">
        <f>'18th Pay Period'!D53</f>
        <v>3268</v>
      </c>
      <c r="M157">
        <f>'18th Pay Period'!E53</f>
        <v>2300</v>
      </c>
      <c r="N157">
        <f>'18th Pay Period'!F53</f>
        <v>0</v>
      </c>
    </row>
    <row r="158">
      <c r="E158" t="str">
        <f>'18th Pay Period'!A35</f>
        <v/>
      </c>
      <c r="F158" t="str">
        <f>'18th Pay Period'!B35</f>
        <v/>
      </c>
      <c r="G158" t="str">
        <f>'18th Pay Period'!C35</f>
        <v/>
      </c>
      <c r="H158" t="str">
        <f>'18th Pay Period'!D35</f>
        <v/>
      </c>
      <c r="I158" t="str">
        <f>'18th Pay Period'!E35</f>
        <v/>
      </c>
      <c r="J158" t="str">
        <f>'18th Pay Period'!B54</f>
        <v/>
      </c>
      <c r="K158" t="str">
        <f>'18th Pay Period'!C54</f>
        <v/>
      </c>
      <c r="L158" t="str">
        <f>'18th Pay Period'!D54</f>
        <v/>
      </c>
      <c r="M158" t="str">
        <f>'18th Pay Period'!E54</f>
        <v/>
      </c>
      <c r="N158" t="str">
        <f>'18th Pay Period'!F54</f>
        <v/>
      </c>
    </row>
    <row r="159">
      <c r="E159" t="str">
        <f>'18th Pay Period'!A36</f>
        <v>Dev Total</v>
      </c>
      <c r="F159" t="str">
        <f>'18th Pay Period'!B36</f>
        <v>Average 1.75% Overworked</v>
      </c>
      <c r="G159">
        <f>'18th Pay Period'!C36</f>
        <v>-7</v>
      </c>
      <c r="H159">
        <f>'18th Pay Period'!D36</f>
        <v>0</v>
      </c>
      <c r="I159">
        <f>'18th Pay Period'!E36</f>
        <v>400</v>
      </c>
      <c r="J159">
        <f>'18th Pay Period'!B55</f>
        <v>-120</v>
      </c>
      <c r="K159">
        <f>'18th Pay Period'!C55</f>
        <v>2300</v>
      </c>
      <c r="L159">
        <f>'18th Pay Period'!D55</f>
        <v>2420</v>
      </c>
      <c r="M159">
        <f>'18th Pay Period'!E55</f>
        <v>2300</v>
      </c>
      <c r="N159">
        <f>'18th Pay Period'!F55</f>
        <v>0</v>
      </c>
    </row>
    <row r="160">
      <c r="E160" t="str">
        <f>'18th Pay Period'!A37</f>
        <v>Dharam Pal</v>
      </c>
      <c r="F160" t="str">
        <f>'18th Pay Period'!B37</f>
        <v>1.25% Overworked</v>
      </c>
      <c r="G160">
        <f>'18th Pay Period'!C37</f>
        <v>-1</v>
      </c>
      <c r="H160">
        <f>'18th Pay Period'!D37</f>
        <v>0</v>
      </c>
      <c r="I160">
        <f>'18th Pay Period'!E37</f>
        <v>80</v>
      </c>
      <c r="J160">
        <f>'18th Pay Period'!B56</f>
        <v>-17.5</v>
      </c>
      <c r="K160">
        <f>'18th Pay Period'!C56</f>
        <v>700</v>
      </c>
      <c r="L160">
        <f>'18th Pay Period'!D56</f>
        <v>717.5</v>
      </c>
      <c r="M160">
        <f>'18th Pay Period'!E56</f>
        <v>700</v>
      </c>
      <c r="N160">
        <f>'18th Pay Period'!F56</f>
        <v>0</v>
      </c>
    </row>
    <row r="161">
      <c r="E161" t="str">
        <f>'18th Pay Period'!A38</f>
        <v>Ariful Islam</v>
      </c>
      <c r="F161" t="str">
        <f>'18th Pay Period'!B38</f>
        <v>3.13% Missed</v>
      </c>
      <c r="G161">
        <f>'18th Pay Period'!C38</f>
        <v>2.5</v>
      </c>
      <c r="H161">
        <f>'18th Pay Period'!D38</f>
        <v>0</v>
      </c>
      <c r="I161">
        <f>'18th Pay Period'!E38</f>
        <v>80</v>
      </c>
      <c r="J161">
        <f>'18th Pay Period'!B57</f>
        <v>25</v>
      </c>
      <c r="K161">
        <f>'18th Pay Period'!C57</f>
        <v>400</v>
      </c>
      <c r="L161">
        <f>'18th Pay Period'!D57</f>
        <v>375</v>
      </c>
      <c r="M161">
        <f>'18th Pay Period'!E57</f>
        <v>400</v>
      </c>
      <c r="N161">
        <f>'18th Pay Period'!F57</f>
        <v>0</v>
      </c>
    </row>
    <row r="162">
      <c r="E162" t="str">
        <f>'18th Pay Period'!A39</f>
        <v>Raheel Shahzad</v>
      </c>
      <c r="F162" t="str">
        <f>'18th Pay Period'!B39</f>
        <v>6.25% Overworked</v>
      </c>
      <c r="G162">
        <f>'18th Pay Period'!C39</f>
        <v>-5</v>
      </c>
      <c r="H162">
        <f>'18th Pay Period'!D39</f>
        <v>0</v>
      </c>
      <c r="I162">
        <f>'18th Pay Period'!E39</f>
        <v>80</v>
      </c>
      <c r="J162">
        <f>'18th Pay Period'!B58</f>
        <v>-75</v>
      </c>
      <c r="K162">
        <f>'18th Pay Period'!C58</f>
        <v>600</v>
      </c>
      <c r="L162">
        <f>'18th Pay Period'!D58</f>
        <v>675</v>
      </c>
      <c r="M162">
        <f>'18th Pay Period'!E58</f>
        <v>600</v>
      </c>
      <c r="N162">
        <f>'18th Pay Period'!F58</f>
        <v>0</v>
      </c>
    </row>
    <row r="163">
      <c r="E163" t="str">
        <f>'18th Pay Period'!A40</f>
        <v>Mori Wesonga</v>
      </c>
      <c r="F163" t="str">
        <f>'18th Pay Period'!B40</f>
        <v>4.38% Overworked</v>
      </c>
      <c r="G163">
        <f>'18th Pay Period'!C40</f>
        <v>-3.5</v>
      </c>
      <c r="H163">
        <f>'18th Pay Period'!D40</f>
        <v>0</v>
      </c>
      <c r="I163">
        <f>'18th Pay Period'!E40</f>
        <v>80</v>
      </c>
      <c r="J163">
        <f>'18th Pay Period'!B59</f>
        <v>-52.5</v>
      </c>
      <c r="K163">
        <f>'18th Pay Period'!C59</f>
        <v>600</v>
      </c>
      <c r="L163">
        <f>'18th Pay Period'!D59</f>
        <v>652.5</v>
      </c>
      <c r="M163">
        <f>'18th Pay Period'!E59</f>
        <v>600</v>
      </c>
      <c r="N163">
        <f>'18th Pay Period'!F59</f>
        <v>0</v>
      </c>
    </row>
    <row r="164">
      <c r="E164" t="str">
        <f>'18th Pay Period'!A41</f>
        <v>Mikhail Stepanov</v>
      </c>
      <c r="F164" t="str">
        <f>'18th Pay Period'!B41</f>
        <v>No Difference</v>
      </c>
      <c r="G164">
        <f>'18th Pay Period'!C41</f>
        <v>0</v>
      </c>
      <c r="H164">
        <f>'18th Pay Period'!D41</f>
        <v>0</v>
      </c>
      <c r="I164">
        <f>'18th Pay Period'!E41</f>
        <v>40</v>
      </c>
      <c r="J164">
        <f>'18th Pay Period'!B60</f>
        <v>0</v>
      </c>
      <c r="K164">
        <f>'18th Pay Period'!C60</f>
        <v>0</v>
      </c>
      <c r="L164">
        <f>'18th Pay Period'!D60</f>
        <v>0</v>
      </c>
      <c r="M164">
        <f>'18th Pay Period'!E60</f>
        <v>0</v>
      </c>
      <c r="N164">
        <f>'18th Pay Period'!F60</f>
        <v>0</v>
      </c>
    </row>
    <row r="165">
      <c r="E165" t="str">
        <f>'18th Pay Period'!A42</f>
        <v>Anatoly Stepanov</v>
      </c>
      <c r="F165" t="str">
        <f>'18th Pay Period'!B42</f>
        <v>No Difference</v>
      </c>
      <c r="G165">
        <f>'18th Pay Period'!C42</f>
        <v>0</v>
      </c>
      <c r="H165">
        <f>'18th Pay Period'!D42</f>
        <v>0</v>
      </c>
      <c r="I165">
        <f>'18th Pay Period'!E42</f>
        <v>40</v>
      </c>
      <c r="J165">
        <f>'18th Pay Period'!B61</f>
        <v>0</v>
      </c>
      <c r="K165">
        <f>'18th Pay Period'!C61</f>
        <v>0</v>
      </c>
      <c r="L165">
        <f>'18th Pay Period'!D61</f>
        <v>0</v>
      </c>
      <c r="M165">
        <f>'18th Pay Period'!E61</f>
        <v>0</v>
      </c>
      <c r="N165">
        <f>'18th Pay Period'!F61</f>
        <v>0</v>
      </c>
    </row>
    <row r="166">
      <c r="E166" t="str">
        <f>'18th Pay Period'!A43</f>
        <v/>
      </c>
      <c r="F166" t="str">
        <f>'18th Pay Period'!B43</f>
        <v/>
      </c>
      <c r="G166" t="str">
        <f>'18th Pay Period'!C43</f>
        <v/>
      </c>
      <c r="H166" t="str">
        <f>'18th Pay Period'!D43</f>
        <v/>
      </c>
      <c r="I166" t="str">
        <f>'18th Pay Period'!E43</f>
        <v/>
      </c>
      <c r="J166" t="str">
        <f>'18th Pay Period'!B62</f>
        <v/>
      </c>
      <c r="K166" t="str">
        <f>'18th Pay Period'!G43</f>
        <v/>
      </c>
    </row>
    <row r="167">
      <c r="E167" t="str">
        <f>'18th Pay Period'!A44</f>
        <v>Design Total</v>
      </c>
      <c r="F167" t="str">
        <f>'18th Pay Period'!B44</f>
        <v>Average No Difference</v>
      </c>
      <c r="G167">
        <f>'18th Pay Period'!C44</f>
        <v>0</v>
      </c>
      <c r="H167">
        <f>'18th Pay Period'!D44</f>
        <v>0</v>
      </c>
      <c r="I167">
        <f>'18th Pay Period'!E44</f>
        <v>40</v>
      </c>
      <c r="J167">
        <f>'18th Pay Period'!B63</f>
        <v>252</v>
      </c>
      <c r="K167">
        <f>'18th Pay Period'!C63</f>
        <v>1100</v>
      </c>
      <c r="L167">
        <f>'18th Pay Period'!D63</f>
        <v>848</v>
      </c>
      <c r="M167">
        <f>'18th Pay Period'!E63</f>
        <v>0</v>
      </c>
      <c r="N167">
        <f>'18th Pay Period'!F63</f>
        <v>0</v>
      </c>
    </row>
    <row r="168">
      <c r="E168" t="str">
        <f>'18th Pay Period'!A45</f>
        <v>Yulia McCoy</v>
      </c>
      <c r="F168" t="str">
        <f>'18th Pay Period'!B45</f>
        <v>No Difference</v>
      </c>
      <c r="G168">
        <f>'18th Pay Period'!C45</f>
        <v>0</v>
      </c>
      <c r="H168">
        <f>'18th Pay Period'!D45</f>
        <v>0</v>
      </c>
      <c r="I168">
        <f>'18th Pay Period'!E45</f>
        <v>40</v>
      </c>
      <c r="J168">
        <f>'18th Pay Period'!B64</f>
        <v>0</v>
      </c>
      <c r="K168">
        <f>'18th Pay Period'!C64</f>
        <v>100</v>
      </c>
      <c r="L168">
        <f>'18th Pay Period'!D64</f>
        <v>100</v>
      </c>
      <c r="M168">
        <f>'18th Pay Period'!E64</f>
        <v>0</v>
      </c>
      <c r="N168">
        <f>'18th Pay Period'!F64</f>
        <v>0</v>
      </c>
    </row>
    <row r="169">
      <c r="E169" t="str">
        <f>'18th Pay Period'!A46</f>
        <v>Pauline Nguyen</v>
      </c>
      <c r="F169" t="str">
        <f>'18th Pay Period'!B46</f>
        <v>No Difference</v>
      </c>
      <c r="G169">
        <f>'18th Pay Period'!C46</f>
        <v>0</v>
      </c>
      <c r="H169">
        <f>'18th Pay Period'!D46</f>
        <v>0</v>
      </c>
      <c r="I169">
        <f>'18th Pay Period'!E46</f>
        <v>40</v>
      </c>
      <c r="J169">
        <f>'18th Pay Period'!B65</f>
        <v>252</v>
      </c>
      <c r="K169">
        <f>'18th Pay Period'!C65</f>
        <v>1000</v>
      </c>
      <c r="L169">
        <f>'18th Pay Period'!D65</f>
        <v>748</v>
      </c>
      <c r="M169">
        <f>'18th Pay Period'!E65</f>
        <v>0</v>
      </c>
      <c r="N169">
        <f>'18th Pay Period'!F65</f>
        <v>0</v>
      </c>
    </row>
    <row r="170">
      <c r="E170" t="str">
        <f>'18th Pay Period'!A47</f>
        <v>Edward Obi</v>
      </c>
      <c r="F170" t="str">
        <f>'18th Pay Period'!B47</f>
        <v>No Difference</v>
      </c>
      <c r="G170">
        <f>'18th Pay Period'!C47</f>
        <v>0</v>
      </c>
      <c r="H170">
        <f>'18th Pay Period'!D47</f>
        <v>0</v>
      </c>
      <c r="I170">
        <f>'18th Pay Period'!E47</f>
        <v>40</v>
      </c>
      <c r="J170">
        <f>'18th Pay Period'!B66</f>
        <v>0</v>
      </c>
      <c r="K170">
        <f>'18th Pay Period'!C66</f>
        <v>0</v>
      </c>
      <c r="L170">
        <f>'18th Pay Period'!D66</f>
        <v>0</v>
      </c>
      <c r="M170">
        <f>'18th Pay Period'!E66</f>
        <v>0</v>
      </c>
      <c r="N170">
        <f>'18th Pay Period'!F66</f>
        <v>0</v>
      </c>
    </row>
    <row r="174">
      <c r="E174" t="str">
        <v>Note: Expenses includes non-hours expenses (ex: Upwork flat fees).</v>
      </c>
    </row>
    <row r="175">
      <c r="E175" t="str">
        <v>Note: Negatives mean the employees overperformed the expecation. Positives mean the employees underperformed the expecation.</v>
      </c>
    </row>
    <row r="177">
      <c r="E177" t="str">
        <v>17th Pay Period</v>
      </c>
      <c r="F177" t="str">
        <v>Inconsistency Ratio (Full Hours)</v>
      </c>
      <c r="G177" t="str">
        <v>Total Hours Difference</v>
      </c>
      <c r="H177" t="str">
        <f>'17th Pay Period'!D31</f>
        <v>Equity Hours Difference (C)</v>
      </c>
      <c r="I177" t="str">
        <v>Expected Total Hours</v>
      </c>
      <c r="J177" t="str">
        <v>Incosistency Expense</v>
      </c>
      <c r="K177" t="str">
        <v>Expected Expense</v>
      </c>
      <c r="L177" t="str">
        <v>Expected To Pay</v>
      </c>
      <c r="M177" t="str">
        <v>Actual Expense</v>
      </c>
      <c r="N177" t="str">
        <v>Expense Difference</v>
      </c>
    </row>
    <row r="178">
      <c r="E178" t="str">
        <f>'17th Pay Period'!A32</f>
        <v>Grand Total</v>
      </c>
      <c r="F178" t="str">
        <f>'17th Pay Period'!B32</f>
        <v>Average 3.26% Overworked</v>
      </c>
      <c r="G178">
        <f>'17th Pay Period'!C32</f>
        <v>-15.6297</v>
      </c>
      <c r="H178">
        <f>'17th Pay Period'!D32</f>
        <v>-15.6297</v>
      </c>
      <c r="I178">
        <f>'17th Pay Period'!E32</f>
        <v>480</v>
      </c>
      <c r="J178">
        <f>'17th Pay Period'!B50</f>
        <v>0</v>
      </c>
      <c r="K178">
        <f>'17th Pay Period'!C50</f>
        <v>2300</v>
      </c>
      <c r="L178">
        <f>'17th Pay Period'!D50</f>
        <v>2300</v>
      </c>
      <c r="M178">
        <f>'17th Pay Period'!E50</f>
        <v>2300</v>
      </c>
      <c r="N178">
        <f>'17th Pay Period'!F50</f>
        <v>0</v>
      </c>
    </row>
    <row r="179">
      <c r="E179" t="str">
        <f>'17th Pay Period'!A33</f>
        <v/>
      </c>
      <c r="F179" t="str">
        <f>'17th Pay Period'!B33</f>
        <v/>
      </c>
      <c r="G179" t="str">
        <f>'17th Pay Period'!C33</f>
        <v/>
      </c>
      <c r="H179" t="str">
        <f>'17th Pay Period'!D33</f>
        <v/>
      </c>
      <c r="I179" t="str">
        <f>'17th Pay Period'!E33</f>
        <v/>
      </c>
      <c r="J179" t="str">
        <f>'17th Pay Period'!B51</f>
        <v/>
      </c>
      <c r="K179" t="str">
        <f>'17th Pay Period'!C51</f>
        <v/>
      </c>
      <c r="L179" t="str">
        <f>'17th Pay Period'!D51</f>
        <v/>
      </c>
      <c r="M179" t="str">
        <f>'17th Pay Period'!E51</f>
        <v/>
      </c>
      <c r="N179" t="str">
        <f>'17th Pay Period'!F51</f>
        <v/>
      </c>
    </row>
    <row r="180">
      <c r="E180" t="str">
        <f>'17th Pay Period'!A34</f>
        <v>Dev Total</v>
      </c>
      <c r="F180" t="str">
        <f>'17th Pay Period'!B34</f>
        <v>Average 3.55% Overworked</v>
      </c>
      <c r="G180">
        <f>'17th Pay Period'!C34</f>
        <v>-15.6297</v>
      </c>
      <c r="H180">
        <f>'17th Pay Period'!D34</f>
        <v>-15.6297</v>
      </c>
      <c r="I180">
        <f>'17th Pay Period'!E34</f>
        <v>440</v>
      </c>
      <c r="J180">
        <f>'17th Pay Period'!B52</f>
        <v>0</v>
      </c>
      <c r="K180">
        <f>'17th Pay Period'!C52</f>
        <v>2300</v>
      </c>
      <c r="L180">
        <f>'17th Pay Period'!D52</f>
        <v>2300</v>
      </c>
      <c r="M180">
        <f>'17th Pay Period'!E52</f>
        <v>2300</v>
      </c>
      <c r="N180">
        <f>'17th Pay Period'!F52</f>
        <v>0</v>
      </c>
    </row>
    <row r="181">
      <c r="E181" t="str">
        <f>'17th Pay Period'!A35</f>
        <v>Dharam Pal</v>
      </c>
      <c r="F181" t="str">
        <f>'17th Pay Period'!B35</f>
        <v>0.31% Overworked</v>
      </c>
      <c r="G181">
        <f>'17th Pay Period'!C35</f>
        <v>-0.25</v>
      </c>
      <c r="H181">
        <f>'17th Pay Period'!D35</f>
        <v>-0.25</v>
      </c>
      <c r="I181">
        <f>'17th Pay Period'!E35</f>
        <v>80</v>
      </c>
      <c r="J181">
        <f>'17th Pay Period'!B53</f>
        <v>0</v>
      </c>
      <c r="K181">
        <f>'17th Pay Period'!C53</f>
        <v>700</v>
      </c>
      <c r="L181">
        <f>'17th Pay Period'!D53</f>
        <v>700</v>
      </c>
      <c r="M181">
        <f>'17th Pay Period'!E53</f>
        <v>700</v>
      </c>
      <c r="N181">
        <f>'17th Pay Period'!F53</f>
        <v>0</v>
      </c>
    </row>
    <row r="182">
      <c r="E182" t="str">
        <f>'17th Pay Period'!A36</f>
        <v>Ariful Islam</v>
      </c>
      <c r="F182" t="str">
        <f>'17th Pay Period'!B36</f>
        <v>No Difference</v>
      </c>
      <c r="G182">
        <f>'17th Pay Period'!C36</f>
        <v>0</v>
      </c>
      <c r="H182">
        <f>'17th Pay Period'!D36</f>
        <v>0</v>
      </c>
      <c r="I182">
        <f>'17th Pay Period'!E36</f>
        <v>80</v>
      </c>
      <c r="J182">
        <f>'17th Pay Period'!B54</f>
        <v>0</v>
      </c>
      <c r="K182">
        <f>'17th Pay Period'!C54</f>
        <v>400</v>
      </c>
      <c r="L182">
        <f>'17th Pay Period'!D54</f>
        <v>400</v>
      </c>
      <c r="M182">
        <f>'17th Pay Period'!E54</f>
        <v>400</v>
      </c>
      <c r="N182">
        <f>'17th Pay Period'!F54</f>
        <v>0</v>
      </c>
    </row>
    <row r="183">
      <c r="E183" t="str">
        <f>'17th Pay Period'!A37</f>
        <v>Raheel Shahzad</v>
      </c>
      <c r="F183" t="str">
        <f>'17th Pay Period'!B37</f>
        <v>2.50% Missed</v>
      </c>
      <c r="G183">
        <f>'17th Pay Period'!C37</f>
        <v>2</v>
      </c>
      <c r="H183">
        <f>'17th Pay Period'!D37</f>
        <v>2</v>
      </c>
      <c r="I183">
        <f>'17th Pay Period'!E37</f>
        <v>80</v>
      </c>
      <c r="J183">
        <f>'17th Pay Period'!B55</f>
        <v>0</v>
      </c>
      <c r="K183">
        <f>'17th Pay Period'!C55</f>
        <v>600</v>
      </c>
      <c r="L183">
        <f>'17th Pay Period'!D55</f>
        <v>600</v>
      </c>
      <c r="M183">
        <f>'17th Pay Period'!E55</f>
        <v>600</v>
      </c>
      <c r="N183">
        <f>'17th Pay Period'!F55</f>
        <v>0</v>
      </c>
    </row>
    <row r="184">
      <c r="E184" t="str">
        <f>'17th Pay Period'!A38</f>
        <v>Mori Wesonga</v>
      </c>
      <c r="F184" t="str">
        <f>'17th Pay Period'!B38</f>
        <v>7.35% Overworked</v>
      </c>
      <c r="G184">
        <f>'17th Pay Period'!C38</f>
        <v>-5.8797</v>
      </c>
      <c r="H184">
        <f>'17th Pay Period'!D38</f>
        <v>-5.8797</v>
      </c>
      <c r="I184">
        <f>'17th Pay Period'!E38</f>
        <v>80</v>
      </c>
      <c r="J184">
        <f>'17th Pay Period'!B56</f>
        <v>0</v>
      </c>
      <c r="K184">
        <f>'17th Pay Period'!C56</f>
        <v>600</v>
      </c>
      <c r="L184">
        <f>'17th Pay Period'!D56</f>
        <v>600</v>
      </c>
      <c r="M184">
        <f>'17th Pay Period'!E56</f>
        <v>600</v>
      </c>
      <c r="N184">
        <f>'17th Pay Period'!F56</f>
        <v>0</v>
      </c>
    </row>
    <row r="185">
      <c r="E185" t="str">
        <f>'17th Pay Period'!A39</f>
        <v>Mohit Agrawal</v>
      </c>
      <c r="F185" t="str">
        <f>'17th Pay Period'!B39</f>
        <v>28.75% Overworked</v>
      </c>
      <c r="G185">
        <f>'17th Pay Period'!C39</f>
        <v>-11.5</v>
      </c>
      <c r="H185">
        <f>'17th Pay Period'!D39</f>
        <v>-11.5</v>
      </c>
      <c r="I185">
        <f>'17th Pay Period'!E39</f>
        <v>40</v>
      </c>
      <c r="J185">
        <f>'17th Pay Period'!B57</f>
        <v>0</v>
      </c>
      <c r="K185">
        <f>'17th Pay Period'!C57</f>
        <v>0</v>
      </c>
      <c r="L185">
        <f>'17th Pay Period'!D57</f>
        <v>0</v>
      </c>
      <c r="M185">
        <f>'17th Pay Period'!E57</f>
        <v>0</v>
      </c>
      <c r="N185">
        <f>'17th Pay Period'!F57</f>
        <v>0</v>
      </c>
    </row>
    <row r="186">
      <c r="E186" t="str">
        <f>'17th Pay Period'!A40</f>
        <v>Mikhail Stepanov</v>
      </c>
      <c r="F186" t="str">
        <f>'17th Pay Period'!B40</f>
        <v>No Difference</v>
      </c>
      <c r="G186">
        <f>'17th Pay Period'!C40</f>
        <v>0</v>
      </c>
      <c r="H186">
        <f>'17th Pay Period'!D40</f>
        <v>0</v>
      </c>
      <c r="I186">
        <f>'17th Pay Period'!E40</f>
        <v>40</v>
      </c>
      <c r="J186">
        <f>'17th Pay Period'!B58</f>
        <v>0</v>
      </c>
      <c r="K186">
        <f>'17th Pay Period'!C58</f>
        <v>0</v>
      </c>
      <c r="L186">
        <f>'17th Pay Period'!D58</f>
        <v>0</v>
      </c>
      <c r="M186">
        <f>'17th Pay Period'!E58</f>
        <v>0</v>
      </c>
      <c r="N186">
        <f>'17th Pay Period'!F58</f>
        <v>0</v>
      </c>
    </row>
    <row r="187">
      <c r="E187" t="str">
        <f>'17th Pay Period'!A41</f>
        <v>Anatoly Stepanov</v>
      </c>
      <c r="F187" t="str">
        <f>'17th Pay Period'!B41</f>
        <v>No Difference</v>
      </c>
      <c r="G187">
        <f>'17th Pay Period'!C41</f>
        <v>0</v>
      </c>
      <c r="H187">
        <f>'17th Pay Period'!D41</f>
        <v>0</v>
      </c>
      <c r="I187">
        <f>'17th Pay Period'!E41</f>
        <v>40</v>
      </c>
      <c r="J187">
        <f>'17th Pay Period'!B59</f>
        <v>0</v>
      </c>
      <c r="K187">
        <f>'17th Pay Period'!C59</f>
        <v>0</v>
      </c>
      <c r="L187">
        <f>'17th Pay Period'!D59</f>
        <v>0</v>
      </c>
      <c r="M187">
        <f>'17th Pay Period'!E59</f>
        <v>0</v>
      </c>
      <c r="N187">
        <f>'17th Pay Period'!F59</f>
        <v>0</v>
      </c>
    </row>
    <row r="188">
      <c r="E188" t="str">
        <f>'17th Pay Period'!A42</f>
        <v/>
      </c>
      <c r="F188" t="str">
        <f>'17th Pay Period'!B42</f>
        <v/>
      </c>
      <c r="G188" t="str">
        <f>'17th Pay Period'!C42</f>
        <v/>
      </c>
      <c r="H188" t="str">
        <f>'17th Pay Period'!D42</f>
        <v/>
      </c>
      <c r="I188" t="str">
        <f>'17th Pay Period'!E42</f>
        <v/>
      </c>
      <c r="J188" t="str">
        <f>'17th Pay Period'!B60</f>
        <v/>
      </c>
      <c r="K188" t="str">
        <f>'17th Pay Period'!C60</f>
        <v/>
      </c>
      <c r="L188" t="str">
        <f>'17th Pay Period'!D60</f>
        <v/>
      </c>
      <c r="M188" t="str">
        <f>'17th Pay Period'!E60</f>
        <v/>
      </c>
      <c r="N188" t="str">
        <f>'17th Pay Period'!F60</f>
        <v/>
      </c>
    </row>
    <row r="189">
      <c r="E189" t="str">
        <f>'17th Pay Period'!A43</f>
        <v>Design Total</v>
      </c>
      <c r="F189" t="str">
        <f>'17th Pay Period'!B43</f>
        <v>Average No Difference</v>
      </c>
      <c r="G189">
        <f>'17th Pay Period'!C43</f>
        <v>0</v>
      </c>
      <c r="H189">
        <f>'17th Pay Period'!D43</f>
        <v>0</v>
      </c>
      <c r="I189">
        <f>'17th Pay Period'!E43</f>
        <v>40</v>
      </c>
      <c r="J189">
        <f>'17th Pay Period'!B61</f>
        <v>0</v>
      </c>
      <c r="K189">
        <f>'17th Pay Period'!C61</f>
        <v>0</v>
      </c>
      <c r="L189">
        <f>'17th Pay Period'!D61</f>
        <v>0</v>
      </c>
      <c r="M189">
        <f>'17th Pay Period'!E61</f>
        <v>0</v>
      </c>
      <c r="N189">
        <f>'17th Pay Period'!F61</f>
        <v>0</v>
      </c>
    </row>
    <row r="190">
      <c r="E190" t="str">
        <f>'17th Pay Period'!A44</f>
        <v>Yulia McCoy</v>
      </c>
      <c r="F190" t="str">
        <f>'17th Pay Period'!B44</f>
        <v>No Difference</v>
      </c>
      <c r="G190">
        <f>'17th Pay Period'!C44</f>
        <v>0</v>
      </c>
      <c r="H190">
        <f>'17th Pay Period'!D44</f>
        <v>0</v>
      </c>
      <c r="I190">
        <f>'17th Pay Period'!E44</f>
        <v>40</v>
      </c>
      <c r="J190">
        <f>'17th Pay Period'!B62</f>
        <v>0</v>
      </c>
      <c r="K190">
        <f>'17th Pay Period'!C62</f>
        <v>0</v>
      </c>
      <c r="L190">
        <f>'17th Pay Period'!D62</f>
        <v>0</v>
      </c>
      <c r="M190">
        <f>'17th Pay Period'!E62</f>
        <v>0</v>
      </c>
      <c r="N190">
        <f>'17th Pay Period'!F62</f>
        <v>0</v>
      </c>
    </row>
    <row r="194">
      <c r="E194" t="str">
        <v>Note: Expenses includes non-hours expenses (ex: Upwork flat fees).</v>
      </c>
    </row>
    <row r="195">
      <c r="E195" t="str">
        <v>Note: Negatives mean the employees overperformed the expecation. Positives mean the employees underperformed the expecation.</v>
      </c>
    </row>
    <row r="197">
      <c r="E197" t="str">
        <v>16th Pay Period</v>
      </c>
      <c r="F197" t="str">
        <v>Inconsistency Ratio (Full Hours)</v>
      </c>
      <c r="G197" t="str">
        <v>Total Hours Difference</v>
      </c>
      <c r="H197" t="str">
        <v>Equity Hours Difference</v>
      </c>
      <c r="I197" t="str">
        <v>Expected Total Hours</v>
      </c>
      <c r="J197" t="str">
        <v>Incosistency Expense</v>
      </c>
      <c r="K197" t="str">
        <v>Expected Expense</v>
      </c>
      <c r="L197" t="str">
        <v>Expected To Pay</v>
      </c>
      <c r="M197" t="str">
        <v>Actual Expense</v>
      </c>
      <c r="N197" t="str">
        <v>Expense Difference</v>
      </c>
    </row>
    <row r="198">
      <c r="E198" t="str">
        <f>'16th Pay Period'!A34</f>
        <v>Grand Total</v>
      </c>
      <c r="F198" t="str">
        <f>'16th Pay Period'!B34</f>
        <v>Average 4.26% Missed</v>
      </c>
      <c r="G198">
        <f>'16th Pay Period'!C34</f>
        <v>18.75769</v>
      </c>
      <c r="H198">
        <f>'16th Pay Period'!D34</f>
        <v>4.11692</v>
      </c>
      <c r="I198">
        <f>'16th Pay Period'!E34</f>
        <v>440</v>
      </c>
      <c r="J198">
        <f>'16th Pay Period'!B53</f>
        <v>-39.55</v>
      </c>
      <c r="K198">
        <f>'16th Pay Period'!C53</f>
        <v>2460</v>
      </c>
      <c r="L198">
        <f>'16th Pay Period'!D53</f>
        <v>2499.55</v>
      </c>
      <c r="M198">
        <f>'16th Pay Period'!E53</f>
        <v>2499.45</v>
      </c>
      <c r="N198">
        <f>'16th Pay Period'!F53</f>
        <v>0.1</v>
      </c>
    </row>
    <row r="199">
      <c r="E199" t="str">
        <f>'16th Pay Period'!A35</f>
        <v/>
      </c>
      <c r="F199" t="str">
        <f>'16th Pay Period'!B35</f>
        <v/>
      </c>
      <c r="G199" t="str">
        <f>'16th Pay Period'!C35</f>
        <v/>
      </c>
      <c r="H199" t="str">
        <f>'16th Pay Period'!D35</f>
        <v/>
      </c>
      <c r="I199" t="str">
        <f>'16th Pay Period'!E35</f>
        <v/>
      </c>
      <c r="J199" t="str">
        <f>'16th Pay Period'!B54</f>
        <v/>
      </c>
      <c r="K199" t="str">
        <f>'16th Pay Period'!C54</f>
        <v/>
      </c>
      <c r="L199" t="str">
        <f>'16th Pay Period'!D54</f>
        <v/>
      </c>
      <c r="M199" t="str">
        <f>'16th Pay Period'!E54</f>
        <v/>
      </c>
      <c r="N199" t="str">
        <f>'16th Pay Period'!F54</f>
        <v/>
      </c>
    </row>
    <row r="200">
      <c r="E200" t="str">
        <f>'16th Pay Period'!A36</f>
        <v>Dev Total</v>
      </c>
      <c r="F200" t="str">
        <f>'16th Pay Period'!B36</f>
        <v>Average 1.97% Overworked</v>
      </c>
      <c r="G200">
        <f>'16th Pay Period'!C36</f>
        <v>-7.07531</v>
      </c>
      <c r="H200">
        <f>'16th Pay Period'!D36</f>
        <v>4.11692</v>
      </c>
      <c r="I200">
        <f>'16th Pay Period'!E36</f>
        <v>360</v>
      </c>
      <c r="J200">
        <f>'16th Pay Period'!B55</f>
        <v>-297.88</v>
      </c>
      <c r="K200">
        <f>'16th Pay Period'!C55</f>
        <v>2060</v>
      </c>
      <c r="L200">
        <f>'16th Pay Period'!D55</f>
        <v>2357.88</v>
      </c>
      <c r="M200">
        <f>'16th Pay Period'!E55</f>
        <v>2357.85</v>
      </c>
      <c r="N200">
        <f>'16th Pay Period'!F55</f>
        <v>0.03</v>
      </c>
    </row>
    <row r="201">
      <c r="E201" t="str">
        <f>'16th Pay Period'!A37</f>
        <v>Dharam Pal</v>
      </c>
      <c r="F201" t="str">
        <f>'16th Pay Period'!B37</f>
        <v>4.38% Overworked</v>
      </c>
      <c r="G201">
        <f>'16th Pay Period'!C37</f>
        <v>-3.5</v>
      </c>
      <c r="H201">
        <f>'16th Pay Period'!D37</f>
        <v>-1.5</v>
      </c>
      <c r="I201">
        <f>'16th Pay Period'!E37</f>
        <v>80</v>
      </c>
      <c r="J201">
        <f>'16th Pay Period'!B56</f>
        <v>-35</v>
      </c>
      <c r="K201">
        <f>'16th Pay Period'!C56</f>
        <v>700</v>
      </c>
      <c r="L201">
        <f>'16th Pay Period'!D56</f>
        <v>735</v>
      </c>
      <c r="M201">
        <f>'16th Pay Period'!E56</f>
        <v>735</v>
      </c>
      <c r="N201">
        <f>'16th Pay Period'!F56</f>
        <v>0</v>
      </c>
    </row>
    <row r="202">
      <c r="E202" t="str">
        <f>'16th Pay Period'!A38</f>
        <v>Ariful Islam</v>
      </c>
      <c r="F202" t="str">
        <f>'16th Pay Period'!B38</f>
        <v>2.50% Overworked</v>
      </c>
      <c r="G202">
        <f>'16th Pay Period'!C38</f>
        <v>-2</v>
      </c>
      <c r="H202">
        <f>'16th Pay Period'!D38</f>
        <v>0</v>
      </c>
      <c r="I202">
        <f>'16th Pay Period'!E38</f>
        <v>80</v>
      </c>
      <c r="J202">
        <f>'16th Pay Period'!B57</f>
        <v>-20</v>
      </c>
      <c r="K202">
        <f>'16th Pay Period'!C57</f>
        <v>400</v>
      </c>
      <c r="L202">
        <f>'16th Pay Period'!D57</f>
        <v>420</v>
      </c>
      <c r="M202">
        <f>'16th Pay Period'!E57</f>
        <v>420</v>
      </c>
      <c r="N202">
        <f>'16th Pay Period'!F57</f>
        <v>0</v>
      </c>
    </row>
    <row r="203">
      <c r="E203" t="str">
        <f>'16th Pay Period'!A39</f>
        <v>Raheel Shahzad</v>
      </c>
      <c r="F203" t="str">
        <f>'16th Pay Period'!B39</f>
        <v>7.93% Overworked</v>
      </c>
      <c r="G203">
        <f>'16th Pay Period'!C39</f>
        <v>-6.34001</v>
      </c>
      <c r="H203">
        <f>'16th Pay Period'!D39</f>
        <v>0.85222</v>
      </c>
      <c r="I203">
        <f>'16th Pay Period'!E39</f>
        <v>80</v>
      </c>
      <c r="J203">
        <f>'16th Pay Period'!B58</f>
        <v>-242.88</v>
      </c>
      <c r="K203">
        <f>'16th Pay Period'!C58</f>
        <v>600</v>
      </c>
      <c r="L203">
        <f>'16th Pay Period'!D58</f>
        <v>842.88</v>
      </c>
      <c r="M203">
        <f>'16th Pay Period'!E58</f>
        <v>842.85</v>
      </c>
      <c r="N203">
        <f>'16th Pay Period'!F58</f>
        <v>0.03</v>
      </c>
      <c r="O203" t="str">
        <f>'16th Pay Period'!G58</f>
        <v>We underpaid Raheel 3 cents</v>
      </c>
    </row>
    <row r="204">
      <c r="E204" t="str">
        <f>'16th Pay Period'!A40</f>
        <v>Mori Wesonga</v>
      </c>
      <c r="F204" t="str">
        <f>'16th Pay Period'!B40</f>
        <v>23.75% Missed</v>
      </c>
      <c r="G204">
        <f>'16th Pay Period'!C40</f>
        <v>4.75</v>
      </c>
      <c r="H204">
        <f>'16th Pay Period'!D40</f>
        <v>4.75</v>
      </c>
      <c r="I204">
        <f>'16th Pay Period'!E40</f>
        <v>20</v>
      </c>
      <c r="J204">
        <f>'16th Pay Period'!B59</f>
        <v>0</v>
      </c>
      <c r="K204">
        <f>'16th Pay Period'!C59</f>
        <v>300</v>
      </c>
      <c r="L204">
        <f>'16th Pay Period'!D59</f>
        <v>300</v>
      </c>
      <c r="M204">
        <f>'16th Pay Period'!E59</f>
        <v>300</v>
      </c>
      <c r="N204">
        <f>'16th Pay Period'!F59</f>
        <v>0</v>
      </c>
    </row>
    <row r="205">
      <c r="E205" t="str">
        <f>'16th Pay Period'!A41</f>
        <v>Mohit Agrawal</v>
      </c>
      <c r="F205" t="str">
        <f>'16th Pay Period'!B41</f>
        <v>0.07% Missed</v>
      </c>
      <c r="G205">
        <f>'16th Pay Period'!C41</f>
        <v>0.0147</v>
      </c>
      <c r="H205">
        <f>'16th Pay Period'!D41</f>
        <v>0.0147</v>
      </c>
      <c r="I205">
        <f>'16th Pay Period'!E41</f>
        <v>20</v>
      </c>
      <c r="J205">
        <f>'16th Pay Period'!B60</f>
        <v>0</v>
      </c>
      <c r="K205">
        <f>'16th Pay Period'!C60</f>
        <v>60</v>
      </c>
      <c r="L205">
        <f>'16th Pay Period'!D60</f>
        <v>60</v>
      </c>
      <c r="M205">
        <f>'16th Pay Period'!E60</f>
        <v>60</v>
      </c>
      <c r="N205">
        <f>'16th Pay Period'!F60</f>
        <v>0</v>
      </c>
    </row>
    <row r="206">
      <c r="E206" t="str">
        <f>'16th Pay Period'!A42</f>
        <v>Mikhail Stepanov</v>
      </c>
      <c r="F206" t="str">
        <f>'16th Pay Period'!B42</f>
        <v>No Difference</v>
      </c>
      <c r="G206">
        <f>'16th Pay Period'!C42</f>
        <v>0</v>
      </c>
      <c r="H206">
        <f>'16th Pay Period'!D42</f>
        <v>0</v>
      </c>
      <c r="I206">
        <f>'16th Pay Period'!E42</f>
        <v>40</v>
      </c>
      <c r="J206">
        <f>'16th Pay Period'!B61</f>
        <v>0</v>
      </c>
      <c r="K206">
        <f>'16th Pay Period'!C61</f>
        <v>0</v>
      </c>
      <c r="L206">
        <f>'16th Pay Period'!D61</f>
        <v>0</v>
      </c>
      <c r="M206">
        <f>'16th Pay Period'!E61</f>
        <v>0</v>
      </c>
      <c r="N206">
        <f>'16th Pay Period'!F61</f>
        <v>0</v>
      </c>
    </row>
    <row r="207">
      <c r="E207" t="str">
        <f>'16th Pay Period'!A43</f>
        <v>Anatoly Stepanov</v>
      </c>
      <c r="F207" t="str">
        <f>'16th Pay Period'!B43</f>
        <v>No Difference</v>
      </c>
      <c r="G207">
        <f>'16th Pay Period'!C43</f>
        <v>0</v>
      </c>
      <c r="H207">
        <f>'16th Pay Period'!D43</f>
        <v>0</v>
      </c>
      <c r="I207">
        <f>'16th Pay Period'!E43</f>
        <v>40</v>
      </c>
      <c r="J207">
        <f>'16th Pay Period'!B62</f>
        <v>0</v>
      </c>
      <c r="K207">
        <f>'16th Pay Period'!C62</f>
        <v>0</v>
      </c>
      <c r="L207">
        <f>'16th Pay Period'!D62</f>
        <v>0</v>
      </c>
      <c r="M207">
        <f>'16th Pay Period'!E62</f>
        <v>0</v>
      </c>
      <c r="N207">
        <f>'16th Pay Period'!F62</f>
        <v>0</v>
      </c>
    </row>
    <row r="208">
      <c r="E208" t="str">
        <f>'16th Pay Period'!A44</f>
        <v/>
      </c>
      <c r="F208" t="str">
        <f>'16th Pay Period'!B44</f>
        <v/>
      </c>
      <c r="G208" t="str">
        <f>'16th Pay Period'!C44</f>
        <v/>
      </c>
      <c r="H208" t="str">
        <f>'16th Pay Period'!D44</f>
        <v/>
      </c>
      <c r="I208" t="str">
        <f>'16th Pay Period'!E44</f>
        <v/>
      </c>
      <c r="J208" t="str">
        <f>'16th Pay Period'!B63</f>
        <v/>
      </c>
      <c r="K208" t="str">
        <f>'16th Pay Period'!C63</f>
        <v/>
      </c>
      <c r="L208" t="str">
        <f>'16th Pay Period'!D63</f>
        <v/>
      </c>
      <c r="M208" t="str">
        <f>'16th Pay Period'!E63</f>
        <v/>
      </c>
      <c r="N208" t="str">
        <f>'16th Pay Period'!F63</f>
        <v/>
      </c>
    </row>
    <row r="209">
      <c r="E209" t="str">
        <f>'16th Pay Period'!A45</f>
        <v>Design Total</v>
      </c>
      <c r="F209" t="str">
        <f>'16th Pay Period'!B45</f>
        <v>Average 32.29% Missed</v>
      </c>
      <c r="G209">
        <f>'16th Pay Period'!C45</f>
        <v>25.833</v>
      </c>
      <c r="H209">
        <f>'16th Pay Period'!D45</f>
        <v>0</v>
      </c>
      <c r="I209">
        <f>'16th Pay Period'!E45</f>
        <v>80</v>
      </c>
      <c r="J209">
        <f>'16th Pay Period'!B64</f>
        <v>258.33</v>
      </c>
      <c r="K209">
        <f>'16th Pay Period'!C64</f>
        <v>400</v>
      </c>
      <c r="L209">
        <f>'16th Pay Period'!D64</f>
        <v>141.67</v>
      </c>
      <c r="M209">
        <f>'16th Pay Period'!E64</f>
        <v>141.6</v>
      </c>
      <c r="N209">
        <f>'16th Pay Period'!F64</f>
        <v>0.07</v>
      </c>
    </row>
    <row r="210">
      <c r="E210" t="str">
        <f>'16th Pay Period'!A46</f>
        <v>Manisha Garg</v>
      </c>
      <c r="F210" t="str">
        <f>'16th Pay Period'!B46</f>
        <v>64.58% Missed</v>
      </c>
      <c r="G210">
        <f>'16th Pay Period'!C46</f>
        <v>25.833</v>
      </c>
      <c r="H210">
        <f>'16th Pay Period'!D46</f>
        <v>0</v>
      </c>
      <c r="I210">
        <f>'16th Pay Period'!E46</f>
        <v>40</v>
      </c>
      <c r="J210">
        <f>'16th Pay Period'!B65</f>
        <v>258.33</v>
      </c>
      <c r="K210">
        <f>'16th Pay Period'!C65</f>
        <v>400</v>
      </c>
      <c r="L210">
        <f>'16th Pay Period'!D65</f>
        <v>141.67</v>
      </c>
      <c r="M210">
        <f>'16th Pay Period'!E65</f>
        <v>141.6</v>
      </c>
      <c r="N210">
        <f>'16th Pay Period'!F65</f>
        <v>0.07</v>
      </c>
      <c r="O210" t="str">
        <f>'16th Pay Period'!G65</f>
        <v>We overpaid Manisha 3 cents, we overpaid again.</v>
      </c>
      <c r="P210" t="str">
        <f>'16th Pay Period'!H65</f>
        <v>We underpaid Manisha 4 cents in the end</v>
      </c>
    </row>
    <row r="211">
      <c r="E211" t="str">
        <f>'16th Pay Period'!A47</f>
        <v>Yulia McCoy</v>
      </c>
      <c r="F211" t="str">
        <f>'16th Pay Period'!B47</f>
        <v>No Difference</v>
      </c>
      <c r="G211">
        <f>'16th Pay Period'!C47</f>
        <v>0</v>
      </c>
      <c r="H211">
        <f>'16th Pay Period'!D47</f>
        <v>0</v>
      </c>
      <c r="I211">
        <f>'16th Pay Period'!E47</f>
        <v>40</v>
      </c>
      <c r="J211">
        <f>'16th Pay Period'!B66</f>
        <v>0</v>
      </c>
      <c r="K211">
        <f>'16th Pay Period'!C66</f>
        <v>0</v>
      </c>
      <c r="L211">
        <f>'16th Pay Period'!D66</f>
        <v>0</v>
      </c>
      <c r="M211">
        <f>'16th Pay Period'!E66</f>
        <v>0</v>
      </c>
      <c r="N211">
        <f>'16th Pay Period'!F66</f>
        <v>0</v>
      </c>
    </row>
    <row r="215">
      <c r="E215" t="str">
        <v>Note: Expenses includes non-hours expenses (ex: Upwork flat fees).</v>
      </c>
    </row>
    <row r="216">
      <c r="E216" t="str">
        <v>Note: Negatives mean the employees overperformed the expecation. Positives mean the employees underperformed the expecation.</v>
      </c>
    </row>
    <row r="218">
      <c r="E218" t="str">
        <v>15th Pay Period</v>
      </c>
      <c r="F218" t="str">
        <v>Inconsistency Ratio (Full Hours)</v>
      </c>
      <c r="G218" t="str">
        <v>Total Hours Difference</v>
      </c>
      <c r="H218" t="str">
        <v>Equity Hours Difference</v>
      </c>
      <c r="I218" t="str">
        <v>Expected Total Hours</v>
      </c>
      <c r="J218" t="str">
        <v>Incosistency Expense</v>
      </c>
      <c r="K218" t="str">
        <v>Expected Expense</v>
      </c>
      <c r="L218" t="str">
        <v>Expected To Pay</v>
      </c>
      <c r="M218" t="str">
        <v>Actual Expense</v>
      </c>
      <c r="N218" t="str">
        <v>Expense Difference</v>
      </c>
    </row>
    <row r="219">
      <c r="E219" t="str">
        <f>'15th Pay Period'!A30</f>
        <v>Grand Total</v>
      </c>
      <c r="F219" t="str">
        <f>'15th Pay Period'!B30</f>
        <v>Average 0.22% Overworked</v>
      </c>
      <c r="G219">
        <f>'15th Pay Period'!C30</f>
        <v>-0.7833</v>
      </c>
      <c r="H219">
        <f>'15th Pay Period'!D30</f>
        <v>-1.45</v>
      </c>
      <c r="I219">
        <f>'15th Pay Period'!E30</f>
        <v>360</v>
      </c>
      <c r="J219">
        <f>'15th Pay Period'!B47</f>
        <v>141.25</v>
      </c>
      <c r="K219">
        <f>'15th Pay Period'!G30</f>
        <v>100</v>
      </c>
      <c r="L219">
        <f>'15th Pay Period'!H30</f>
        <v>80</v>
      </c>
      <c r="M219" t="str">
        <f>'15th Pay Period'!I30</f>
        <v/>
      </c>
      <c r="N219" t="str">
        <f>'15th Pay Period'!J30</f>
        <v/>
      </c>
    </row>
    <row r="220">
      <c r="E220" t="str">
        <f>'15th Pay Period'!A31</f>
        <v/>
      </c>
      <c r="F220" t="str">
        <f>'15th Pay Period'!B31</f>
        <v/>
      </c>
      <c r="G220" t="str">
        <f>'15th Pay Period'!C31</f>
        <v/>
      </c>
      <c r="H220" t="str">
        <f>'15th Pay Period'!D31</f>
        <v/>
      </c>
      <c r="I220" t="str">
        <f>'15th Pay Period'!E31</f>
        <v/>
      </c>
      <c r="J220" t="str">
        <f>'15th Pay Period'!B48</f>
        <v/>
      </c>
      <c r="K220" t="str">
        <f>'15th Pay Period'!C48</f>
        <v/>
      </c>
      <c r="L220" t="str">
        <f>'15th Pay Period'!D48</f>
        <v/>
      </c>
      <c r="M220" t="str">
        <f>'15th Pay Period'!E48</f>
        <v/>
      </c>
      <c r="N220" t="str">
        <f>'15th Pay Period'!F48</f>
        <v/>
      </c>
    </row>
    <row r="221">
      <c r="E221" t="str">
        <f>'15th Pay Period'!A32</f>
        <v>Dev Total</v>
      </c>
      <c r="F221" t="str">
        <f>'15th Pay Period'!B32</f>
        <v>Average 0.02% Missed</v>
      </c>
      <c r="G221">
        <f>'15th Pay Period'!C32</f>
        <v>0.05</v>
      </c>
      <c r="H221">
        <f>'15th Pay Period'!D32</f>
        <v>-1.45</v>
      </c>
      <c r="I221">
        <f>'15th Pay Period'!E32</f>
        <v>240</v>
      </c>
      <c r="J221">
        <f>'15th Pay Period'!B49</f>
        <v>0</v>
      </c>
      <c r="K221">
        <f>'15th Pay Period'!C49</f>
        <v>1100</v>
      </c>
      <c r="L221">
        <f>'15th Pay Period'!D49</f>
        <v>1100</v>
      </c>
      <c r="M221">
        <f>'15th Pay Period'!E49</f>
        <v>1100</v>
      </c>
      <c r="N221">
        <f>'15th Pay Period'!F49</f>
        <v>0</v>
      </c>
    </row>
    <row r="222">
      <c r="E222" t="str">
        <f>'15th Pay Period'!A33</f>
        <v>Dharam Pal</v>
      </c>
      <c r="F222" t="str">
        <f>'15th Pay Period'!B33</f>
        <v>4.31% Overworked</v>
      </c>
      <c r="G222">
        <f>'15th Pay Period'!C33</f>
        <v>-3.45</v>
      </c>
      <c r="H222">
        <f>'15th Pay Period'!D33</f>
        <v>-1.45</v>
      </c>
      <c r="I222">
        <f>'15th Pay Period'!E33</f>
        <v>80</v>
      </c>
      <c r="J222">
        <f>'15th Pay Period'!B50</f>
        <v>-35</v>
      </c>
      <c r="K222">
        <f>'15th Pay Period'!C50</f>
        <v>700</v>
      </c>
      <c r="L222">
        <f>'15th Pay Period'!D50</f>
        <v>735</v>
      </c>
      <c r="M222">
        <f>'15th Pay Period'!E50</f>
        <v>735</v>
      </c>
      <c r="N222">
        <f>'15th Pay Period'!F50</f>
        <v>0</v>
      </c>
    </row>
    <row r="223">
      <c r="E223" t="str">
        <f>'15th Pay Period'!A34</f>
        <v>Ariful Islam</v>
      </c>
      <c r="F223" t="str">
        <f>'15th Pay Period'!B34</f>
        <v>4.38% Missed</v>
      </c>
      <c r="G223">
        <f>'15th Pay Period'!C34</f>
        <v>3.5</v>
      </c>
      <c r="H223">
        <f>'15th Pay Period'!D34</f>
        <v>0</v>
      </c>
      <c r="I223">
        <f>'15th Pay Period'!E34</f>
        <v>80</v>
      </c>
      <c r="J223">
        <f>'15th Pay Period'!B51</f>
        <v>35</v>
      </c>
      <c r="K223">
        <f>'15th Pay Period'!C51</f>
        <v>400</v>
      </c>
      <c r="L223">
        <f>'15th Pay Period'!D51</f>
        <v>365</v>
      </c>
      <c r="M223">
        <f>'15th Pay Period'!E51</f>
        <v>365</v>
      </c>
      <c r="N223">
        <f>'15th Pay Period'!F51</f>
        <v>0</v>
      </c>
    </row>
    <row r="224">
      <c r="E224" t="str">
        <f>'15th Pay Period'!A35</f>
        <v>Mikhail Stepanov</v>
      </c>
      <c r="F224" t="str">
        <f>'15th Pay Period'!B35</f>
        <v>No Difference</v>
      </c>
      <c r="G224">
        <f>'15th Pay Period'!C35</f>
        <v>0</v>
      </c>
      <c r="H224">
        <f>'15th Pay Period'!D35</f>
        <v>0</v>
      </c>
      <c r="I224">
        <f>'15th Pay Period'!E35</f>
        <v>40</v>
      </c>
      <c r="J224">
        <f>'15th Pay Period'!B52</f>
        <v>0</v>
      </c>
      <c r="K224">
        <f>'15th Pay Period'!C52</f>
        <v>0</v>
      </c>
      <c r="L224">
        <f>'15th Pay Period'!D52</f>
        <v>0</v>
      </c>
      <c r="M224">
        <f>'15th Pay Period'!E52</f>
        <v>0</v>
      </c>
      <c r="N224">
        <f>'15th Pay Period'!F52</f>
        <v>0</v>
      </c>
    </row>
    <row r="225">
      <c r="E225" t="str">
        <f>'15th Pay Period'!A36</f>
        <v>Anatoly Stepanov</v>
      </c>
      <c r="F225" t="str">
        <f>'15th Pay Period'!B36</f>
        <v>No Difference</v>
      </c>
      <c r="G225">
        <f>'15th Pay Period'!C36</f>
        <v>0</v>
      </c>
      <c r="H225">
        <f>'15th Pay Period'!D36</f>
        <v>0</v>
      </c>
      <c r="I225">
        <f>'15th Pay Period'!E36</f>
        <v>40</v>
      </c>
      <c r="J225">
        <f>'15th Pay Period'!B53</f>
        <v>0</v>
      </c>
      <c r="K225">
        <f>'15th Pay Period'!C53</f>
        <v>0</v>
      </c>
      <c r="L225">
        <f>'15th Pay Period'!D53</f>
        <v>0</v>
      </c>
      <c r="M225">
        <f>'15th Pay Period'!E53</f>
        <v>0</v>
      </c>
      <c r="N225">
        <f>'15th Pay Period'!F53</f>
        <v>0</v>
      </c>
    </row>
    <row r="226">
      <c r="E226" t="str">
        <f>'15th Pay Period'!A37</f>
        <v/>
      </c>
      <c r="F226" t="str">
        <f>'15th Pay Period'!B37</f>
        <v/>
      </c>
      <c r="G226" t="str">
        <f>'15th Pay Period'!C37</f>
        <v/>
      </c>
      <c r="H226" t="str">
        <f>'15th Pay Period'!D37</f>
        <v/>
      </c>
      <c r="I226" t="str">
        <f>'15th Pay Period'!E37</f>
        <v/>
      </c>
      <c r="J226" t="str">
        <f>'15th Pay Period'!B54</f>
        <v/>
      </c>
      <c r="K226" t="str">
        <f>'15th Pay Period'!C54</f>
        <v/>
      </c>
      <c r="L226" t="str">
        <f>'15th Pay Period'!D54</f>
        <v/>
      </c>
      <c r="M226" t="str">
        <f>'15th Pay Period'!E54</f>
        <v/>
      </c>
      <c r="N226" t="str">
        <f>'15th Pay Period'!F54</f>
        <v/>
      </c>
    </row>
    <row r="227">
      <c r="E227" t="str">
        <f>'15th Pay Period'!A38</f>
        <v>Design Total</v>
      </c>
      <c r="F227" t="str">
        <f>'15th Pay Period'!B38</f>
        <v>Average 0.69% Overworked</v>
      </c>
      <c r="G227">
        <f>'15th Pay Period'!C38</f>
        <v>-0.8333</v>
      </c>
      <c r="H227">
        <f>'15th Pay Period'!D38</f>
        <v>0</v>
      </c>
      <c r="I227">
        <f>'15th Pay Period'!E38</f>
        <v>120</v>
      </c>
      <c r="J227">
        <f>'15th Pay Period'!B55</f>
        <v>141.25</v>
      </c>
      <c r="K227">
        <f>'15th Pay Period'!C55</f>
        <v>1000</v>
      </c>
      <c r="L227">
        <f>'15th Pay Period'!D55</f>
        <v>858.75</v>
      </c>
      <c r="M227">
        <f>'15th Pay Period'!E55</f>
        <v>858.7</v>
      </c>
      <c r="N227">
        <f>'15th Pay Period'!F55</f>
        <v>0.05</v>
      </c>
    </row>
    <row r="228">
      <c r="E228" t="str">
        <f>'15th Pay Period'!A39</f>
        <v>Muhammad Afaq</v>
      </c>
      <c r="F228" t="str">
        <f>'15th Pay Period'!B39</f>
        <v>74.79% Missed</v>
      </c>
      <c r="G228">
        <f>'15th Pay Period'!C39</f>
        <v>29.9167</v>
      </c>
      <c r="H228">
        <f>'15th Pay Period'!D39</f>
        <v>0</v>
      </c>
      <c r="I228">
        <f>'15th Pay Period'!E39</f>
        <v>40</v>
      </c>
      <c r="J228">
        <f>'15th Pay Period'!B56</f>
        <v>448.75</v>
      </c>
      <c r="K228">
        <f>'15th Pay Period'!C56</f>
        <v>600</v>
      </c>
      <c r="L228">
        <f>'15th Pay Period'!D56</f>
        <v>151.25</v>
      </c>
      <c r="M228">
        <f>'15th Pay Period'!E56</f>
        <v>151.2</v>
      </c>
      <c r="N228">
        <f>'15th Pay Period'!F56</f>
        <v>0.05</v>
      </c>
      <c r="O228" t="str">
        <f>'15th Pay Period'!G56</f>
        <v>We overapaid Afaq 5 cents.</v>
      </c>
    </row>
    <row r="229">
      <c r="E229" t="str">
        <f>'15th Pay Period'!A40</f>
        <v>Manisha Garg</v>
      </c>
      <c r="F229" t="str">
        <f>'15th Pay Period'!B40</f>
        <v>76.88% Overworked</v>
      </c>
      <c r="G229">
        <f>'15th Pay Period'!C40</f>
        <v>-30.75</v>
      </c>
      <c r="H229">
        <f>'15th Pay Period'!D40</f>
        <v>0</v>
      </c>
      <c r="I229">
        <f>'15th Pay Period'!E40</f>
        <v>40</v>
      </c>
      <c r="J229">
        <f>'15th Pay Period'!B57</f>
        <v>-307.5</v>
      </c>
      <c r="K229">
        <f>'15th Pay Period'!C57</f>
        <v>400</v>
      </c>
      <c r="L229">
        <f>'15th Pay Period'!D57</f>
        <v>707.5</v>
      </c>
      <c r="M229">
        <f>'15th Pay Period'!E57</f>
        <v>707.5</v>
      </c>
      <c r="N229">
        <f>'15th Pay Period'!F57</f>
        <v>0</v>
      </c>
      <c r="O229" t="str">
        <f>'15th Pay Period'!G57</f>
        <v>We overpaid Manisha 3 cents, we overpaid again.</v>
      </c>
    </row>
    <row r="230">
      <c r="E230" t="str">
        <f>'15th Pay Period'!A41</f>
        <v>Yulia McCoy</v>
      </c>
      <c r="F230" t="str">
        <f>'15th Pay Period'!B41</f>
        <v>No Difference</v>
      </c>
      <c r="G230">
        <f>'15th Pay Period'!C41</f>
        <v>0</v>
      </c>
      <c r="H230">
        <f>'15th Pay Period'!D41</f>
        <v>0</v>
      </c>
      <c r="I230">
        <f>'15th Pay Period'!E41</f>
        <v>40</v>
      </c>
      <c r="J230">
        <f>'15th Pay Period'!B58</f>
        <v>0</v>
      </c>
      <c r="K230">
        <f>'15th Pay Period'!C58</f>
        <v>0</v>
      </c>
      <c r="L230">
        <f>'15th Pay Period'!D58</f>
        <v>0</v>
      </c>
      <c r="M230">
        <f>'15th Pay Period'!E58</f>
        <v>0</v>
      </c>
      <c r="N230">
        <f>'15th Pay Period'!F58</f>
        <v>0</v>
      </c>
    </row>
    <row r="234">
      <c r="E234" t="str">
        <v>Note: Expenses includes non-hours expenses (ex: Upwork flat fees).</v>
      </c>
    </row>
    <row r="235">
      <c r="E235" t="str">
        <v>Note: Negatives mean the employees overperformed the expecation. Positives mean the employees underperformed the expecation.</v>
      </c>
    </row>
    <row r="237">
      <c r="E237" t="str">
        <v>14th Pay Period</v>
      </c>
      <c r="F237" t="str">
        <v>Inconsistency Ratio (Full Hours)</v>
      </c>
      <c r="G237" t="str">
        <v>Total Hours Difference</v>
      </c>
      <c r="H237" t="str">
        <v>Equity Hours Difference</v>
      </c>
      <c r="I237" t="str">
        <v>Expected Total Hours</v>
      </c>
      <c r="J237" t="str">
        <v>Incosistency Expense</v>
      </c>
      <c r="K237" t="str">
        <v>Expected Expense</v>
      </c>
      <c r="L237" t="str">
        <v>Expected To Pay</v>
      </c>
      <c r="M237" t="str">
        <v>Actual Expense</v>
      </c>
      <c r="N237" t="str">
        <v>Expense Difference</v>
      </c>
    </row>
    <row r="238">
      <c r="E238" t="str">
        <f>'14th Pay Period'!A31</f>
        <v>Grand Total</v>
      </c>
      <c r="F238" t="str">
        <f>'14th Pay Period'!B31</f>
        <v>Average 16.79% Missed</v>
      </c>
      <c r="G238">
        <f>'14th Pay Period'!C31</f>
        <v>33.584</v>
      </c>
      <c r="H238">
        <f>'14th Pay Period'!D31</f>
        <v>0</v>
      </c>
      <c r="I238">
        <f>'14th Pay Period'!E31</f>
        <v>200</v>
      </c>
      <c r="J238">
        <f>'14th Pay Period'!B48</f>
        <v>224.97</v>
      </c>
      <c r="K238">
        <f>'14th Pay Period'!C48</f>
        <v>1500</v>
      </c>
      <c r="L238">
        <f>'14th Pay Period'!D48</f>
        <v>1064.16</v>
      </c>
      <c r="M238">
        <f>'14th Pay Period'!E48</f>
        <v>867.5</v>
      </c>
      <c r="N238">
        <f>'14th Pay Period'!F48</f>
        <v>196.66</v>
      </c>
    </row>
    <row r="239">
      <c r="E239" t="str">
        <f>'14th Pay Period'!A32</f>
        <v/>
      </c>
      <c r="F239" t="str">
        <f>'14th Pay Period'!B32</f>
        <v/>
      </c>
      <c r="G239" t="str">
        <f>'14th Pay Period'!C32</f>
        <v/>
      </c>
      <c r="H239" t="str">
        <f>'14th Pay Period'!D32</f>
        <v/>
      </c>
      <c r="I239" t="str">
        <f>'14th Pay Period'!E32</f>
        <v/>
      </c>
      <c r="J239" t="str">
        <f>'14th Pay Period'!B49</f>
        <v/>
      </c>
      <c r="K239" t="str">
        <f>'14th Pay Period'!C49</f>
        <v/>
      </c>
      <c r="L239" t="str">
        <f>'14th Pay Period'!D49</f>
        <v/>
      </c>
      <c r="M239" t="str">
        <f>'14th Pay Period'!E49</f>
        <v/>
      </c>
      <c r="N239" t="str">
        <f>'14th Pay Period'!F49</f>
        <v/>
      </c>
    </row>
    <row r="240">
      <c r="E240" t="str">
        <f>'14th Pay Period'!A33</f>
        <v>Dev Total</v>
      </c>
      <c r="F240" t="str">
        <f>'14th Pay Period'!B33</f>
        <v>Average No Difference</v>
      </c>
      <c r="G240">
        <f>'14th Pay Period'!C33</f>
        <v>0</v>
      </c>
      <c r="H240">
        <f>'14th Pay Period'!D33</f>
        <v>0</v>
      </c>
      <c r="I240">
        <f>'14th Pay Period'!E33</f>
        <v>80</v>
      </c>
      <c r="J240">
        <f>'14th Pay Period'!B50</f>
        <v>-210.87</v>
      </c>
      <c r="K240">
        <f>'14th Pay Period'!C50</f>
        <v>0</v>
      </c>
      <c r="L240">
        <f>'14th Pay Period'!D50</f>
        <v>0</v>
      </c>
      <c r="M240">
        <f>'14th Pay Period'!E50</f>
        <v>0</v>
      </c>
      <c r="N240">
        <f>'14th Pay Period'!F50</f>
        <v>0</v>
      </c>
    </row>
    <row r="241">
      <c r="E241" t="str">
        <f>'14th Pay Period'!A34</f>
        <v>Dharam Pal</v>
      </c>
      <c r="F241" t="str">
        <f>'14th Pay Period'!B34</f>
        <v>30.00% Overworked</v>
      </c>
      <c r="G241">
        <f>'14th Pay Period'!C34</f>
        <v>-12</v>
      </c>
      <c r="H241">
        <f>'14th Pay Period'!D34</f>
        <v>0</v>
      </c>
      <c r="I241">
        <f>'14th Pay Period'!E34</f>
        <v>40</v>
      </c>
      <c r="J241">
        <f>'14th Pay Period'!B51</f>
        <v>-210</v>
      </c>
      <c r="K241">
        <f>'14th Pay Period'!C51</f>
        <v>525</v>
      </c>
      <c r="L241">
        <f>'14th Pay Period'!D51</f>
        <v>735</v>
      </c>
      <c r="M241">
        <f>'14th Pay Period'!E51</f>
        <v>735</v>
      </c>
      <c r="N241">
        <f>'14th Pay Period'!F51</f>
        <v>0</v>
      </c>
    </row>
    <row r="242">
      <c r="E242" t="str">
        <f>'14th Pay Period'!A35</f>
        <v>Ariful Islam</v>
      </c>
      <c r="F242" t="str">
        <f>'14th Pay Period'!B35</f>
        <v>0.21% Overworked</v>
      </c>
      <c r="G242">
        <f>'14th Pay Period'!C35</f>
        <v>-0.083</v>
      </c>
      <c r="H242">
        <f>'14th Pay Period'!D35</f>
        <v>0</v>
      </c>
      <c r="I242">
        <f>'14th Pay Period'!E35</f>
        <v>40</v>
      </c>
      <c r="J242">
        <f>'14th Pay Period'!B52</f>
        <v>-0.87</v>
      </c>
      <c r="K242">
        <f>'14th Pay Period'!C52</f>
        <v>241.24</v>
      </c>
      <c r="L242">
        <f>'14th Pay Period'!D52</f>
        <v>242.11</v>
      </c>
      <c r="M242">
        <f>'14th Pay Period'!E52</f>
        <v>242.11</v>
      </c>
      <c r="N242">
        <f>'14th Pay Period'!F52</f>
        <v>0</v>
      </c>
    </row>
    <row r="243">
      <c r="E243" t="str">
        <f>'14th Pay Period'!A36</f>
        <v>Mikhail Stepanov</v>
      </c>
      <c r="F243" t="str">
        <f>'14th Pay Period'!B36</f>
        <v>No Difference</v>
      </c>
      <c r="G243">
        <f>'14th Pay Period'!C36</f>
        <v>0</v>
      </c>
      <c r="H243">
        <f>'14th Pay Period'!D36</f>
        <v>0</v>
      </c>
      <c r="I243">
        <f>'14th Pay Period'!E36</f>
        <v>40</v>
      </c>
      <c r="J243">
        <f>'14th Pay Period'!B53</f>
        <v>0</v>
      </c>
      <c r="K243">
        <f>'14th Pay Period'!C53</f>
        <v>0</v>
      </c>
      <c r="L243">
        <f>'14th Pay Period'!D53</f>
        <v>0</v>
      </c>
      <c r="M243">
        <f>'14th Pay Period'!E53</f>
        <v>0</v>
      </c>
      <c r="N243">
        <f>'14th Pay Period'!F53</f>
        <v>0</v>
      </c>
    </row>
    <row r="244">
      <c r="E244" t="str">
        <f>'14th Pay Period'!A37</f>
        <v>Anatoly Stepanov</v>
      </c>
      <c r="F244" t="str">
        <f>'14th Pay Period'!B37</f>
        <v>No Difference</v>
      </c>
      <c r="G244">
        <f>'14th Pay Period'!C37</f>
        <v>0</v>
      </c>
      <c r="H244">
        <f>'14th Pay Period'!D37</f>
        <v>0</v>
      </c>
      <c r="I244">
        <f>'14th Pay Period'!E37</f>
        <v>40</v>
      </c>
      <c r="J244">
        <f>'14th Pay Period'!B54</f>
        <v>0</v>
      </c>
      <c r="K244">
        <f>'14th Pay Period'!C54</f>
        <v>0</v>
      </c>
      <c r="L244">
        <f>'14th Pay Period'!D54</f>
        <v>0</v>
      </c>
      <c r="M244">
        <f>'14th Pay Period'!E54</f>
        <v>0</v>
      </c>
      <c r="N244">
        <f>'14th Pay Period'!F54</f>
        <v>0</v>
      </c>
    </row>
    <row r="245">
      <c r="E245" t="str">
        <f>'14th Pay Period'!A38</f>
        <v/>
      </c>
      <c r="F245" t="str">
        <f>'14th Pay Period'!B38</f>
        <v/>
      </c>
      <c r="G245" t="str">
        <f>'14th Pay Period'!C38</f>
        <v/>
      </c>
      <c r="H245" t="str">
        <f>'14th Pay Period'!D38</f>
        <v/>
      </c>
      <c r="I245" t="str">
        <f>'14th Pay Period'!E38</f>
        <v/>
      </c>
      <c r="J245" t="str">
        <f>'14th Pay Period'!B55</f>
        <v/>
      </c>
      <c r="K245" t="str">
        <f>'14th Pay Period'!C55</f>
        <v/>
      </c>
      <c r="L245" t="str">
        <f>'14th Pay Period'!D55</f>
        <v/>
      </c>
      <c r="M245" t="str">
        <f>'14th Pay Period'!E55</f>
        <v/>
      </c>
      <c r="N245" t="str">
        <f>'14th Pay Period'!F55</f>
        <v/>
      </c>
    </row>
    <row r="246">
      <c r="E246" t="str">
        <f>'14th Pay Period'!A39</f>
        <v>Design Total</v>
      </c>
      <c r="F246" t="str">
        <f>'14th Pay Period'!B39</f>
        <v>Average 27.99% Missed</v>
      </c>
      <c r="G246">
        <f>'14th Pay Period'!C39</f>
        <v>33.584</v>
      </c>
      <c r="H246">
        <f>'14th Pay Period'!D39</f>
        <v>0</v>
      </c>
      <c r="I246">
        <f>'14th Pay Period'!E39</f>
        <v>120</v>
      </c>
      <c r="J246">
        <f>'14th Pay Period'!B56</f>
        <v>435.84</v>
      </c>
      <c r="K246">
        <f>'14th Pay Period'!C56</f>
        <v>1500</v>
      </c>
      <c r="L246">
        <f>'14th Pay Period'!D56</f>
        <v>1064.16</v>
      </c>
      <c r="M246">
        <f>'14th Pay Period'!E56</f>
        <v>867.5</v>
      </c>
      <c r="N246">
        <f>'14th Pay Period'!F56</f>
        <v>196.66</v>
      </c>
    </row>
    <row r="247">
      <c r="E247" t="str">
        <f>'14th Pay Period'!A40</f>
        <v>Muhammad Afaq</v>
      </c>
      <c r="F247" t="str">
        <f>'14th Pay Period'!B40</f>
        <v>50.00% Missed</v>
      </c>
      <c r="G247">
        <f>'14th Pay Period'!C40</f>
        <v>20</v>
      </c>
      <c r="H247">
        <f>'14th Pay Period'!D40</f>
        <v>0</v>
      </c>
      <c r="I247">
        <f>'14th Pay Period'!E40</f>
        <v>40</v>
      </c>
      <c r="J247">
        <f>'14th Pay Period'!B57</f>
        <v>300</v>
      </c>
      <c r="K247">
        <f>'14th Pay Period'!C57</f>
        <v>600</v>
      </c>
      <c r="L247">
        <f>'14th Pay Period'!D57</f>
        <v>300</v>
      </c>
      <c r="M247">
        <f>'14th Pay Period'!E57</f>
        <v>300</v>
      </c>
      <c r="N247">
        <f>'14th Pay Period'!F57</f>
        <v>0</v>
      </c>
    </row>
    <row r="248">
      <c r="E248" t="str">
        <f>'14th Pay Period'!A41</f>
        <v>Manisha Garg</v>
      </c>
      <c r="F248" t="str">
        <f>'14th Pay Period'!B41</f>
        <v>33.96% Missed</v>
      </c>
      <c r="G248">
        <f>'14th Pay Period'!C41</f>
        <v>13.584</v>
      </c>
      <c r="H248">
        <f>'14th Pay Period'!D41</f>
        <v>0</v>
      </c>
      <c r="I248">
        <f>'14th Pay Period'!E41</f>
        <v>40</v>
      </c>
      <c r="J248">
        <f>'14th Pay Period'!B58</f>
        <v>135.84</v>
      </c>
      <c r="K248">
        <f>'14th Pay Period'!C58</f>
        <v>400</v>
      </c>
      <c r="L248">
        <f>'14th Pay Period'!D58</f>
        <v>264.16</v>
      </c>
      <c r="M248">
        <f>'14th Pay Period'!E58</f>
        <v>67.5</v>
      </c>
      <c r="N248">
        <f>'14th Pay Period'!F58</f>
        <v>196.66</v>
      </c>
      <c r="O248" t="str">
        <f>'14th Pay Period'!G58</f>
        <v>We overapaid Manisha $196.69 overall before. -$197.72 on 11th and $0.03 on 13th.</v>
      </c>
    </row>
    <row r="249">
      <c r="E249" t="str">
        <f>'14th Pay Period'!A42</f>
        <v>Yulia McCoy</v>
      </c>
      <c r="F249" t="str">
        <f>'14th Pay Period'!B42</f>
        <v>No Difference</v>
      </c>
      <c r="G249">
        <f>'14th Pay Period'!C42</f>
        <v>0</v>
      </c>
      <c r="H249">
        <f>'14th Pay Period'!D42</f>
        <v>0</v>
      </c>
      <c r="I249">
        <f>'14th Pay Period'!E42</f>
        <v>40</v>
      </c>
      <c r="J249">
        <f>'14th Pay Period'!B59</f>
        <v>0</v>
      </c>
      <c r="K249">
        <f>'14th Pay Period'!C59</f>
        <v>500</v>
      </c>
      <c r="L249">
        <f>'14th Pay Period'!D59</f>
        <v>500</v>
      </c>
      <c r="M249">
        <f>'14th Pay Period'!E59</f>
        <v>500</v>
      </c>
      <c r="N249">
        <f>'14th Pay Period'!F59</f>
        <v>0</v>
      </c>
    </row>
    <row r="253">
      <c r="E253" t="str">
        <v>Note: Expenses includes non-hours expenses (ex: Upwork flat fees).</v>
      </c>
    </row>
    <row r="254">
      <c r="E254" t="str">
        <v>Note: Negatives mean the employees overperformed the expecation. Positives mean the employees underperformed the expecation.</v>
      </c>
    </row>
    <row r="256">
      <c r="E256" t="str">
        <v>13th Pay Period</v>
      </c>
      <c r="F256" t="str">
        <v>Inconsistency Ratio (Full Hours)</v>
      </c>
      <c r="G256" t="str">
        <v>Total Hours Difference</v>
      </c>
      <c r="H256" t="str">
        <v>Equity Hours Difference</v>
      </c>
      <c r="I256" t="str">
        <v>Expected Total Hours</v>
      </c>
      <c r="J256" t="str">
        <v>Incosistency Expense</v>
      </c>
      <c r="K256" t="str">
        <v>Expected Expense</v>
      </c>
      <c r="L256" t="str">
        <v>Expected To Pay</v>
      </c>
      <c r="M256" t="str">
        <v>Actual Expense</v>
      </c>
      <c r="N256" t="str">
        <v>Expense Difference</v>
      </c>
    </row>
    <row r="257">
      <c r="E257" t="str">
        <f>'13th Pay Period'!A28</f>
        <v>Grand Total</v>
      </c>
      <c r="F257" t="str">
        <f>'13th Pay Period'!B28</f>
        <v>Average 20.80% Missed</v>
      </c>
      <c r="G257">
        <f>'13th Pay Period'!C28</f>
        <v>49.92</v>
      </c>
      <c r="H257">
        <f>'13th Pay Period'!D28</f>
        <v>21</v>
      </c>
      <c r="I257">
        <f>'13th Pay Period'!E28</f>
        <v>240</v>
      </c>
      <c r="J257">
        <f>'13th Pay Period'!B44</f>
        <v>289.17</v>
      </c>
      <c r="K257">
        <f>'13th Pay Period'!C44</f>
        <v>1000</v>
      </c>
      <c r="L257">
        <f>'13th Pay Period'!D44</f>
        <v>710.83</v>
      </c>
      <c r="M257">
        <f>'13th Pay Period'!E44</f>
        <v>710.9</v>
      </c>
      <c r="N257">
        <f>'13th Pay Period'!F44</f>
        <v>-0.07</v>
      </c>
    </row>
    <row r="258">
      <c r="L258" t="str">
        <f>'13th Pay Period'!D45</f>
        <v/>
      </c>
      <c r="M258" t="str">
        <f>'13th Pay Period'!E45</f>
        <v/>
      </c>
      <c r="N258" t="str">
        <f>'13th Pay Period'!F45</f>
        <v/>
      </c>
    </row>
    <row r="259">
      <c r="E259" t="str">
        <f>'13th Pay Period'!A30</f>
        <v>Dev Total</v>
      </c>
      <c r="F259" t="str">
        <f>'13th Pay Period'!B30</f>
        <v>Average 17.50% Missed</v>
      </c>
      <c r="G259">
        <f>'13th Pay Period'!C30</f>
        <v>21</v>
      </c>
      <c r="H259">
        <f>'13th Pay Period'!D30</f>
        <v>21</v>
      </c>
      <c r="I259">
        <f>'13th Pay Period'!E30</f>
        <v>120</v>
      </c>
      <c r="J259">
        <f>'13th Pay Period'!B46</f>
        <v>0</v>
      </c>
      <c r="K259">
        <f>'13th Pay Period'!C46</f>
        <v>0</v>
      </c>
      <c r="L259">
        <f>'13th Pay Period'!D46</f>
        <v>0</v>
      </c>
      <c r="M259">
        <f>'13th Pay Period'!E46</f>
        <v>0</v>
      </c>
      <c r="N259">
        <f>'13th Pay Period'!F46</f>
        <v>0</v>
      </c>
    </row>
    <row r="260">
      <c r="E260" t="str">
        <f>'13th Pay Period'!A31</f>
        <v>Mikhail Stepanov</v>
      </c>
      <c r="F260" t="str">
        <f>'13th Pay Period'!B31</f>
        <v>No Difference</v>
      </c>
      <c r="G260">
        <f>'13th Pay Period'!C31</f>
        <v>0</v>
      </c>
      <c r="H260">
        <f>'13th Pay Period'!D31</f>
        <v>0</v>
      </c>
      <c r="I260">
        <f>'13th Pay Period'!E31</f>
        <v>40</v>
      </c>
      <c r="J260">
        <f>'13th Pay Period'!B47</f>
        <v>0</v>
      </c>
      <c r="K260">
        <f>'13th Pay Period'!C47</f>
        <v>0</v>
      </c>
      <c r="L260">
        <f>'13th Pay Period'!D47</f>
        <v>0</v>
      </c>
      <c r="M260">
        <f>'13th Pay Period'!E47</f>
        <v>0</v>
      </c>
      <c r="N260">
        <f>'13th Pay Period'!F47</f>
        <v>0</v>
      </c>
    </row>
    <row r="261">
      <c r="E261" t="str">
        <f>'13th Pay Period'!A32</f>
        <v>Anatoly Stepanov</v>
      </c>
      <c r="F261" t="str">
        <f>'13th Pay Period'!B32</f>
        <v>No Difference</v>
      </c>
      <c r="G261">
        <f>'13th Pay Period'!C32</f>
        <v>0</v>
      </c>
      <c r="H261">
        <f>'13th Pay Period'!D32</f>
        <v>0</v>
      </c>
      <c r="I261">
        <f>'13th Pay Period'!E32</f>
        <v>40</v>
      </c>
      <c r="J261">
        <f>'13th Pay Period'!B48</f>
        <v>0</v>
      </c>
      <c r="K261">
        <f>'13th Pay Period'!C48</f>
        <v>0</v>
      </c>
      <c r="L261">
        <f>'13th Pay Period'!D48</f>
        <v>0</v>
      </c>
      <c r="M261">
        <f>'13th Pay Period'!E48</f>
        <v>0</v>
      </c>
      <c r="N261">
        <f>'13th Pay Period'!F48</f>
        <v>0</v>
      </c>
    </row>
    <row r="262">
      <c r="E262" t="str">
        <f>'13th Pay Period'!A33</f>
        <v>Akshat Arora</v>
      </c>
      <c r="F262" t="str">
        <f>'13th Pay Period'!B33</f>
        <v>52.50% Missed</v>
      </c>
      <c r="G262">
        <f>'13th Pay Period'!C33</f>
        <v>21</v>
      </c>
      <c r="H262">
        <f>'13th Pay Period'!D33</f>
        <v>21</v>
      </c>
      <c r="I262">
        <f>'13th Pay Period'!E33</f>
        <v>40</v>
      </c>
      <c r="J262">
        <f>'13th Pay Period'!B49</f>
        <v>0</v>
      </c>
      <c r="K262">
        <f>'13th Pay Period'!C49</f>
        <v>0</v>
      </c>
      <c r="L262">
        <f>'13th Pay Period'!D49</f>
        <v>0</v>
      </c>
      <c r="M262">
        <f>'13th Pay Period'!E49</f>
        <v>0</v>
      </c>
      <c r="N262">
        <f>'13th Pay Period'!F49</f>
        <v>0</v>
      </c>
    </row>
    <row r="263">
      <c r="L263" t="str">
        <f>'13th Pay Period'!D50</f>
        <v/>
      </c>
      <c r="M263" t="str">
        <f>'13th Pay Period'!E50</f>
        <v/>
      </c>
      <c r="N263" t="str">
        <f>'13th Pay Period'!F50</f>
        <v/>
      </c>
    </row>
    <row r="264">
      <c r="E264" t="str">
        <f>'13th Pay Period'!A35</f>
        <v>Design Total</v>
      </c>
      <c r="F264" t="str">
        <f>'13th Pay Period'!B35</f>
        <v>Average 24.10% Missed</v>
      </c>
      <c r="G264">
        <f>'13th Pay Period'!C35</f>
        <v>28.92</v>
      </c>
      <c r="H264">
        <f>'13th Pay Period'!D35</f>
        <v>0</v>
      </c>
      <c r="I264">
        <f>'13th Pay Period'!E35</f>
        <v>120</v>
      </c>
      <c r="J264">
        <f>'13th Pay Period'!B51</f>
        <v>289.17</v>
      </c>
      <c r="K264">
        <f>'13th Pay Period'!C51</f>
        <v>1000</v>
      </c>
      <c r="L264">
        <f>'13th Pay Period'!D51</f>
        <v>710.83</v>
      </c>
      <c r="M264">
        <f>'13th Pay Period'!E51</f>
        <v>710.9</v>
      </c>
      <c r="N264">
        <f>'13th Pay Period'!F51</f>
        <v>-0.07</v>
      </c>
    </row>
    <row r="265">
      <c r="E265" t="str">
        <f>'13th Pay Period'!A36</f>
        <v>Muhammad Afaq</v>
      </c>
      <c r="F265" t="str">
        <f>'13th Pay Period'!B36</f>
        <v>No Difference</v>
      </c>
      <c r="G265">
        <f>'13th Pay Period'!C36</f>
        <v>0</v>
      </c>
      <c r="H265">
        <f>'13th Pay Period'!D36</f>
        <v>0</v>
      </c>
      <c r="I265">
        <f>'13th Pay Period'!E36</f>
        <v>40</v>
      </c>
      <c r="J265">
        <f>'13th Pay Period'!B52</f>
        <v>0</v>
      </c>
      <c r="K265">
        <f>'13th Pay Period'!C52</f>
        <v>600</v>
      </c>
      <c r="L265">
        <f>'13th Pay Period'!D52</f>
        <v>600</v>
      </c>
      <c r="M265">
        <f>'13th Pay Period'!E52</f>
        <v>376.8</v>
      </c>
      <c r="N265">
        <f>'13th Pay Period'!F52</f>
        <v>223.2</v>
      </c>
      <c r="O265" t="str">
        <f>'13th Pay Period'!G52</f>
        <v>We overpaid Afaq $223.25 in 12th Pay Period. Muhammad owes us 5 cents.</v>
      </c>
    </row>
    <row r="266">
      <c r="E266" t="str">
        <f>'13th Pay Period'!A37</f>
        <v>Manisha Garg</v>
      </c>
      <c r="F266" t="str">
        <f>'13th Pay Period'!B37</f>
        <v>72.30% Missed</v>
      </c>
      <c r="G266">
        <f>'13th Pay Period'!C37</f>
        <v>28.92</v>
      </c>
      <c r="H266">
        <f>'13th Pay Period'!D37</f>
        <v>0</v>
      </c>
      <c r="I266">
        <f>'13th Pay Period'!E37</f>
        <v>40</v>
      </c>
      <c r="J266">
        <f>'13th Pay Period'!B53</f>
        <v>289.17</v>
      </c>
      <c r="K266">
        <f>'13th Pay Period'!C53</f>
        <v>400</v>
      </c>
      <c r="L266">
        <f>'13th Pay Period'!D53</f>
        <v>110.83</v>
      </c>
      <c r="M266">
        <f>'13th Pay Period'!E53</f>
        <v>334.1</v>
      </c>
      <c r="N266">
        <f>'13th Pay Period'!F53</f>
        <v>-223.27</v>
      </c>
      <c r="O266" t="str">
        <f>'13th Pay Period'!G53</f>
        <v>We underpaid Manisha $223.30 in 12th Pay Period. Here we still owe Manisha 3 cents.</v>
      </c>
    </row>
    <row r="267">
      <c r="E267" t="str">
        <f>'13th Pay Period'!A38</f>
        <v>Yulia McCoy</v>
      </c>
      <c r="F267" t="str">
        <f>'13th Pay Period'!B38</f>
        <v>No Difference</v>
      </c>
      <c r="G267">
        <f>'13th Pay Period'!C38</f>
        <v>0</v>
      </c>
      <c r="H267">
        <f>'13th Pay Period'!D38</f>
        <v>0</v>
      </c>
      <c r="I267">
        <f>'13th Pay Period'!E38</f>
        <v>40</v>
      </c>
      <c r="J267">
        <f>'13th Pay Period'!B54</f>
        <v>0</v>
      </c>
      <c r="K267">
        <f>'13th Pay Period'!C54</f>
        <v>0</v>
      </c>
      <c r="L267">
        <f>'13th Pay Period'!D54</f>
        <v>0</v>
      </c>
      <c r="M267">
        <f>'13th Pay Period'!E54</f>
        <v>0</v>
      </c>
      <c r="N267">
        <f>'13th Pay Period'!F54</f>
        <v>0</v>
      </c>
    </row>
    <row r="271">
      <c r="E271" t="str">
        <v>Note: Expenses includes non-hours expenses (ex: Upwork flat fees).</v>
      </c>
    </row>
    <row r="272">
      <c r="E272" t="str">
        <v>Note: Negatives mean the employees overperformed the expecation. Positives mean the employees underperformed the expecation.</v>
      </c>
    </row>
    <row r="274">
      <c r="E274" t="str">
        <v>12th Pay Period</v>
      </c>
      <c r="F274" t="str">
        <v>Inconsistency Ratio (Full Hours)</v>
      </c>
      <c r="G274" t="str">
        <v>Total Hours Difference</v>
      </c>
      <c r="H274" t="str">
        <v>Equity Hours Difference</v>
      </c>
      <c r="I274" t="str">
        <v>Expected Total Hours</v>
      </c>
      <c r="J274" t="str">
        <v>Incosistency Expense</v>
      </c>
      <c r="K274" t="str">
        <v>Expected Expense</v>
      </c>
      <c r="L274" t="str">
        <v>Expected To Pay</v>
      </c>
      <c r="M274" t="str">
        <v>Actual Expense</v>
      </c>
      <c r="N274" t="str">
        <v>Expense Difference</v>
      </c>
    </row>
    <row r="275">
      <c r="E275" t="str">
        <v>Grand Total</v>
      </c>
      <c r="F275" t="str">
        <f>'12th Pay Period'!B30</f>
        <v>Average 7.07% Missed</v>
      </c>
      <c r="G275">
        <f>'12th Pay Period'!C30</f>
        <v>26.5</v>
      </c>
      <c r="H275">
        <f>'12th Pay Period'!D30</f>
        <v>4</v>
      </c>
      <c r="I275">
        <f>'12th Pay Period'!E30</f>
        <v>375</v>
      </c>
      <c r="J275">
        <f>'12th Pay Period'!B47</f>
        <v>1391.7</v>
      </c>
      <c r="K275">
        <f>'12th Pay Period'!C47</f>
        <v>2325</v>
      </c>
      <c r="L275">
        <f>'12th Pay Period'!D47</f>
        <v>933.3</v>
      </c>
      <c r="M275">
        <f>'12th Pay Period'!E47</f>
        <v>933.25</v>
      </c>
      <c r="N275">
        <f>'12th Pay Period'!F47</f>
        <v>0.05</v>
      </c>
    </row>
    <row r="276">
      <c r="L276" t="str">
        <f>'12th Pay Period'!D48</f>
        <v/>
      </c>
      <c r="N276" t="str">
        <f>'12th Pay Period'!F48</f>
        <v/>
      </c>
    </row>
    <row r="277">
      <c r="E277" t="str">
        <v>Dev Total</v>
      </c>
      <c r="F277" t="str">
        <f>'12th Pay Period'!B32</f>
        <v>Average 1.70% Missed</v>
      </c>
      <c r="G277">
        <f>'12th Pay Period'!C32</f>
        <v>4</v>
      </c>
      <c r="H277">
        <f>'12th Pay Period'!D32</f>
        <v>4</v>
      </c>
      <c r="I277">
        <f>'12th Pay Period'!E32</f>
        <v>235</v>
      </c>
      <c r="J277">
        <f>'12th Pay Period'!B49</f>
        <v>1125</v>
      </c>
      <c r="K277">
        <f>'12th Pay Period'!C49</f>
        <v>1125</v>
      </c>
      <c r="L277">
        <f>'12th Pay Period'!D49</f>
        <v>0</v>
      </c>
      <c r="M277">
        <f>'12th Pay Period'!E49</f>
        <v>0</v>
      </c>
      <c r="N277">
        <f>'12th Pay Period'!F49</f>
        <v>0</v>
      </c>
    </row>
    <row r="278">
      <c r="E278" t="str">
        <f>'12th Pay Period'!A50</f>
        <v>Sanjay Radadiya</v>
      </c>
      <c r="F278" t="str">
        <f>'12th Pay Period'!B33</f>
        <v>No Difference</v>
      </c>
      <c r="G278">
        <f>'12th Pay Period'!C33</f>
        <v>0</v>
      </c>
      <c r="H278">
        <f>'12th Pay Period'!D33</f>
        <v>0</v>
      </c>
      <c r="I278">
        <f>'12th Pay Period'!E33</f>
        <v>115</v>
      </c>
      <c r="J278">
        <f>'12th Pay Period'!B50</f>
        <v>1125</v>
      </c>
      <c r="K278">
        <f>'12th Pay Period'!C50</f>
        <v>1125</v>
      </c>
      <c r="L278">
        <f>'12th Pay Period'!D50</f>
        <v>0</v>
      </c>
      <c r="M278">
        <f>'12th Pay Period'!E50</f>
        <v>0</v>
      </c>
      <c r="N278">
        <f>'12th Pay Period'!F50</f>
        <v>0</v>
      </c>
    </row>
    <row r="279">
      <c r="E279" t="str">
        <f>'12th Pay Period'!A51</f>
        <v>Mikhail Stepanov</v>
      </c>
      <c r="F279" t="str">
        <f>'12th Pay Period'!B34</f>
        <v>No Difference</v>
      </c>
      <c r="G279">
        <f>'12th Pay Period'!C34</f>
        <v>0</v>
      </c>
      <c r="H279">
        <f>'12th Pay Period'!D34</f>
        <v>0</v>
      </c>
      <c r="I279">
        <f>'12th Pay Period'!E34</f>
        <v>40</v>
      </c>
      <c r="J279">
        <f>'12th Pay Period'!B51</f>
        <v>0</v>
      </c>
      <c r="K279">
        <f>'12th Pay Period'!C51</f>
        <v>0</v>
      </c>
      <c r="L279">
        <f>'12th Pay Period'!D51</f>
        <v>0</v>
      </c>
      <c r="M279">
        <f>'12th Pay Period'!E51</f>
        <v>0</v>
      </c>
      <c r="N279">
        <f>'12th Pay Period'!F51</f>
        <v>0</v>
      </c>
    </row>
    <row r="280">
      <c r="E280" t="str">
        <f>'12th Pay Period'!A52</f>
        <v>Anatoly Stepanov</v>
      </c>
      <c r="F280" t="str">
        <f>'12th Pay Period'!B35</f>
        <v>No Difference</v>
      </c>
      <c r="G280">
        <f>'12th Pay Period'!C35</f>
        <v>0</v>
      </c>
      <c r="H280">
        <f>'12th Pay Period'!D35</f>
        <v>0</v>
      </c>
      <c r="I280">
        <f>'12th Pay Period'!E35</f>
        <v>40</v>
      </c>
      <c r="J280">
        <f>'12th Pay Period'!B52</f>
        <v>0</v>
      </c>
      <c r="K280">
        <f>'12th Pay Period'!C52</f>
        <v>0</v>
      </c>
      <c r="L280">
        <f>'12th Pay Period'!D52</f>
        <v>0</v>
      </c>
      <c r="M280">
        <f>'12th Pay Period'!E52</f>
        <v>0</v>
      </c>
      <c r="N280">
        <f>'12th Pay Period'!F52</f>
        <v>0</v>
      </c>
    </row>
    <row r="281">
      <c r="E281" t="str">
        <f>'12th Pay Period'!A53</f>
        <v>Akshat Arora</v>
      </c>
      <c r="F281" t="str">
        <f>'12th Pay Period'!B36</f>
        <v>10.00% Missed</v>
      </c>
      <c r="G281">
        <f>'12th Pay Period'!C36</f>
        <v>4</v>
      </c>
      <c r="H281">
        <f>'12th Pay Period'!D36</f>
        <v>4</v>
      </c>
      <c r="I281">
        <f>'12th Pay Period'!E36</f>
        <v>40</v>
      </c>
      <c r="J281">
        <f>'12th Pay Period'!B53</f>
        <v>0</v>
      </c>
      <c r="K281">
        <f>'12th Pay Period'!C53</f>
        <v>0</v>
      </c>
      <c r="L281">
        <f>'12th Pay Period'!D53</f>
        <v>0</v>
      </c>
      <c r="M281">
        <f>'12th Pay Period'!E53</f>
        <v>0</v>
      </c>
      <c r="N281">
        <f>'12th Pay Period'!F53</f>
        <v>0</v>
      </c>
    </row>
    <row r="282">
      <c r="L282" t="str">
        <f>'12th Pay Period'!D54</f>
        <v/>
      </c>
      <c r="N282" t="str">
        <f>'12th Pay Period'!F54</f>
        <v/>
      </c>
    </row>
    <row r="283">
      <c r="E283" t="str">
        <v>Design Total</v>
      </c>
      <c r="F283" t="str">
        <f>'12th Pay Period'!B38</f>
        <v>Average 16.07% Missed</v>
      </c>
      <c r="G283">
        <f>'12th Pay Period'!C38</f>
        <v>22.5</v>
      </c>
      <c r="H283">
        <f>'12th Pay Period'!D38</f>
        <v>0</v>
      </c>
      <c r="I283">
        <f>'12th Pay Period'!E38</f>
        <v>140</v>
      </c>
      <c r="J283">
        <f>'12th Pay Period'!B55</f>
        <v>266.7</v>
      </c>
      <c r="K283">
        <f>'12th Pay Period'!C55</f>
        <v>1200</v>
      </c>
      <c r="L283">
        <f>'12th Pay Period'!D55</f>
        <v>933.3</v>
      </c>
      <c r="M283">
        <f>'12th Pay Period'!E55</f>
        <v>933.25</v>
      </c>
      <c r="N283">
        <f>'12th Pay Period'!F55</f>
        <v>0.05</v>
      </c>
    </row>
    <row r="284">
      <c r="E284" t="str">
        <f>'11th Pay Period'!A46</f>
        <v>Muhammad Afaq</v>
      </c>
      <c r="F284" t="str">
        <f>'12th Pay Period'!B39</f>
        <v>40.83% Missed</v>
      </c>
      <c r="G284">
        <f>'12th Pay Period'!C39</f>
        <v>16.33</v>
      </c>
      <c r="H284">
        <f>'12th Pay Period'!D39</f>
        <v>0</v>
      </c>
      <c r="I284">
        <f>'12th Pay Period'!E39</f>
        <v>40</v>
      </c>
      <c r="J284">
        <f>'12th Pay Period'!B56</f>
        <v>245</v>
      </c>
      <c r="K284">
        <f>'12th Pay Period'!C56</f>
        <v>600</v>
      </c>
      <c r="L284">
        <f>'12th Pay Period'!D56</f>
        <v>355</v>
      </c>
      <c r="M284">
        <f>'12th Pay Period'!E56</f>
        <v>578.25</v>
      </c>
      <c r="N284">
        <f>'12th Pay Period'!F56</f>
        <v>-223.25</v>
      </c>
    </row>
    <row r="285">
      <c r="E285" t="str">
        <f>'11th Pay Period'!A47</f>
        <v>Manisha Garg</v>
      </c>
      <c r="F285" t="str">
        <f>'12th Pay Period'!B40</f>
        <v>10.28% Missed</v>
      </c>
      <c r="G285">
        <f>'12th Pay Period'!C40</f>
        <v>6.17</v>
      </c>
      <c r="H285">
        <f>'12th Pay Period'!D40</f>
        <v>0</v>
      </c>
      <c r="I285">
        <f>'12th Pay Period'!E40</f>
        <v>60</v>
      </c>
      <c r="J285">
        <f>'12th Pay Period'!B57</f>
        <v>21.7</v>
      </c>
      <c r="K285">
        <f>'12th Pay Period'!C57</f>
        <v>600</v>
      </c>
      <c r="L285">
        <f>'12th Pay Period'!D57</f>
        <v>578.3</v>
      </c>
      <c r="M285">
        <f>'12th Pay Period'!E57</f>
        <v>355</v>
      </c>
      <c r="N285">
        <f>'12th Pay Period'!F57</f>
        <v>223.3</v>
      </c>
    </row>
    <row r="286">
      <c r="E286" t="str">
        <f>'11th Pay Period'!A48</f>
        <v>Yulia McCoy</v>
      </c>
      <c r="F286" t="str">
        <f>'12th Pay Period'!B41</f>
        <v>No Difference</v>
      </c>
      <c r="G286">
        <f>'12th Pay Period'!C41</f>
        <v>0</v>
      </c>
      <c r="H286">
        <f>'12th Pay Period'!D41</f>
        <v>0</v>
      </c>
      <c r="I286">
        <f>'12th Pay Period'!E41</f>
        <v>40</v>
      </c>
      <c r="J286">
        <f>'12th Pay Period'!B58</f>
        <v>0</v>
      </c>
      <c r="K286">
        <f>'12th Pay Period'!C58</f>
        <v>0</v>
      </c>
      <c r="L286">
        <f>'12th Pay Period'!D58</f>
        <v>0</v>
      </c>
      <c r="M286">
        <f>'12th Pay Period'!E58</f>
        <v>0</v>
      </c>
      <c r="N286">
        <f>'12th Pay Period'!F58</f>
        <v>0</v>
      </c>
    </row>
    <row r="290">
      <c r="E290" t="str">
        <v>Note: Expenses includes non-hours expenses (ex: Upwork flat fees).</v>
      </c>
    </row>
    <row r="291">
      <c r="E291" t="str">
        <v>Note: Negatives mean the employees overperformed the expecation. Positives mean the employees underperformed the expecation.</v>
      </c>
    </row>
    <row r="293">
      <c r="E293" t="str">
        <v>11th Pay Period</v>
      </c>
      <c r="F293" t="str">
        <v>Inconsistency Ratio (Full Hours)</v>
      </c>
      <c r="G293" t="str">
        <v>Total Hours Difference</v>
      </c>
      <c r="H293" t="str">
        <v>Equity Hours Difference</v>
      </c>
      <c r="I293" t="str">
        <v>Expected Total Hours</v>
      </c>
      <c r="J293" t="str">
        <v>Incosistency Expense</v>
      </c>
      <c r="K293" t="str">
        <v>Expected Expense</v>
      </c>
      <c r="L293" t="str">
        <v>Expected To Pay</v>
      </c>
      <c r="M293" t="str">
        <v>Actual Expense</v>
      </c>
      <c r="N293" t="str">
        <v>Expense Difference</v>
      </c>
    </row>
    <row r="294">
      <c r="E294" t="str">
        <v>Grand Total</v>
      </c>
      <c r="F294" t="str">
        <f>'11th Pay Period'!B35</f>
        <v>Average 31.57% Missed</v>
      </c>
      <c r="G294">
        <f>'11th Pay Period'!C35</f>
        <v>145.23</v>
      </c>
      <c r="H294">
        <f>'11th Pay Period'!D35</f>
        <v>-1</v>
      </c>
      <c r="I294">
        <f>'11th Pay Period'!E35</f>
        <v>460</v>
      </c>
      <c r="J294">
        <f>'11th Pay Period'!B54</f>
        <v>3091.29</v>
      </c>
      <c r="K294">
        <f>'11th Pay Period'!C54</f>
        <v>4354</v>
      </c>
      <c r="L294">
        <f>'11th Pay Period'!E54</f>
        <v>1220.13</v>
      </c>
      <c r="M294">
        <f>'11th Pay Period'!F54</f>
        <v>1417.85</v>
      </c>
      <c r="N294">
        <f>'11th Pay Period'!G54</f>
        <v>-197.72</v>
      </c>
    </row>
    <row r="295">
      <c r="L295" t="str">
        <f>'11th Pay Period'!E55</f>
        <v/>
      </c>
      <c r="M295" t="str">
        <f>'11th Pay Period'!F55</f>
        <v/>
      </c>
      <c r="N295" t="str">
        <f>'11th Pay Period'!G55</f>
        <v/>
      </c>
    </row>
    <row r="296">
      <c r="E296" t="str">
        <v>Dev Total</v>
      </c>
      <c r="F296" t="str">
        <f>'11th Pay Period'!B37</f>
        <v>Average 34.71% Missed</v>
      </c>
      <c r="G296">
        <f>'11th Pay Period'!C37</f>
        <v>118.02</v>
      </c>
      <c r="H296">
        <f>'11th Pay Period'!D37</f>
        <v>0</v>
      </c>
      <c r="I296">
        <f>'11th Pay Period'!E37</f>
        <v>340</v>
      </c>
      <c r="J296">
        <f>'11th Pay Period'!B56</f>
        <v>2818.45</v>
      </c>
      <c r="K296">
        <f>'11th Pay Period'!C56</f>
        <v>3334</v>
      </c>
      <c r="L296">
        <f>'11th Pay Period'!E56</f>
        <v>515.55</v>
      </c>
      <c r="M296">
        <f>'11th Pay Period'!F56</f>
        <v>515.55</v>
      </c>
      <c r="N296">
        <f>'11th Pay Period'!G56</f>
        <v>0</v>
      </c>
    </row>
    <row r="297">
      <c r="E297" t="str">
        <f>'11th Pay Period'!A57</f>
        <v>Eugene Dilbarov</v>
      </c>
      <c r="F297" t="str">
        <f>'11th Pay Period'!B38</f>
        <v>67.50% Missed</v>
      </c>
      <c r="G297">
        <f>'11th Pay Period'!C38</f>
        <v>54</v>
      </c>
      <c r="H297">
        <f>'11th Pay Period'!D38</f>
        <v>0</v>
      </c>
      <c r="I297">
        <f>'11th Pay Period'!E38</f>
        <v>80</v>
      </c>
      <c r="J297">
        <f>'11th Pay Period'!B57</f>
        <v>1600</v>
      </c>
      <c r="K297">
        <f>'11th Pay Period'!C57</f>
        <v>1600</v>
      </c>
      <c r="L297">
        <f>'11th Pay Period'!E57</f>
        <v>0</v>
      </c>
      <c r="M297">
        <f>'11th Pay Period'!F57</f>
        <v>0</v>
      </c>
      <c r="N297">
        <f>'11th Pay Period'!G57</f>
        <v>0</v>
      </c>
    </row>
    <row r="298">
      <c r="E298" t="str">
        <f>'11th Pay Period'!A58</f>
        <v>Sanjay Radadiya</v>
      </c>
      <c r="F298" t="str">
        <f>'11th Pay Period'!B39</f>
        <v>54.68% Missed</v>
      </c>
      <c r="G298">
        <f>'11th Pay Period'!C39</f>
        <v>54.68</v>
      </c>
      <c r="H298">
        <f>'11th Pay Period'!D39</f>
        <v>0</v>
      </c>
      <c r="I298">
        <f>'11th Pay Period'!E39</f>
        <v>100</v>
      </c>
      <c r="J298">
        <f>'11th Pay Period'!B58</f>
        <v>600</v>
      </c>
      <c r="K298">
        <f>'11th Pay Period'!C58</f>
        <v>600</v>
      </c>
      <c r="L298">
        <f>'11th Pay Period'!E58</f>
        <v>0</v>
      </c>
      <c r="M298">
        <f>'11th Pay Period'!F58</f>
        <v>0</v>
      </c>
      <c r="N298">
        <f>'11th Pay Period'!G58</f>
        <v>0</v>
      </c>
    </row>
    <row r="299">
      <c r="E299" t="str">
        <f>'11th Pay Period'!A59</f>
        <v>Diana Palamar</v>
      </c>
      <c r="F299" t="str">
        <f>'11th Pay Period'!B40</f>
        <v>23.35% Missed</v>
      </c>
      <c r="G299">
        <f>'11th Pay Period'!C40</f>
        <v>9.34</v>
      </c>
      <c r="H299">
        <f>'11th Pay Period'!D40</f>
        <v>0</v>
      </c>
      <c r="I299">
        <f>'11th Pay Period'!E40</f>
        <v>40</v>
      </c>
      <c r="J299">
        <f>'11th Pay Period'!B59</f>
        <v>618.45</v>
      </c>
      <c r="K299">
        <f>'11th Pay Period'!C59</f>
        <v>1134</v>
      </c>
      <c r="L299">
        <f>'11th Pay Period'!E59</f>
        <v>515.55</v>
      </c>
      <c r="M299">
        <f>'11th Pay Period'!F59</f>
        <v>515.55</v>
      </c>
      <c r="N299">
        <f>'11th Pay Period'!G59</f>
        <v>0</v>
      </c>
    </row>
    <row r="300">
      <c r="E300" t="str">
        <f>'11th Pay Period'!A60</f>
        <v>Mikhail Stepanov</v>
      </c>
      <c r="F300" t="str">
        <f>'11th Pay Period'!B41</f>
        <v>No Difference</v>
      </c>
      <c r="G300">
        <f>'11th Pay Period'!C41</f>
        <v>0</v>
      </c>
      <c r="H300">
        <f>'11th Pay Period'!D41</f>
        <v>0</v>
      </c>
      <c r="I300">
        <f>'11th Pay Period'!E41</f>
        <v>40</v>
      </c>
      <c r="J300">
        <f>'11th Pay Period'!B60</f>
        <v>0</v>
      </c>
      <c r="K300">
        <f>'11th Pay Period'!C60</f>
        <v>0</v>
      </c>
      <c r="L300">
        <f>'11th Pay Period'!E60</f>
        <v>0</v>
      </c>
      <c r="M300">
        <f>'11th Pay Period'!F60</f>
        <v>0</v>
      </c>
      <c r="N300">
        <f>'11th Pay Period'!G60</f>
        <v>0</v>
      </c>
    </row>
    <row r="301">
      <c r="E301" t="str">
        <f>'11th Pay Period'!A61</f>
        <v>Anatoly Stepanov</v>
      </c>
      <c r="F301" t="str">
        <f>'11th Pay Period'!B42</f>
        <v>No Difference</v>
      </c>
      <c r="G301">
        <f>'11th Pay Period'!C42</f>
        <v>0</v>
      </c>
      <c r="H301">
        <f>'11th Pay Period'!D42</f>
        <v>0</v>
      </c>
      <c r="I301">
        <f>'11th Pay Period'!E42</f>
        <v>40</v>
      </c>
      <c r="J301">
        <f>'11th Pay Period'!B61</f>
        <v>0</v>
      </c>
      <c r="K301">
        <f>'11th Pay Period'!C61</f>
        <v>0</v>
      </c>
      <c r="L301">
        <f>'11th Pay Period'!E61</f>
        <v>0</v>
      </c>
      <c r="M301">
        <f>'11th Pay Period'!F61</f>
        <v>0</v>
      </c>
      <c r="N301">
        <f>'11th Pay Period'!G61</f>
        <v>0</v>
      </c>
    </row>
    <row r="302">
      <c r="E302" t="str">
        <f>'11th Pay Period'!A62</f>
        <v>Akshat Arora</v>
      </c>
      <c r="F302" t="str">
        <f>'11th Pay Period'!B43</f>
        <v>No Difference</v>
      </c>
      <c r="G302">
        <f>'11th Pay Period'!C43</f>
        <v>0</v>
      </c>
      <c r="H302">
        <f>'11th Pay Period'!D43</f>
        <v>0</v>
      </c>
      <c r="I302">
        <f>'11th Pay Period'!E43</f>
        <v>40</v>
      </c>
      <c r="J302">
        <f>'11th Pay Period'!B62</f>
        <v>0</v>
      </c>
      <c r="K302">
        <f>'11th Pay Period'!C62</f>
        <v>0</v>
      </c>
      <c r="L302">
        <f>'11th Pay Period'!E62</f>
        <v>0</v>
      </c>
      <c r="M302">
        <f>'11th Pay Period'!F62</f>
        <v>0</v>
      </c>
      <c r="N302">
        <f>'11th Pay Period'!G62</f>
        <v>0</v>
      </c>
    </row>
    <row r="303">
      <c r="L303" t="str">
        <f>'11th Pay Period'!E63</f>
        <v/>
      </c>
      <c r="M303" t="str">
        <f>'11th Pay Period'!F63</f>
        <v/>
      </c>
      <c r="N303" t="str">
        <f>'11th Pay Period'!G63</f>
        <v/>
      </c>
    </row>
    <row r="304">
      <c r="E304" t="str">
        <v>Design Total</v>
      </c>
      <c r="F304" t="str">
        <f>'11th Pay Period'!B45</f>
        <v>Average 22.68% Missed</v>
      </c>
      <c r="G304">
        <f>'11th Pay Period'!C45</f>
        <v>27.21</v>
      </c>
      <c r="H304">
        <f>'11th Pay Period'!D45</f>
        <v>-1</v>
      </c>
      <c r="I304">
        <f>'11th Pay Period'!E45</f>
        <v>120</v>
      </c>
      <c r="J304">
        <f>'11th Pay Period'!B64</f>
        <v>272.84</v>
      </c>
      <c r="K304">
        <f>'11th Pay Period'!C64</f>
        <v>1020</v>
      </c>
      <c r="L304">
        <f>'11th Pay Period'!E64</f>
        <v>704.58</v>
      </c>
      <c r="M304">
        <f>'11th Pay Period'!F64</f>
        <v>902.3</v>
      </c>
      <c r="N304">
        <f>'11th Pay Period'!G64</f>
        <v>-197.72</v>
      </c>
    </row>
    <row r="305">
      <c r="E305" t="str">
        <f>'11th Pay Period'!A65</f>
        <v>Muhammad Afaq</v>
      </c>
      <c r="F305" t="str">
        <f>'11th Pay Period'!B46</f>
        <v>2.50% Overworked</v>
      </c>
      <c r="G305">
        <f>'11th Pay Period'!C46</f>
        <v>-1</v>
      </c>
      <c r="H305">
        <f>'11th Pay Period'!D46</f>
        <v>0</v>
      </c>
      <c r="I305">
        <f>'11th Pay Period'!E46</f>
        <v>40</v>
      </c>
      <c r="J305">
        <f>'11th Pay Period'!B65</f>
        <v>-15</v>
      </c>
      <c r="K305">
        <f>'11th Pay Period'!C65</f>
        <v>600</v>
      </c>
      <c r="L305">
        <f>'11th Pay Period'!E65</f>
        <v>615</v>
      </c>
      <c r="M305">
        <f>'11th Pay Period'!F65</f>
        <v>615</v>
      </c>
      <c r="N305">
        <f>'11th Pay Period'!G65</f>
        <v>0</v>
      </c>
    </row>
    <row r="306">
      <c r="E306" t="str">
        <f>'11th Pay Period'!A66</f>
        <v>Manisha Garg</v>
      </c>
      <c r="F306" t="str">
        <f>'11th Pay Period'!B47</f>
        <v>73.03% Missed</v>
      </c>
      <c r="G306">
        <f>'11th Pay Period'!C47</f>
        <v>29.21</v>
      </c>
      <c r="H306">
        <f>'11th Pay Period'!D47</f>
        <v>0</v>
      </c>
      <c r="I306">
        <f>'11th Pay Period'!E47</f>
        <v>40</v>
      </c>
      <c r="J306">
        <f>'11th Pay Period'!B66</f>
        <v>287.84</v>
      </c>
      <c r="K306">
        <f>'11th Pay Period'!C66</f>
        <v>420</v>
      </c>
      <c r="L306">
        <f>'11th Pay Period'!E66</f>
        <v>89.58</v>
      </c>
      <c r="M306">
        <f>'11th Pay Period'!F66</f>
        <v>287.3</v>
      </c>
      <c r="N306">
        <f>'11th Pay Period'!G66</f>
        <v>-197.72</v>
      </c>
    </row>
    <row r="307">
      <c r="E307" t="str">
        <f>'11th Pay Period'!A67</f>
        <v>Yulia McCoy</v>
      </c>
      <c r="F307">
        <f>'11th Pay Period'!B67</f>
        <v>0</v>
      </c>
      <c r="G307">
        <f>'11th Pay Period'!C67</f>
        <v>0</v>
      </c>
      <c r="H307">
        <f>'11th Pay Period'!D67</f>
        <v>0</v>
      </c>
      <c r="I307">
        <f>'11th Pay Period'!E67</f>
        <v>0</v>
      </c>
      <c r="J307">
        <f>'11th Pay Period'!F67</f>
        <v>0</v>
      </c>
      <c r="K307">
        <f>'11th Pay Period'!G67</f>
        <v>0</v>
      </c>
      <c r="L307">
        <f>'11th Pay Period'!E67</f>
        <v>0</v>
      </c>
      <c r="M307">
        <f>'11th Pay Period'!F67</f>
        <v>0</v>
      </c>
      <c r="N307">
        <f>'11th Pay Period'!G67</f>
        <v>0</v>
      </c>
    </row>
  </sheetData>
  <ignoredErrors>
    <ignoredError numberStoredAsText="1" sqref="A1:V307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T58"/>
  <sheetViews>
    <sheetView workbookViewId="0" rightToLeft="0"/>
  </sheetViews>
  <sheetData>
    <row r="1">
      <c r="A1" t="str">
        <v>Summary Overview Link</v>
      </c>
      <c r="B1" t="str">
        <v>https://docs.google.com/document/d/1HyKhJOAoBxyWkyDJY9PHqOHRKz84fnfy_H91387b_GU</v>
      </c>
    </row>
    <row r="5">
      <c r="A5" t="str">
        <v>ACTUAL EXPENSE REFS</v>
      </c>
    </row>
    <row r="6">
      <c r="A6" t="str">
        <v>Name</v>
      </c>
      <c r="B6" t="str">
        <v>Time Tracking</v>
      </c>
      <c r="C6" t="str">
        <v>Payment Processing</v>
      </c>
      <c r="D6" t="str">
        <v>Actual Expense (M)</v>
      </c>
      <c r="E6" t="str">
        <v>Clockify Hours Times Rate (pre-tax) (C)</v>
      </c>
      <c r="F6" t="str">
        <v>Actual Pay Period (Combined) Hours (C)</v>
      </c>
      <c r="G6" t="str">
        <v>Actual Paid Hours (M)</v>
      </c>
      <c r="H6" t="str">
        <v>Actual Equity Hours (M)</v>
      </c>
      <c r="I6" t="str">
        <v>Name of Ref1</v>
      </c>
      <c r="J6" t="str">
        <v>Value of Ref1</v>
      </c>
      <c r="K6" t="str">
        <v>Link to Ref1</v>
      </c>
      <c r="L6" t="str">
        <v>Name of Ref2</v>
      </c>
      <c r="M6" t="str">
        <v>Value of Ref2</v>
      </c>
      <c r="N6" t="str">
        <v>Link to Ref2</v>
      </c>
      <c r="O6" t="str">
        <v>Name of Ref3</v>
      </c>
      <c r="P6" t="str">
        <v>Value of Ref3</v>
      </c>
      <c r="Q6" t="str">
        <v>Link to Ref3</v>
      </c>
      <c r="R6" t="str">
        <v>Name of Ref4</v>
      </c>
      <c r="S6" t="str">
        <v>Value of Ref4</v>
      </c>
      <c r="T6" t="str">
        <v>Link to Ref4</v>
      </c>
    </row>
    <row r="7">
      <c r="A7" t="str">
        <v>Total</v>
      </c>
      <c r="D7">
        <f>SUM(D8:D11)</f>
        <v>1958.75</v>
      </c>
    </row>
    <row r="8">
      <c r="A8" t="str">
        <v>Dharam Pal</v>
      </c>
      <c r="B8" t="str">
        <v>Clockify</v>
      </c>
      <c r="C8" t="str">
        <v>Gusto</v>
      </c>
      <c r="D8">
        <v>735</v>
      </c>
      <c r="E8">
        <f xml:space="preserve"> G8 * F18</f>
        <v>735</v>
      </c>
      <c r="F8">
        <f>G8 + H8</f>
        <v>83.45</v>
      </c>
      <c r="G8">
        <v>42</v>
      </c>
      <c r="H8">
        <v>41.45</v>
      </c>
      <c r="I8" t="str">
        <v>Clockify: Dharam, Wed, Apr 16 - Wed, Apr 30</v>
      </c>
      <c r="J8" t="str">
        <v>Approved 16:00:00, Billable 8:00:00. Meaning that Equity is 8:00:00. Clockify amount is $140.00. Decimal hours: 8.00</v>
      </c>
      <c r="K8" t="str">
        <v>https://app.clockify.me/approvals/682424c57f29f26a889a57e2?userId=68054b65da507d1b66d678a4</v>
      </c>
      <c r="L8" t="str">
        <v>Clockify: Dharam, Thu, May 1 - Today</v>
      </c>
      <c r="M8" t="str">
        <v>Approved 67:45:00, Billable 34:00:00. Meaning that Equity is 33:45:00. Clockify amount is $595.00. Decimal hours: 67.75</v>
      </c>
      <c r="N8" t="str">
        <v>https://app.clockify.me/approvals/682369b6b505c259c81bd6d5?userId=68054b65da507d1b66d678a4</v>
      </c>
      <c r="O8" t="str">
        <v>-</v>
      </c>
      <c r="P8" t="str">
        <v>-</v>
      </c>
      <c r="Q8" t="str">
        <v>-</v>
      </c>
      <c r="R8" t="str">
        <v>-</v>
      </c>
      <c r="S8" t="str">
        <v>-</v>
      </c>
      <c r="T8" t="str">
        <v>-</v>
      </c>
    </row>
    <row r="9">
      <c r="A9" t="str">
        <v>Ariful Islam</v>
      </c>
      <c r="B9" t="str">
        <v>Upwork</v>
      </c>
      <c r="C9" t="str">
        <v>Upwork</v>
      </c>
      <c r="D9">
        <v>365</v>
      </c>
      <c r="E9">
        <f xml:space="preserve"> G9 * G19</f>
        <v>365</v>
      </c>
      <c r="F9">
        <f>G9 + H9</f>
        <v>76.5</v>
      </c>
      <c r="G9">
        <v>36.5</v>
      </c>
      <c r="H9">
        <v>40</v>
      </c>
      <c r="I9" t="str">
        <v>Clockify: Ariful, Wed, Apr 16 - Wed, Apr 30</v>
      </c>
      <c r="J9" t="str">
        <v>Approved 04:00:00, Billable 04:00:00. Meaning that Equity is 0. Clockify amount is $40.00. Decimal hours: 4.00</v>
      </c>
      <c r="K9" t="str">
        <v>https://app.clockify.me/approvals/6823f74e1c4a824d6a73d60b?userId=68054953135498463183032e</v>
      </c>
      <c r="L9" t="str">
        <v>Clockify: Ariful, Thu, May 1 - Today</v>
      </c>
      <c r="M9" t="str">
        <v>Approved 72:30:00, Billable 32:30:00. Meaning that Equity is 40:00:00. Clockify amount is $325.00. Decimal hours: 72.50</v>
      </c>
      <c r="N9" t="str">
        <v>https://app.clockify.me/approvals/6823f6ce9ee5b440ea918be7?userId=68054953135498463183032e</v>
      </c>
      <c r="R9" t="str">
        <v>-</v>
      </c>
      <c r="S9" t="str">
        <v>-</v>
      </c>
      <c r="T9" t="str">
        <v>-</v>
      </c>
    </row>
    <row r="10" xml:space="preserve">
      <c r="A10" t="str">
        <v>Muhammad Afaq</v>
      </c>
      <c r="B10" t="str">
        <v>Clockify</v>
      </c>
      <c r="C10" t="str">
        <v>Gusto</v>
      </c>
      <c r="D10">
        <v>151.25</v>
      </c>
      <c r="E10">
        <f xml:space="preserve"> G10 * F21</f>
        <v>151.2495</v>
      </c>
      <c r="F10">
        <f>G10 + H10</f>
        <v>10.0833</v>
      </c>
      <c r="G10">
        <v>10.0833</v>
      </c>
      <c r="H10">
        <v>0</v>
      </c>
      <c r="I10" t="str">
        <v>Clockify: Muhammad Afaq, Wed, Apr 16 - Wed, Apr 30</v>
      </c>
      <c r="J10" t="str">
        <v>Approved 01:45:00, Billable 01:45:00. Meaning that Equity is 0. Clockify amount is $26.25. Decimal hours: 1.75</v>
      </c>
      <c r="K10" t="str">
        <v>https://app.clockify.me/approvals/6822f91c50899316acca9136?userId=67350d8bf42ee443638377c2</v>
      </c>
      <c r="L10" t="str" xml:space="preserve">
        <v xml:space="preserve">Clockify: Muhammad Afaq, Thu, May 1 - Thu, May 15
</v>
      </c>
      <c r="M10" t="str">
        <v>Approved 08:20:00, Billable 08:20:00. Meaning that Equity is 0. Clockify amount is $125.00. Decimal hours: 8.33</v>
      </c>
      <c r="N10" t="str">
        <v>https://app.clockify.me/approvals/6822f91f403507195a0cfb76?userId=67350d8bf42ee443638377c2</v>
      </c>
      <c r="O10" t="str">
        <v>-</v>
      </c>
      <c r="P10" t="str">
        <v>-</v>
      </c>
      <c r="Q10" t="str">
        <v>-</v>
      </c>
      <c r="R10" t="str">
        <v>-</v>
      </c>
      <c r="S10" t="str">
        <v>-</v>
      </c>
      <c r="T10" t="str">
        <v>-</v>
      </c>
    </row>
    <row r="11">
      <c r="A11" t="str">
        <v>Manisha Garg</v>
      </c>
      <c r="B11" t="str">
        <v>Clockify</v>
      </c>
      <c r="C11" t="str">
        <v>Gusto</v>
      </c>
      <c r="D11">
        <f>ROUND(F11 * E22, 2)</f>
        <v>707.5</v>
      </c>
      <c r="E11">
        <f>ROUND(G11 * F22, 2)</f>
        <v>707.5</v>
      </c>
      <c r="F11">
        <f>G11 + H11</f>
        <v>70.75</v>
      </c>
      <c r="G11">
        <v>70.75</v>
      </c>
      <c r="H11">
        <v>0</v>
      </c>
      <c r="I11" t="str">
        <v>Clockify: manishacits, Wed, Apr 16 - Wed, Apr 30</v>
      </c>
      <c r="J11" t="str">
        <v>Approved 17:00:00, Billable 17:00:00. Meaning that Equity is 0. Clockify amount is $170.00. Decimal hours: 17.00</v>
      </c>
      <c r="K11" t="str">
        <v>https://app.clockify.me/approvals/6823122250899316accd5b8d?userId=67cef5d3cf06332f2bb60543</v>
      </c>
      <c r="L11" t="str">
        <v>Clockify: manishacits, Thu, May 1 - Thu, May 15</v>
      </c>
      <c r="M11" t="str">
        <v>Approved 53:45:00, Billable 53:45:00. Meaning that Equity is 0. Clockify amount is $537.50. Decimal hours: 53.75</v>
      </c>
      <c r="N11" t="str">
        <v>https://app.clockify.me/approvals/6823121a7f29f26a88813a32?userId=67cef5d3cf06332f2bb60543</v>
      </c>
      <c r="O11" t="str">
        <v>-</v>
      </c>
      <c r="P11" t="str">
        <v>-</v>
      </c>
      <c r="Q11" t="str">
        <v>-</v>
      </c>
      <c r="R11" t="str">
        <v>-</v>
      </c>
      <c r="S11" t="str">
        <v>-</v>
      </c>
      <c r="T11" t="str">
        <v>-</v>
      </c>
    </row>
    <row r="15">
      <c r="A15" t="str">
        <v>EXPECTED EXPENSES</v>
      </c>
    </row>
    <row r="16">
      <c r="A16" t="str">
        <v>Name</v>
      </c>
      <c r="B16" t="str">
        <v>Expected Pay Period Expense (C)</v>
      </c>
      <c r="C16" t="str">
        <v>Weekly Expected Expense (C)</v>
      </c>
      <c r="D16" t="str">
        <v>Total Paid Weekly Hours (M)</v>
      </c>
      <c r="E16" t="str">
        <v>Total Expense Rate, with Tax (C)</v>
      </c>
      <c r="F16" t="str">
        <v>Pre-Tax Employee Rate (C)</v>
      </c>
      <c r="G16" t="str">
        <v>Base Rate (M)</v>
      </c>
      <c r="H16" t="str">
        <v>Upwork fee (multiplier) (M)</v>
      </c>
      <c r="I16" t="str">
        <v>US FTE bonus (multiplier) (M)</v>
      </c>
      <c r="J16" t="str">
        <v>Taxes (multiplier, approximately) (M)</v>
      </c>
      <c r="K16" t="str">
        <v>Comments</v>
      </c>
    </row>
    <row r="17">
      <c r="A17" t="str">
        <v>Total</v>
      </c>
      <c r="B17">
        <f>SUM(B20:B22)</f>
        <v>1500</v>
      </c>
      <c r="C17">
        <f>SUM(C20:C22)</f>
        <v>500</v>
      </c>
    </row>
    <row r="18">
      <c r="A18" t="str">
        <v>Dharam Pal</v>
      </c>
      <c r="B18">
        <f>C18 * 2</f>
        <v>700</v>
      </c>
      <c r="C18">
        <f xml:space="preserve"> D18 * E18</f>
        <v>350</v>
      </c>
      <c r="D18">
        <v>20</v>
      </c>
      <c r="E18">
        <f>ROUND(F18 * J18, 2)</f>
        <v>17.5</v>
      </c>
      <c r="F18">
        <f>ROUND(G18 * H18 * I18, 2)</f>
        <v>17.5</v>
      </c>
      <c r="G18">
        <v>17.5</v>
      </c>
      <c r="H18">
        <v>1</v>
      </c>
      <c r="I18">
        <v>1</v>
      </c>
      <c r="J18">
        <v>1</v>
      </c>
    </row>
    <row r="19">
      <c r="A19" t="str">
        <v>Ariful Islam</v>
      </c>
      <c r="B19">
        <f>C19 * 2</f>
        <v>400</v>
      </c>
      <c r="C19">
        <f xml:space="preserve"> D19 * E19</f>
        <v>200</v>
      </c>
      <c r="D19">
        <v>20</v>
      </c>
      <c r="E19">
        <f>ROUND(F19 * J19, 2)</f>
        <v>10</v>
      </c>
      <c r="F19">
        <f>ROUND(G19 * H19 * I19, 2)</f>
        <v>10</v>
      </c>
      <c r="G19">
        <v>10</v>
      </c>
      <c r="H19">
        <v>1</v>
      </c>
      <c r="I19">
        <v>1</v>
      </c>
      <c r="J19">
        <v>1</v>
      </c>
    </row>
    <row r="20">
      <c r="A20" t="str">
        <v>Yulia McCoy</v>
      </c>
      <c r="B20">
        <v>500</v>
      </c>
      <c r="C20">
        <f xml:space="preserve"> D20 * E20</f>
        <v>0</v>
      </c>
      <c r="D20">
        <v>0</v>
      </c>
      <c r="E20">
        <f>ROUND(F20 * J20, 2)</f>
        <v>34.5</v>
      </c>
      <c r="F20">
        <f>ROUND(G20 * H20 * I20, 2)</f>
        <v>30</v>
      </c>
      <c r="G20">
        <v>26.09</v>
      </c>
      <c r="H20">
        <v>1</v>
      </c>
      <c r="I20">
        <v>1.15</v>
      </c>
      <c r="J20">
        <v>1.15</v>
      </c>
    </row>
    <row r="21">
      <c r="A21" t="str">
        <v>Muhammad Afaq</v>
      </c>
      <c r="B21">
        <f>C21 * 2</f>
        <v>600</v>
      </c>
      <c r="C21">
        <f xml:space="preserve"> D21 * E21</f>
        <v>300</v>
      </c>
      <c r="D21">
        <v>20</v>
      </c>
      <c r="E21">
        <f>ROUND(F21 * J21, 2)</f>
        <v>15</v>
      </c>
      <c r="F21">
        <f>ROUND(G21 * H21 * I21, 2)</f>
        <v>15</v>
      </c>
      <c r="G21">
        <v>15</v>
      </c>
      <c r="H21">
        <v>1</v>
      </c>
      <c r="I21">
        <v>1</v>
      </c>
      <c r="J21">
        <v>1</v>
      </c>
    </row>
    <row r="22">
      <c r="A22" t="str">
        <v>Manisha Garg</v>
      </c>
      <c r="B22">
        <f>C22 * 2</f>
        <v>400</v>
      </c>
      <c r="C22">
        <f xml:space="preserve"> D22 * E22</f>
        <v>200</v>
      </c>
      <c r="D22">
        <v>20</v>
      </c>
      <c r="E22">
        <f>ROUND(F22 * J22, 2)</f>
        <v>10</v>
      </c>
      <c r="F22">
        <f>ROUND(G22 * H22 * I22, 2)</f>
        <v>10</v>
      </c>
      <c r="G22">
        <v>10</v>
      </c>
      <c r="H22">
        <v>1</v>
      </c>
      <c r="I22">
        <v>1</v>
      </c>
      <c r="J22">
        <v>1</v>
      </c>
    </row>
    <row r="26">
      <c r="A26" t="str">
        <v>HOURS</v>
      </c>
    </row>
    <row r="27">
      <c r="A27" t="str">
        <v>Coloring</v>
      </c>
      <c r="B27" t="str">
        <v>3 hours max is acceptable difference</v>
      </c>
      <c r="C27" t="str">
        <v>3 hour+ difference</v>
      </c>
    </row>
    <row r="29">
      <c r="A29" t="str">
        <v>Name</v>
      </c>
      <c r="B29" t="str">
        <v>Inconsistency Ratio (C)</v>
      </c>
      <c r="C29" t="str">
        <v>Pay Period Hours Difference (C)</v>
      </c>
      <c r="D29" t="str">
        <v>Equity Hours Difference (C)</v>
      </c>
      <c r="E29" t="str">
        <v>Pay Period Expecteed Hours (C)</v>
      </c>
      <c r="F29" t="str">
        <v>Total Expected Weekly Hours (C)</v>
      </c>
      <c r="G29" t="str">
        <v>Total Expected Weekly Equity Hours (M)</v>
      </c>
      <c r="H29" t="str">
        <v>Total Expected Paid Weekly Hours (C)</v>
      </c>
    </row>
    <row r="30">
      <c r="A30" t="str">
        <v>Grand Total</v>
      </c>
      <c r="B30" t="str">
        <f>IF(C30 &gt; 0, "Average " &amp; TEXT(C30 / E30 * 100, "0.00") &amp; "% Missed", IF(C30 &lt; 0, "Average " &amp; TEXT(-C30 / E30 * 100, "0.00") &amp; "% Overworked", "Average No Difference"))</f>
        <v>Average 0.22% Overworked</v>
      </c>
      <c r="C30">
        <f>SUM(C32+C38)</f>
        <v>-0.7833</v>
      </c>
      <c r="D30">
        <f>SUM(D32+D38)</f>
        <v>-1.45</v>
      </c>
      <c r="E30">
        <f>SUM(E32+E38)</f>
        <v>360</v>
      </c>
      <c r="F30">
        <f>SUM(F32+F38)</f>
        <v>180</v>
      </c>
      <c r="G30">
        <f>SUM(G32+G38)</f>
        <v>100</v>
      </c>
      <c r="H30">
        <f>SUM(H32+H38)</f>
        <v>80</v>
      </c>
    </row>
    <row r="32">
      <c r="A32" t="str">
        <v>Dev Total</v>
      </c>
      <c r="B32" t="str">
        <f>IF(C32 &gt; 0, "Average " &amp; TEXT(C32 / E32 * 100, "0.00") &amp; "% Missed", IF(C32 &lt; 0, "Average " &amp; TEXT(-C32 / E32 * 100, "0.00") &amp; "% Overworked", "Average No Difference"))</f>
        <v>Average 0.02% Missed</v>
      </c>
      <c r="C32">
        <f>SUM(C33:C36)</f>
        <v>0.05</v>
      </c>
      <c r="D32">
        <f>SUM(D33:D36)</f>
        <v>-1.45</v>
      </c>
      <c r="E32">
        <f>SUM(E33:E36)</f>
        <v>240</v>
      </c>
      <c r="F32">
        <f>SUM(F33:F36)</f>
        <v>120</v>
      </c>
      <c r="G32">
        <f>SUM(G33:G36)</f>
        <v>80</v>
      </c>
      <c r="H32">
        <f>SUM(H33:H36)</f>
        <v>40</v>
      </c>
    </row>
    <row r="33">
      <c r="A33" t="str">
        <v>Dharam Pal</v>
      </c>
      <c r="B33" t="str">
        <f>IF(C33 &gt; 0, TEXT(C33 / E33 * 100, "0.00") &amp; "% Missed", IF(C33 &lt; 0, TEXT(-C33 / E33 * 100, "0.00") &amp; "% Overworked", "No Difference"))</f>
        <v>4.31% Overworked</v>
      </c>
      <c r="C33">
        <f xml:space="preserve"> E33 - F8</f>
        <v>-3.45</v>
      </c>
      <c r="D33">
        <f xml:space="preserve"> (G33 * 2) - H8</f>
        <v>-1.45</v>
      </c>
      <c r="E33">
        <f xml:space="preserve"> F33 * 2</f>
        <v>80</v>
      </c>
      <c r="F33">
        <f xml:space="preserve"> G33 + H33</f>
        <v>40</v>
      </c>
      <c r="G33">
        <v>20</v>
      </c>
      <c r="H33">
        <f>D18</f>
        <v>20</v>
      </c>
    </row>
    <row r="34">
      <c r="A34" t="str">
        <v>Ariful Islam</v>
      </c>
      <c r="B34" t="str">
        <f>IF(C34 &gt; 0, TEXT(C34 / E34 * 100, "0.00") &amp; "% Missed", IF(C34 &lt; 0, TEXT(-C34 / E34 * 100, "0.00") &amp; "% Overworked", "No Difference"))</f>
        <v>4.38% Missed</v>
      </c>
      <c r="C34">
        <f xml:space="preserve"> E34 - F9</f>
        <v>3.5</v>
      </c>
      <c r="D34">
        <f xml:space="preserve"> (G34 * 2) - H9</f>
        <v>0</v>
      </c>
      <c r="E34">
        <f xml:space="preserve"> F34 * 2</f>
        <v>80</v>
      </c>
      <c r="F34">
        <f xml:space="preserve"> G34 + H34</f>
        <v>40</v>
      </c>
      <c r="G34">
        <v>20</v>
      </c>
      <c r="H34">
        <f>D19</f>
        <v>20</v>
      </c>
    </row>
    <row r="35">
      <c r="A35" t="str">
        <v>Mikhail Stepanov</v>
      </c>
      <c r="B35" t="str">
        <f>IF(C35 &gt; 0, TEXT(C35 / E35 * 100, "0.00") &amp; "% Missed", IF(C35 &lt; 0, TEXT(-C35 / E35 * 100, "0.00") &amp; "% Overworked", "No Difference"))</f>
        <v>No Difference</v>
      </c>
      <c r="C35">
        <v>0</v>
      </c>
      <c r="D35">
        <v>0</v>
      </c>
      <c r="E35">
        <f xml:space="preserve"> F35 * 2</f>
        <v>40</v>
      </c>
      <c r="F35">
        <f xml:space="preserve"> G35 + H35</f>
        <v>20</v>
      </c>
      <c r="G35">
        <v>20</v>
      </c>
      <c r="H35">
        <v>0</v>
      </c>
    </row>
    <row r="36">
      <c r="A36" t="str">
        <v>Anatoly Stepanov</v>
      </c>
      <c r="B36" t="str">
        <f>IF(C36 &gt; 0, TEXT(C36 / E36 * 100, "0.00") &amp; "% Missed", IF(C36 &lt; 0, TEXT(-C36 / E36 * 100, "0.00") &amp; "% Overworked", "No Difference"))</f>
        <v>No Difference</v>
      </c>
      <c r="C36">
        <v>0</v>
      </c>
      <c r="D36">
        <v>0</v>
      </c>
      <c r="E36">
        <f xml:space="preserve"> F36 * 2</f>
        <v>40</v>
      </c>
      <c r="F36">
        <f xml:space="preserve"> G36 + H36</f>
        <v>20</v>
      </c>
      <c r="G36">
        <v>20</v>
      </c>
      <c r="H36">
        <v>0</v>
      </c>
    </row>
    <row r="38">
      <c r="A38" t="str">
        <v>Design Total</v>
      </c>
      <c r="B38" t="str">
        <f>IF(C38 &gt; 0, "Average " &amp; TEXT(C38 / E38 * 100, "0.00") &amp; "% Missed", IF(C38 &lt; 0, "Average " &amp; TEXT(-C38 / E38 * 100, "0.00") &amp; "% Overworked", "Average No Difference"))</f>
        <v>Average 0.69% Overworked</v>
      </c>
      <c r="C38">
        <f>SUM(C39:C41)</f>
        <v>-0.8333</v>
      </c>
      <c r="D38">
        <f>SUM(D39:D41)</f>
        <v>0</v>
      </c>
      <c r="E38">
        <f>SUM(E39:E41)</f>
        <v>120</v>
      </c>
      <c r="F38">
        <f>SUM(F39:F41)</f>
        <v>60</v>
      </c>
      <c r="G38">
        <f>SUM(G39:G41)</f>
        <v>20</v>
      </c>
      <c r="H38">
        <f>SUM(H39:H41)</f>
        <v>40</v>
      </c>
    </row>
    <row r="39">
      <c r="A39" t="str">
        <v>Muhammad Afaq</v>
      </c>
      <c r="B39" t="str">
        <f>IF(C39 &gt; 0, TEXT(C39 / E39 * 100, "0.00") &amp; "% Missed", IF(C39 &lt; 0, TEXT(-C39 / E39 * 100, "0.00") &amp; "% Overworked", "No Difference"))</f>
        <v>74.79% Missed</v>
      </c>
      <c r="C39">
        <f xml:space="preserve"> E39 - F10</f>
        <v>29.9167</v>
      </c>
      <c r="D39">
        <v>0</v>
      </c>
      <c r="E39">
        <f xml:space="preserve"> F39 * 2</f>
        <v>40</v>
      </c>
      <c r="F39">
        <f xml:space="preserve"> G39 + H39</f>
        <v>20</v>
      </c>
      <c r="G39">
        <v>0</v>
      </c>
      <c r="H39">
        <f>D21</f>
        <v>20</v>
      </c>
    </row>
    <row r="40">
      <c r="A40" t="str">
        <v>Manisha Garg</v>
      </c>
      <c r="B40" t="str">
        <f>IF(C40 &gt; 0, TEXT(C40 / E40 * 100, "0.00") &amp; "% Missed", IF(C40 &lt; 0, TEXT(-C40 / E40 * 100, "0.00") &amp; "% Overworked", "No Difference"))</f>
        <v>76.88% Overworked</v>
      </c>
      <c r="C40">
        <f xml:space="preserve"> E40 - F11</f>
        <v>-30.75</v>
      </c>
      <c r="D40">
        <v>0</v>
      </c>
      <c r="E40">
        <f xml:space="preserve"> F40 * 2</f>
        <v>40</v>
      </c>
      <c r="F40">
        <f xml:space="preserve"> G40 + H40</f>
        <v>20</v>
      </c>
      <c r="G40">
        <v>0</v>
      </c>
      <c r="H40">
        <f>D22</f>
        <v>20</v>
      </c>
      <c r="I40" t="str">
        <v>Manisha has been working on the booklet.</v>
      </c>
    </row>
    <row r="41">
      <c r="A41" t="str">
        <v>Yulia McCoy</v>
      </c>
      <c r="B41" t="str">
        <f>IF(C41 &gt; 0, TEXT(C41 / E41 * 100, "0.00") &amp; "% Missed", IF(C41 &lt; 0, TEXT(-C41 / E41 * 100, "0.00") &amp; "% Overworked", "No Difference"))</f>
        <v>No Difference</v>
      </c>
      <c r="C41">
        <v>0</v>
      </c>
      <c r="D41">
        <v>0</v>
      </c>
      <c r="E41">
        <f xml:space="preserve"> F41 * 2</f>
        <v>40</v>
      </c>
      <c r="F41">
        <f xml:space="preserve"> G41 + H41</f>
        <v>20</v>
      </c>
      <c r="G41">
        <v>20</v>
      </c>
      <c r="H41">
        <v>0</v>
      </c>
    </row>
    <row r="44">
      <c r="A44" t="str">
        <v>ACTUAL EXPENSES</v>
      </c>
    </row>
    <row r="46">
      <c r="A46" t="str">
        <v>Name</v>
      </c>
      <c r="B46" t="str">
        <v>Incosistency Expense (C)</v>
      </c>
      <c r="C46" t="str">
        <v>Expected Pay Period Expense (C)</v>
      </c>
      <c r="D46" t="str">
        <v>Actual Expense (C)</v>
      </c>
      <c r="E46" t="str">
        <v>Actual Expense Paid (M)</v>
      </c>
      <c r="F46" t="str">
        <v>Expence Difference (C)</v>
      </c>
    </row>
    <row r="47">
      <c r="A47" t="str">
        <v>Grand Total</v>
      </c>
      <c r="B47">
        <f>SUM(B49 + B55)</f>
        <v>141.25</v>
      </c>
      <c r="C47">
        <f>SUM(C49 + C55)</f>
        <v>2100</v>
      </c>
      <c r="D47">
        <f>SUM(D49 + D55)</f>
        <v>1958.75</v>
      </c>
      <c r="E47">
        <f>SUM(E49 + E55)</f>
        <v>1958.7</v>
      </c>
      <c r="F47">
        <f>SUM(F49 + F55)</f>
        <v>0.05</v>
      </c>
    </row>
    <row r="49">
      <c r="A49" t="str">
        <v>Dev Total</v>
      </c>
      <c r="B49">
        <f>SUM(B50:B53)</f>
        <v>0</v>
      </c>
      <c r="C49">
        <f>SUM(C50:C53)</f>
        <v>1100</v>
      </c>
      <c r="D49">
        <f>SUM(D50:D53)</f>
        <v>1100</v>
      </c>
      <c r="E49">
        <f>SUM(E50:E53)</f>
        <v>1100</v>
      </c>
      <c r="F49">
        <f>SUM(F50:F53)</f>
        <v>0</v>
      </c>
    </row>
    <row r="50">
      <c r="A50" t="str">
        <v>Dharam Pal</v>
      </c>
      <c r="B50">
        <f xml:space="preserve"> C50 - D50</f>
        <v>-35</v>
      </c>
      <c r="C50">
        <f xml:space="preserve"> B18</f>
        <v>700</v>
      </c>
      <c r="D50">
        <f xml:space="preserve"> D8</f>
        <v>735</v>
      </c>
      <c r="E50">
        <v>735</v>
      </c>
      <c r="F50">
        <f>D50 - E50</f>
        <v>0</v>
      </c>
    </row>
    <row r="51">
      <c r="A51" t="str">
        <v>Ariful Islam</v>
      </c>
      <c r="B51">
        <f xml:space="preserve"> C51 - D51</f>
        <v>35</v>
      </c>
      <c r="C51">
        <f xml:space="preserve"> B19</f>
        <v>400</v>
      </c>
      <c r="D51">
        <f xml:space="preserve"> D9</f>
        <v>365</v>
      </c>
      <c r="E51">
        <f xml:space="preserve"> E9</f>
        <v>365</v>
      </c>
      <c r="F51">
        <f>D51 - E51</f>
        <v>0</v>
      </c>
    </row>
    <row r="52">
      <c r="A52" t="str">
        <v>Mikhail Stepanov</v>
      </c>
      <c r="B52">
        <f xml:space="preserve"> C52 - D52</f>
        <v>0</v>
      </c>
      <c r="C52">
        <v>0</v>
      </c>
      <c r="D52">
        <v>0</v>
      </c>
      <c r="E52">
        <v>0</v>
      </c>
      <c r="F52">
        <f>D52 - E52</f>
        <v>0</v>
      </c>
    </row>
    <row r="53">
      <c r="A53" t="str">
        <v>Anatoly Stepanov</v>
      </c>
      <c r="B53">
        <f xml:space="preserve"> C53 - D53</f>
        <v>0</v>
      </c>
      <c r="C53">
        <v>0</v>
      </c>
      <c r="D53">
        <v>0</v>
      </c>
      <c r="E53">
        <v>0</v>
      </c>
      <c r="F53">
        <f>D53 - E53</f>
        <v>0</v>
      </c>
    </row>
    <row r="55">
      <c r="A55" t="str">
        <v>Design Total</v>
      </c>
      <c r="B55">
        <f>SUM(B56:B58)</f>
        <v>141.25</v>
      </c>
      <c r="C55">
        <f>SUM(C56:C58)</f>
        <v>1000</v>
      </c>
      <c r="D55">
        <f>SUM(D56:D58)</f>
        <v>858.75</v>
      </c>
      <c r="E55">
        <f>SUM(E56:E58)</f>
        <v>858.7</v>
      </c>
      <c r="F55">
        <f>SUM(F56:F58)</f>
        <v>0.05</v>
      </c>
    </row>
    <row r="56">
      <c r="A56" t="str">
        <v>Muhammad Afaq</v>
      </c>
      <c r="B56">
        <f xml:space="preserve"> C56 - D56</f>
        <v>448.75</v>
      </c>
      <c r="C56">
        <f xml:space="preserve"> B21</f>
        <v>600</v>
      </c>
      <c r="D56">
        <f xml:space="preserve"> D10</f>
        <v>151.25</v>
      </c>
      <c r="E56">
        <v>151.2</v>
      </c>
      <c r="F56">
        <f>D56 - E56</f>
        <v>0.05</v>
      </c>
      <c r="G56" t="str">
        <v>We overapaid Afaq 5 cents.</v>
      </c>
    </row>
    <row r="57">
      <c r="A57" t="str">
        <v>Manisha Garg</v>
      </c>
      <c r="B57">
        <f xml:space="preserve"> C57 - D57</f>
        <v>-307.5</v>
      </c>
      <c r="C57">
        <f xml:space="preserve"> B22</f>
        <v>400</v>
      </c>
      <c r="D57">
        <f xml:space="preserve"> D11</f>
        <v>707.5</v>
      </c>
      <c r="E57">
        <f xml:space="preserve"> E11</f>
        <v>707.5</v>
      </c>
      <c r="F57">
        <f>D57 - E57</f>
        <v>0</v>
      </c>
      <c r="G57" t="str">
        <v>We overpaid Manisha 3 cents, we overpaid again.</v>
      </c>
    </row>
    <row r="58">
      <c r="A58" t="str">
        <v>Yulia McCoy</v>
      </c>
      <c r="B58">
        <f xml:space="preserve"> C58 - D58</f>
        <v>0</v>
      </c>
      <c r="C58">
        <v>0</v>
      </c>
      <c r="D58">
        <v>0</v>
      </c>
      <c r="E58">
        <v>0</v>
      </c>
      <c r="F58">
        <v>0</v>
      </c>
    </row>
  </sheetData>
  <hyperlinks>
    <hyperlink ref="B1" r:id="rId1"/>
    <hyperlink ref="K8" r:id="rId2"/>
    <hyperlink ref="N8" r:id="rId3"/>
    <hyperlink ref="K9" r:id="rId4"/>
    <hyperlink ref="N9" r:id="rId5"/>
    <hyperlink ref="K10" r:id="rId6"/>
    <hyperlink ref="N10" r:id="rId7"/>
    <hyperlink ref="K11" r:id="rId8"/>
    <hyperlink ref="N11" r:id="rId9"/>
  </hyperlinks>
  <ignoredErrors>
    <ignoredError numberStoredAsText="1" sqref="A1:T58"/>
  </ignoredErrors>
</worksheet>
</file>

<file path=xl/worksheets/sheet11.xml><?xml version="1.0" encoding="utf-8"?>
<worksheet xmlns="http://schemas.openxmlformats.org/spreadsheetml/2006/main" xmlns:r="http://schemas.openxmlformats.org/officeDocument/2006/relationships">
  <dimension ref="A1:T59"/>
  <sheetViews>
    <sheetView workbookViewId="0" rightToLeft="0"/>
  </sheetViews>
  <sheetData>
    <row r="1">
      <c r="A1" t="str">
        <v>Summary Overview Link</v>
      </c>
      <c r="B1" t="str">
        <v>https://docs.google.com/document/d/1h2HZOMQ2osN54QCCmxXKJYAmWPmYe2fNWra8pl5CsYM</v>
      </c>
    </row>
    <row r="5">
      <c r="A5" t="str">
        <v>ACTUAL EXPENSE REFS</v>
      </c>
    </row>
    <row r="6">
      <c r="A6" t="str">
        <v>Name</v>
      </c>
      <c r="B6" t="str">
        <v>Time Tracking</v>
      </c>
      <c r="C6" t="str">
        <v>Payment Processing</v>
      </c>
      <c r="D6" t="str">
        <v>Actual Expense (M)</v>
      </c>
      <c r="E6" t="str">
        <v>Clockify Hours Times Rate (pre-tax) (C)</v>
      </c>
      <c r="F6" t="str">
        <v>Actual Pay Period (Combined) Hours (C)</v>
      </c>
      <c r="G6" t="str">
        <v>Actual Paid Hours (M)</v>
      </c>
      <c r="H6" t="str">
        <v>Actual Equity Hours (M)</v>
      </c>
      <c r="I6" t="str">
        <v>Name of Ref1</v>
      </c>
      <c r="J6" t="str">
        <v>Value of Ref1</v>
      </c>
      <c r="K6" t="str">
        <v>Link to Ref1</v>
      </c>
      <c r="L6" t="str">
        <v>Name of Ref2</v>
      </c>
      <c r="M6" t="str">
        <v>Value of Ref2</v>
      </c>
      <c r="N6" t="str">
        <v>Link to Ref2</v>
      </c>
      <c r="O6" t="str">
        <v>Name of Ref3</v>
      </c>
      <c r="P6" t="str">
        <v>Value of Ref3</v>
      </c>
      <c r="Q6" t="str">
        <v>Link to Ref3</v>
      </c>
      <c r="R6" t="str">
        <v>Name of Ref4</v>
      </c>
      <c r="S6" t="str">
        <v>Value of Ref4</v>
      </c>
      <c r="T6" t="str">
        <v>Link to Ref4</v>
      </c>
    </row>
    <row r="7">
      <c r="A7" t="str">
        <v>Total</v>
      </c>
      <c r="D7">
        <f>SUM(D10:D12)</f>
        <v>1064.16</v>
      </c>
    </row>
    <row r="8">
      <c r="A8" t="str">
        <v>Dharam Pal</v>
      </c>
      <c r="B8" t="str">
        <v>Clockify</v>
      </c>
      <c r="C8" t="str">
        <v>Gusto</v>
      </c>
      <c r="D8">
        <f xml:space="preserve"> E8 + 175</f>
        <v>735</v>
      </c>
      <c r="E8">
        <f xml:space="preserve"> G8 * F19</f>
        <v>560</v>
      </c>
      <c r="F8">
        <f>G8 + H8</f>
        <v>52</v>
      </c>
      <c r="G8">
        <v>32</v>
      </c>
      <c r="H8">
        <v>20</v>
      </c>
      <c r="I8" t="str">
        <v>Clockify: Dharam, Wed, Apr 16 - Today</v>
      </c>
      <c r="J8" t="str">
        <v>Approved 52:00:00, Billable 32:00:00. Meaning that Equity is 20:00:00. Clockify amount is $‎560.00.</v>
      </c>
      <c r="K8" t="str">
        <v>https://app.clockify.me/approvals/680fbe5e2e56197b9fce2a3b?userId=68054b65da507d1b66d678a4</v>
      </c>
      <c r="L8" t="str">
        <v>Test Task</v>
      </c>
      <c r="M8" t="str">
        <v>10 hours times the current pay rate, which is $17.5 =&gt; $175 for the test task</v>
      </c>
      <c r="N8" t="str">
        <v>Verbal</v>
      </c>
      <c r="O8" t="str">
        <v>-</v>
      </c>
      <c r="P8" t="str">
        <v>-</v>
      </c>
      <c r="Q8" t="str">
        <v>-</v>
      </c>
      <c r="R8" t="str">
        <v>-</v>
      </c>
      <c r="S8" t="str">
        <v>-</v>
      </c>
      <c r="T8" t="str">
        <v>-</v>
      </c>
    </row>
    <row r="9">
      <c r="A9" t="str">
        <v>Ariful Islam</v>
      </c>
      <c r="B9" t="str">
        <v>Upwork</v>
      </c>
      <c r="C9" t="str">
        <v>Upwork</v>
      </c>
      <c r="D9">
        <f>ROUND(E9 * H20, 2) + 4.99</f>
        <v>242.11</v>
      </c>
      <c r="E9">
        <f xml:space="preserve"> G9 * G20</f>
        <v>225.83</v>
      </c>
      <c r="F9">
        <f>G9 + H9</f>
        <v>42.583</v>
      </c>
      <c r="G9">
        <v>22.583</v>
      </c>
      <c r="H9">
        <v>20</v>
      </c>
      <c r="I9" t="str">
        <v>Clockify: Akshat Arora, Tue, Apr 1 - Tue, Apr 15</v>
      </c>
      <c r="J9" t="str">
        <v>Approved 42:35:00, Billable 22:35:00. Meaning that Equity is 20:00:00. Clockify amount is $‎225.83. Decimal hours: 22.58. 2.5 Hours are test task</v>
      </c>
      <c r="K9" t="str">
        <v>https://app.clockify.me/approvals/680fbdddb884b21e99c5ed11?userId=68054953135498463183032e</v>
      </c>
      <c r="L9" t="str">
        <v>Upwork initiation fee</v>
      </c>
      <c r="M9">
        <v>4.99</v>
      </c>
      <c r="N9" t="str">
        <v>-</v>
      </c>
      <c r="R9" t="str">
        <v>-</v>
      </c>
      <c r="S9" t="str">
        <v>-</v>
      </c>
      <c r="T9" t="str">
        <v>-</v>
      </c>
    </row>
    <row r="10">
      <c r="A10" t="str">
        <v>Yulia McCoy</v>
      </c>
      <c r="B10" t="str">
        <v>Clockify</v>
      </c>
      <c r="C10" t="str">
        <v>Gusto</v>
      </c>
      <c r="D10">
        <v>500</v>
      </c>
      <c r="E10">
        <f xml:space="preserve"> G10 * F21</f>
        <v>0</v>
      </c>
      <c r="F10">
        <f>G10 + H10</f>
        <v>0</v>
      </c>
      <c r="G10">
        <v>0</v>
      </c>
      <c r="H10">
        <v>0</v>
      </c>
      <c r="I10" t="str">
        <v>Bonus for the Hard Work</v>
      </c>
      <c r="J10">
        <v>500</v>
      </c>
      <c r="K10" t="str">
        <v>Verbal</v>
      </c>
      <c r="L10" t="str">
        <v>-</v>
      </c>
      <c r="M10" t="str">
        <v>-</v>
      </c>
      <c r="N10" t="str">
        <v>-</v>
      </c>
      <c r="O10" t="str">
        <v>-</v>
      </c>
      <c r="P10" t="str">
        <v>-</v>
      </c>
      <c r="Q10" t="str">
        <v>-</v>
      </c>
      <c r="R10" t="str">
        <v>-</v>
      </c>
      <c r="S10" t="str">
        <v>-</v>
      </c>
      <c r="T10" t="str">
        <v>-</v>
      </c>
    </row>
    <row r="11">
      <c r="A11" t="str">
        <v>Muhammad Afaq</v>
      </c>
      <c r="B11" t="str">
        <v>Clockify</v>
      </c>
      <c r="C11" t="str">
        <v>Gusto</v>
      </c>
      <c r="D11">
        <v>300</v>
      </c>
      <c r="E11">
        <f xml:space="preserve"> G11 * F22</f>
        <v>300</v>
      </c>
      <c r="F11">
        <f>G11 + H11</f>
        <v>20</v>
      </c>
      <c r="G11">
        <v>20</v>
      </c>
      <c r="H11">
        <v>0</v>
      </c>
      <c r="I11" t="str">
        <v>Clockify: Muhammad Afaq, Wed, Apr 16 - Wed, Apr 30</v>
      </c>
      <c r="J11" t="str">
        <v>Approved 20:00:00, Billable 20:00:00. Meaning that Equity is 0. Clockify amount is $300.00. Decimal hours: 20.00</v>
      </c>
      <c r="K11" t="str">
        <v>https://app.clockify.me/approvals/681004fc7e2ae746e81a8d53?userId=67350d8bf42ee443638377c2</v>
      </c>
      <c r="L11" t="str">
        <v>-</v>
      </c>
      <c r="M11" t="str">
        <v>-</v>
      </c>
      <c r="N11" t="str">
        <v>-</v>
      </c>
      <c r="O11" t="str">
        <v>-</v>
      </c>
      <c r="P11" t="str">
        <v>-</v>
      </c>
      <c r="Q11" t="str">
        <v>-</v>
      </c>
      <c r="R11" t="str">
        <v>-</v>
      </c>
      <c r="S11" t="str">
        <v>-</v>
      </c>
      <c r="T11" t="str">
        <v>-</v>
      </c>
    </row>
    <row r="12">
      <c r="A12" t="str">
        <v>Manisha Garg</v>
      </c>
      <c r="B12" t="str">
        <v>Clockify</v>
      </c>
      <c r="C12" t="str">
        <v>Gusto</v>
      </c>
      <c r="D12">
        <f>ROUND(F12 * E23, 2)</f>
        <v>264.16</v>
      </c>
      <c r="E12">
        <f>ROUND(G12 * F23, 2)</f>
        <v>264.16</v>
      </c>
      <c r="F12">
        <f>G12 + H12</f>
        <v>26.416</v>
      </c>
      <c r="G12">
        <v>26.416</v>
      </c>
      <c r="H12">
        <v>0</v>
      </c>
      <c r="I12" t="str">
        <v>Clockify: manishacits, Wed, Apr 16 - Today</v>
      </c>
      <c r="J12" t="str">
        <v>Approved 26:25:00, Billable 26:25:00. Meaning that Equity is 0. Clockify amount is $264.16. Decimal hours: 26.4167</v>
      </c>
      <c r="K12" t="str">
        <v>https://app.clockify.me/approvals/6810c390b884b21e99db66aa?userId=67cef5d3cf06332f2bb60543</v>
      </c>
      <c r="L12" t="str">
        <v>-</v>
      </c>
      <c r="M12" t="str">
        <v>-</v>
      </c>
      <c r="N12" t="str">
        <v>-</v>
      </c>
      <c r="O12" t="str">
        <v>-</v>
      </c>
      <c r="P12" t="str">
        <v>-</v>
      </c>
      <c r="Q12" t="str">
        <v>-</v>
      </c>
      <c r="R12" t="str">
        <v>-</v>
      </c>
      <c r="S12" t="str">
        <v>-</v>
      </c>
      <c r="T12" t="str">
        <v>-</v>
      </c>
    </row>
    <row r="14">
      <c r="D14" t="str">
        <v>$225.83 Upwork to pay for Ariful</v>
      </c>
    </row>
    <row r="16">
      <c r="A16" t="str">
        <v>EXPECTED EXPENSES</v>
      </c>
    </row>
    <row r="17">
      <c r="A17" t="str">
        <v>Name</v>
      </c>
      <c r="B17" t="str">
        <v>Expected Pay Period Expense (C)</v>
      </c>
      <c r="C17" t="str">
        <v>Weekly Expected Expense (C)</v>
      </c>
      <c r="D17" t="str">
        <v>Total Paid Weekly Hours (M)</v>
      </c>
      <c r="E17" t="str">
        <v>Total Expense Rate, with Tax (C)</v>
      </c>
      <c r="F17" t="str">
        <v>Pre-Tax Employee Rate (C)</v>
      </c>
      <c r="G17" t="str">
        <v>Base Rate (M)</v>
      </c>
      <c r="H17" t="str">
        <v>Upwork fee (multiplier) (M)</v>
      </c>
      <c r="I17" t="str">
        <v>US FTE bonus (multiplier) (M)</v>
      </c>
      <c r="J17" t="str">
        <v>Taxes (multiplier, approximately) (M)</v>
      </c>
      <c r="K17" t="str">
        <v>Comments</v>
      </c>
    </row>
    <row r="18">
      <c r="A18" t="str">
        <v>Total</v>
      </c>
      <c r="B18">
        <f>SUM(B21:B23)</f>
        <v>1500</v>
      </c>
      <c r="C18">
        <f>SUM(C21:C23)</f>
        <v>500</v>
      </c>
    </row>
    <row r="19">
      <c r="A19" t="str">
        <v>Dharam Pal</v>
      </c>
      <c r="B19">
        <f>C19 * 2</f>
        <v>700</v>
      </c>
      <c r="C19">
        <f xml:space="preserve"> D19 * E19</f>
        <v>350</v>
      </c>
      <c r="D19">
        <v>20</v>
      </c>
      <c r="E19">
        <f>ROUND(F19 * J19, 2)</f>
        <v>17.5</v>
      </c>
      <c r="F19">
        <f>ROUND(G19 * H19 * I19, 2)</f>
        <v>17.5</v>
      </c>
      <c r="G19">
        <v>17.5</v>
      </c>
      <c r="H19">
        <v>1</v>
      </c>
      <c r="I19">
        <v>1</v>
      </c>
      <c r="J19">
        <v>1</v>
      </c>
    </row>
    <row r="20">
      <c r="A20" t="str">
        <v>Ariful Islam</v>
      </c>
      <c r="B20">
        <f>C20 * 2</f>
        <v>420</v>
      </c>
      <c r="C20">
        <f xml:space="preserve"> D20 * E20</f>
        <v>210</v>
      </c>
      <c r="D20">
        <v>20</v>
      </c>
      <c r="E20">
        <f>ROUND(F20 * J20, 2)</f>
        <v>10.5</v>
      </c>
      <c r="F20">
        <f>ROUND(G20 * H20 * I20, 2)</f>
        <v>10.5</v>
      </c>
      <c r="G20">
        <v>10</v>
      </c>
      <c r="H20">
        <v>1.05</v>
      </c>
      <c r="I20">
        <v>1</v>
      </c>
      <c r="J20">
        <v>1</v>
      </c>
    </row>
    <row r="21">
      <c r="A21" t="str">
        <v>Yulia McCoy</v>
      </c>
      <c r="B21">
        <v>500</v>
      </c>
      <c r="C21">
        <f xml:space="preserve"> D21 * E21</f>
        <v>0</v>
      </c>
      <c r="D21">
        <v>0</v>
      </c>
      <c r="E21">
        <f>ROUND(F21 * J21, 2)</f>
        <v>34.5</v>
      </c>
      <c r="F21">
        <f>ROUND(G21 * H21 * I21, 2)</f>
        <v>30</v>
      </c>
      <c r="G21">
        <v>26.09</v>
      </c>
      <c r="H21">
        <v>1</v>
      </c>
      <c r="I21">
        <v>1.15</v>
      </c>
      <c r="J21">
        <v>1.15</v>
      </c>
      <c r="K21" t="str">
        <v>Bonus for good work</v>
      </c>
    </row>
    <row r="22">
      <c r="A22" t="str">
        <v>Muhammad Afaq</v>
      </c>
      <c r="B22">
        <f>C22 * 2</f>
        <v>600</v>
      </c>
      <c r="C22">
        <f xml:space="preserve"> D22 * E22</f>
        <v>300</v>
      </c>
      <c r="D22">
        <v>20</v>
      </c>
      <c r="E22">
        <f>ROUND(F22 * J22, 2)</f>
        <v>15</v>
      </c>
      <c r="F22">
        <f>ROUND(G22 * H22 * I22, 2)</f>
        <v>15</v>
      </c>
      <c r="G22">
        <v>15</v>
      </c>
      <c r="H22">
        <v>1</v>
      </c>
      <c r="I22">
        <v>1</v>
      </c>
      <c r="J22">
        <v>1</v>
      </c>
    </row>
    <row r="23">
      <c r="A23" t="str">
        <v>Manisha Garg</v>
      </c>
      <c r="B23">
        <f>C23 * 2</f>
        <v>400</v>
      </c>
      <c r="C23">
        <f xml:space="preserve"> D23 * E23</f>
        <v>200</v>
      </c>
      <c r="D23">
        <v>20</v>
      </c>
      <c r="E23">
        <f>ROUND(F23 * J23, 2)</f>
        <v>10</v>
      </c>
      <c r="F23">
        <f>ROUND(G23 * H23 * I23, 2)</f>
        <v>10</v>
      </c>
      <c r="G23">
        <v>10</v>
      </c>
      <c r="H23">
        <v>1</v>
      </c>
      <c r="I23">
        <v>1</v>
      </c>
      <c r="J23">
        <v>1</v>
      </c>
    </row>
    <row r="27">
      <c r="A27" t="str">
        <v>HOURS</v>
      </c>
    </row>
    <row r="28">
      <c r="A28" t="str">
        <v>Coloring</v>
      </c>
      <c r="B28" t="str">
        <v>3 hours max is acceptable difference</v>
      </c>
      <c r="C28" t="str">
        <v>3 hour+ difference</v>
      </c>
    </row>
    <row r="30">
      <c r="A30" t="str">
        <v>Name</v>
      </c>
      <c r="B30" t="str">
        <v>Inconsistency Ratio (C)</v>
      </c>
      <c r="C30" t="str">
        <v>Pay Period Hours Difference (C)</v>
      </c>
      <c r="D30" t="str">
        <v>Equity Hours Difference (C)</v>
      </c>
      <c r="E30" t="str">
        <v>Pay Period Expecteed Hours (C)</v>
      </c>
      <c r="F30" t="str">
        <v>Total Expected Weekly Hours (C)</v>
      </c>
      <c r="G30" t="str">
        <v>Total Expected Weekly Equity Hours (M)</v>
      </c>
      <c r="H30" t="str">
        <v>Total Expected Paid Weekly Hours (C)</v>
      </c>
    </row>
    <row r="31">
      <c r="A31" t="str">
        <v>Grand Total</v>
      </c>
      <c r="B31" t="str">
        <f>IF(C31 &gt; 0, "Average " &amp; TEXT(C31 / E31 * 100, "0.00") &amp; "% Missed", IF(C31 &lt; 0, "Average " &amp; TEXT(-C31 / E31 * 100, "0.00") &amp; "% Overworked", "Average No Difference"))</f>
        <v>Average 16.79% Missed</v>
      </c>
      <c r="C31">
        <f>SUM(C33+C39)</f>
        <v>33.584</v>
      </c>
      <c r="D31">
        <f>SUM(D33+D39)</f>
        <v>0</v>
      </c>
      <c r="E31">
        <f>SUM(E33+E39)</f>
        <v>200</v>
      </c>
      <c r="F31">
        <f>SUM(F33+F39)</f>
        <v>100</v>
      </c>
      <c r="G31">
        <f>SUM(G33+G39)</f>
        <v>60</v>
      </c>
      <c r="H31">
        <f>SUM(H33+H39)</f>
        <v>40</v>
      </c>
    </row>
    <row r="33">
      <c r="A33" t="str">
        <v>Dev Total</v>
      </c>
      <c r="B33" t="str">
        <f>IF(C33 &gt; 0, "Average " &amp; TEXT(C33 / E33 * 100, "0.00") &amp; "% Missed", IF(C33 &lt; 0, "Average " &amp; TEXT(-C33 / E33 * 100, "0.00") &amp; "% Overworked", "Average No Difference"))</f>
        <v>Average No Difference</v>
      </c>
      <c r="C33">
        <f>SUM(C36:C37)</f>
        <v>0</v>
      </c>
      <c r="D33">
        <f>SUM(D36:D37)</f>
        <v>0</v>
      </c>
      <c r="E33">
        <f>SUM(E36:E37)</f>
        <v>80</v>
      </c>
      <c r="F33">
        <f>SUM(F36:F37)</f>
        <v>40</v>
      </c>
      <c r="G33">
        <f>SUM(G36:G37)</f>
        <v>40</v>
      </c>
      <c r="H33">
        <f>SUM(H36:H37)</f>
        <v>0</v>
      </c>
    </row>
    <row r="34">
      <c r="A34" t="str">
        <v>Dharam Pal</v>
      </c>
      <c r="B34" t="str">
        <f>IF(C34 &gt; 0, TEXT(C34 / E34 * 100, "0.00") &amp; "% Missed", IF(C34 &lt; 0, TEXT(-C34 / E34 * 100, "0.00") &amp; "% Overworked", "No Difference"))</f>
        <v>30.00% Overworked</v>
      </c>
      <c r="C34">
        <f xml:space="preserve"> E34 - F8</f>
        <v>-12</v>
      </c>
      <c r="D34">
        <f xml:space="preserve"> G34 - H8</f>
        <v>0</v>
      </c>
      <c r="E34">
        <f xml:space="preserve"> F34</f>
        <v>40</v>
      </c>
      <c r="F34">
        <f xml:space="preserve"> G34 + H34</f>
        <v>40</v>
      </c>
      <c r="G34">
        <v>20</v>
      </c>
      <c r="H34">
        <f>D19</f>
        <v>20</v>
      </c>
    </row>
    <row r="35">
      <c r="A35" t="str">
        <v>Ariful Islam</v>
      </c>
      <c r="B35" t="str">
        <f>IF(C35 &gt; 0, TEXT(C35 / E35 * 100, "0.00") &amp; "% Missed", IF(C35 &lt; 0, TEXT(-C35 / E35 * 100, "0.00") &amp; "% Overworked", "No Difference"))</f>
        <v>0.21% Overworked</v>
      </c>
      <c r="C35">
        <f xml:space="preserve"> E35 - F9 + 2.5</f>
        <v>-0.083</v>
      </c>
      <c r="D35">
        <f xml:space="preserve"> G35 - H9</f>
        <v>0</v>
      </c>
      <c r="E35">
        <f xml:space="preserve"> F35</f>
        <v>40</v>
      </c>
      <c r="F35">
        <f xml:space="preserve"> G35 + H35</f>
        <v>40</v>
      </c>
      <c r="G35">
        <v>20</v>
      </c>
      <c r="H35">
        <f>D20</f>
        <v>20</v>
      </c>
      <c r="I35" t="str">
        <v>2.5 hours are not counted as test task</v>
      </c>
    </row>
    <row r="36">
      <c r="A36" t="str">
        <v>Mikhail Stepanov</v>
      </c>
      <c r="B36" t="str">
        <f>IF(C36 &gt; 0, TEXT(C36 / E36 * 100, "0.00") &amp; "% Missed", IF(C36 &lt; 0, TEXT(-C36 / E36 * 100, "0.00") &amp; "% Overworked", "No Difference"))</f>
        <v>No Difference</v>
      </c>
      <c r="C36">
        <v>0</v>
      </c>
      <c r="D36">
        <v>0</v>
      </c>
      <c r="E36">
        <f xml:space="preserve"> F36 * 2</f>
        <v>40</v>
      </c>
      <c r="F36">
        <f xml:space="preserve"> G36 + H36</f>
        <v>20</v>
      </c>
      <c r="G36">
        <v>20</v>
      </c>
      <c r="H36">
        <v>0</v>
      </c>
    </row>
    <row r="37">
      <c r="A37" t="str">
        <v>Anatoly Stepanov</v>
      </c>
      <c r="B37" t="str">
        <f>IF(C37 &gt; 0, TEXT(C37 / E37 * 100, "0.00") &amp; "% Missed", IF(C37 &lt; 0, TEXT(-C37 / E37 * 100, "0.00") &amp; "% Overworked", "No Difference"))</f>
        <v>No Difference</v>
      </c>
      <c r="C37">
        <v>0</v>
      </c>
      <c r="D37">
        <v>0</v>
      </c>
      <c r="E37">
        <f xml:space="preserve"> F37 * 2</f>
        <v>40</v>
      </c>
      <c r="F37">
        <f xml:space="preserve"> G37 + H37</f>
        <v>20</v>
      </c>
      <c r="G37">
        <v>20</v>
      </c>
      <c r="H37">
        <v>0</v>
      </c>
    </row>
    <row r="39">
      <c r="A39" t="str">
        <v>Design Total</v>
      </c>
      <c r="B39" t="str">
        <f>IF(C39 &gt; 0, "Average " &amp; TEXT(C39 / E39 * 100, "0.00") &amp; "% Missed", IF(C39 &lt; 0, "Average " &amp; TEXT(-C39 / E39 * 100, "0.00") &amp; "% Overworked", "Average No Difference"))</f>
        <v>Average 27.99% Missed</v>
      </c>
      <c r="C39">
        <f>SUM(C40:C42)</f>
        <v>33.584</v>
      </c>
      <c r="D39">
        <f>SUM(D40:D42)</f>
        <v>0</v>
      </c>
      <c r="E39">
        <f>SUM(E40:E42)</f>
        <v>120</v>
      </c>
      <c r="F39">
        <f>SUM(F40:F42)</f>
        <v>60</v>
      </c>
      <c r="G39">
        <f>SUM(G40:G42)</f>
        <v>20</v>
      </c>
      <c r="H39">
        <f>SUM(H40:H42)</f>
        <v>40</v>
      </c>
    </row>
    <row r="40">
      <c r="A40" t="str">
        <v>Muhammad Afaq</v>
      </c>
      <c r="B40" t="str">
        <f>IF(C40 &gt; 0, TEXT(C40 / E40 * 100, "0.00") &amp; "% Missed", IF(C40 &lt; 0, TEXT(-C40 / E40 * 100, "0.00") &amp; "% Overworked", "No Difference"))</f>
        <v>50.00% Missed</v>
      </c>
      <c r="C40">
        <f xml:space="preserve"> E40 - F11</f>
        <v>20</v>
      </c>
      <c r="D40">
        <v>0</v>
      </c>
      <c r="E40">
        <f xml:space="preserve"> F40 * 2</f>
        <v>40</v>
      </c>
      <c r="F40">
        <f xml:space="preserve"> G40 + H40</f>
        <v>20</v>
      </c>
      <c r="G40">
        <v>0</v>
      </c>
      <c r="H40">
        <f>D22</f>
        <v>20</v>
      </c>
    </row>
    <row r="41">
      <c r="A41" t="str">
        <v>Manisha Garg</v>
      </c>
      <c r="B41" t="str">
        <f>IF(C41 &gt; 0, TEXT(C41 / E41 * 100, "0.00") &amp; "% Missed", IF(C41 &lt; 0, TEXT(-C41 / E41 * 100, "0.00") &amp; "% Overworked", "No Difference"))</f>
        <v>33.96% Missed</v>
      </c>
      <c r="C41">
        <f xml:space="preserve"> E41 - F12</f>
        <v>13.584</v>
      </c>
      <c r="D41">
        <v>0</v>
      </c>
      <c r="E41">
        <f xml:space="preserve"> F41 * 2</f>
        <v>40</v>
      </c>
      <c r="F41">
        <f xml:space="preserve"> G41 + H41</f>
        <v>20</v>
      </c>
      <c r="G41">
        <v>0</v>
      </c>
      <c r="H41">
        <f>D23</f>
        <v>20</v>
      </c>
    </row>
    <row r="42">
      <c r="A42" t="str">
        <v>Yulia McCoy</v>
      </c>
      <c r="B42" t="str">
        <f>IF(C42 &gt; 0, TEXT(C42 / E42 * 100, "0.00") &amp; "% Missed", IF(C42 &lt; 0, TEXT(-C42 / E42 * 100, "0.00") &amp; "% Overworked", "No Difference"))</f>
        <v>No Difference</v>
      </c>
      <c r="C42">
        <v>0</v>
      </c>
      <c r="D42">
        <v>0</v>
      </c>
      <c r="E42">
        <f xml:space="preserve"> F42 * 2</f>
        <v>40</v>
      </c>
      <c r="F42">
        <f xml:space="preserve"> G42 + H42</f>
        <v>20</v>
      </c>
      <c r="G42">
        <v>20</v>
      </c>
      <c r="H42">
        <v>0</v>
      </c>
    </row>
    <row r="45">
      <c r="A45" t="str">
        <v>ACTUAL EXPENSES</v>
      </c>
    </row>
    <row r="47">
      <c r="A47" t="str">
        <v>Name</v>
      </c>
      <c r="B47" t="str">
        <v>Incosistency Expense (C)</v>
      </c>
      <c r="C47" t="str">
        <v>Expected Pay Period Expense (C)</v>
      </c>
      <c r="D47" t="str">
        <v>Actual Expense (C)</v>
      </c>
      <c r="E47" t="str">
        <v>Actual Expense Paid (M)</v>
      </c>
      <c r="F47" t="str">
        <v>Expence Difference (C)</v>
      </c>
    </row>
    <row r="48">
      <c r="A48" t="str">
        <v>Grand Total</v>
      </c>
      <c r="B48">
        <f>SUM(B50 + B56)</f>
        <v>224.97</v>
      </c>
      <c r="C48">
        <f>SUM(C50 + C56)</f>
        <v>1500</v>
      </c>
      <c r="D48">
        <f>SUM(D50 + D56)</f>
        <v>1064.16</v>
      </c>
      <c r="E48">
        <f>SUM(E50 + E56)</f>
        <v>867.5</v>
      </c>
      <c r="F48">
        <f>SUM(F50 + F56)</f>
        <v>196.66</v>
      </c>
    </row>
    <row r="50">
      <c r="A50" t="str">
        <v>Dev Total</v>
      </c>
      <c r="B50">
        <f>SUM(B51:B54)</f>
        <v>-210.87</v>
      </c>
      <c r="C50">
        <f>SUM(C53:C54)</f>
        <v>0</v>
      </c>
      <c r="D50">
        <f>SUM(D53:D54)</f>
        <v>0</v>
      </c>
      <c r="E50">
        <f>SUM(E53:E54)</f>
        <v>0</v>
      </c>
      <c r="F50">
        <f>SUM(F53:F54)</f>
        <v>0</v>
      </c>
    </row>
    <row r="51">
      <c r="A51" t="str">
        <v>Dharam Pal</v>
      </c>
      <c r="B51">
        <f xml:space="preserve"> C51 - D51</f>
        <v>-210</v>
      </c>
      <c r="C51">
        <f xml:space="preserve"> (B19 / 2) + 175</f>
        <v>525</v>
      </c>
      <c r="D51">
        <f xml:space="preserve"> D8</f>
        <v>735</v>
      </c>
      <c r="E51">
        <v>735</v>
      </c>
      <c r="F51">
        <f>D51 - E51</f>
        <v>0</v>
      </c>
    </row>
    <row r="52">
      <c r="A52" t="str">
        <v>Ariful Islam</v>
      </c>
      <c r="B52">
        <f xml:space="preserve"> C52 - D52</f>
        <v>-0.87</v>
      </c>
      <c r="C52">
        <f xml:space="preserve"> ROUND((B20 / 2) + 25 * 1.05, 2) + 4.99 </f>
        <v>241.24</v>
      </c>
      <c r="D52">
        <f xml:space="preserve"> D9</f>
        <v>242.11</v>
      </c>
      <c r="E52">
        <v>242.11</v>
      </c>
      <c r="F52">
        <f>D52 - E52</f>
        <v>0</v>
      </c>
      <c r="G52" t="str">
        <v>Ariful is on Upwork, we will pay Ariful $225.83, but it wil cost us $242.11.</v>
      </c>
    </row>
    <row r="53">
      <c r="A53" t="str">
        <v>Mikhail Stepanov</v>
      </c>
      <c r="B53">
        <f xml:space="preserve"> C53 - D53</f>
        <v>0</v>
      </c>
      <c r="C53">
        <v>0</v>
      </c>
      <c r="D53">
        <v>0</v>
      </c>
      <c r="E53">
        <v>0</v>
      </c>
      <c r="F53">
        <f>D53 - E53</f>
        <v>0</v>
      </c>
    </row>
    <row r="54">
      <c r="A54" t="str">
        <v>Anatoly Stepanov</v>
      </c>
      <c r="B54">
        <f xml:space="preserve"> C54 - D54</f>
        <v>0</v>
      </c>
      <c r="C54">
        <v>0</v>
      </c>
      <c r="D54">
        <v>0</v>
      </c>
      <c r="E54">
        <v>0</v>
      </c>
      <c r="F54">
        <f>D54 - E54</f>
        <v>0</v>
      </c>
    </row>
    <row r="56">
      <c r="A56" t="str">
        <v>Design Total</v>
      </c>
      <c r="B56">
        <f>SUM(B57:B59)</f>
        <v>435.84</v>
      </c>
      <c r="C56">
        <f>SUM(C57:C59)</f>
        <v>1500</v>
      </c>
      <c r="D56">
        <f>SUM(D57:D59)</f>
        <v>1064.16</v>
      </c>
      <c r="E56">
        <f>SUM(E57:E59)</f>
        <v>867.5</v>
      </c>
      <c r="F56">
        <f>SUM(F57:F59)</f>
        <v>196.66</v>
      </c>
    </row>
    <row r="57">
      <c r="A57" t="str">
        <v>Muhammad Afaq</v>
      </c>
      <c r="B57">
        <f xml:space="preserve"> C57 - D57</f>
        <v>300</v>
      </c>
      <c r="C57">
        <f xml:space="preserve"> B22</f>
        <v>600</v>
      </c>
      <c r="D57">
        <f xml:space="preserve"> D11</f>
        <v>300</v>
      </c>
      <c r="E57">
        <f xml:space="preserve"> E11</f>
        <v>300</v>
      </c>
      <c r="F57">
        <f>D57 - E57</f>
        <v>0</v>
      </c>
    </row>
    <row r="58">
      <c r="A58" t="str">
        <v>Manisha Garg</v>
      </c>
      <c r="B58">
        <f xml:space="preserve"> C58 - D58</f>
        <v>135.84</v>
      </c>
      <c r="C58">
        <f xml:space="preserve"> B23</f>
        <v>400</v>
      </c>
      <c r="D58">
        <f xml:space="preserve"> D12</f>
        <v>264.16</v>
      </c>
      <c r="E58">
        <v>67.5</v>
      </c>
      <c r="F58">
        <f>D58 - E58</f>
        <v>196.66</v>
      </c>
      <c r="G58" t="str">
        <v>We overapaid Manisha $196.69 overall before. -$197.72 on 11th and $0.03 on 13th.</v>
      </c>
    </row>
    <row r="59">
      <c r="A59" t="str">
        <v>Yulia McCoy</v>
      </c>
      <c r="B59">
        <f xml:space="preserve"> C59 - D59</f>
        <v>0</v>
      </c>
      <c r="C59">
        <f xml:space="preserve"> B21</f>
        <v>500</v>
      </c>
      <c r="D59">
        <f xml:space="preserve"> D10</f>
        <v>500</v>
      </c>
      <c r="E59">
        <v>500</v>
      </c>
      <c r="F59">
        <f>D59 - E59</f>
        <v>0</v>
      </c>
    </row>
  </sheetData>
  <hyperlinks>
    <hyperlink ref="B1" r:id="rId1"/>
    <hyperlink ref="K8" r:id="rId2"/>
    <hyperlink ref="K9" r:id="rId3"/>
    <hyperlink ref="K11" r:id="rId4"/>
    <hyperlink ref="K12" r:id="rId5"/>
  </hyperlinks>
  <ignoredErrors>
    <ignoredError numberStoredAsText="1" sqref="A1:T59"/>
  </ignoredErrors>
</worksheet>
</file>

<file path=xl/worksheets/sheet12.xml><?xml version="1.0" encoding="utf-8"?>
<worksheet xmlns="http://schemas.openxmlformats.org/spreadsheetml/2006/main" xmlns:r="http://schemas.openxmlformats.org/officeDocument/2006/relationships">
  <dimension ref="A1:T54"/>
  <sheetViews>
    <sheetView workbookViewId="0" rightToLeft="0"/>
  </sheetViews>
  <sheetData>
    <row r="1">
      <c r="A1" t="str">
        <v>Summary Overview Link</v>
      </c>
      <c r="B1" t="str">
        <v>https://docs.google.com/document/d/1Z2lk0BVqHayNujwCPyiExJgViE3F0WHl16tB89lmPdI</v>
      </c>
    </row>
    <row r="5">
      <c r="A5" t="str">
        <v>ACTUAL EXPENSE REFS</v>
      </c>
    </row>
    <row r="6">
      <c r="A6" t="str">
        <v>Name</v>
      </c>
      <c r="B6" t="str">
        <v>Time Tracking</v>
      </c>
      <c r="C6" t="str">
        <v>Payment Processing</v>
      </c>
      <c r="D6" t="str">
        <v>Actual Expense (M)</v>
      </c>
      <c r="E6" t="str">
        <v>Clockify Hours Times Rate (pre-tax) (C)</v>
      </c>
      <c r="F6" t="str">
        <v>Actual Pay Period (Combined) Hours (C)</v>
      </c>
      <c r="G6" t="str">
        <v>Actual Paid Hours (M)</v>
      </c>
      <c r="H6" t="str">
        <v>Actual Equity Hours (M)</v>
      </c>
      <c r="I6" t="str">
        <v>Name of Ref1</v>
      </c>
      <c r="J6" t="str">
        <v>Value of Ref1</v>
      </c>
      <c r="K6" t="str">
        <v>Link to Ref1</v>
      </c>
      <c r="L6" t="str">
        <v>Name of Ref2</v>
      </c>
      <c r="M6" t="str">
        <v>Value of Ref2</v>
      </c>
      <c r="N6" t="str">
        <v>Link to Ref2</v>
      </c>
      <c r="O6" t="str">
        <v>Name of Ref3</v>
      </c>
      <c r="P6" t="str">
        <v>Value of Ref3</v>
      </c>
      <c r="Q6" t="str">
        <v>Link to Ref3</v>
      </c>
      <c r="R6" t="str">
        <v>Name of Ref4</v>
      </c>
      <c r="S6" t="str">
        <v>Value of Ref4</v>
      </c>
      <c r="T6" t="str">
        <v>Link to Ref4</v>
      </c>
    </row>
    <row r="7">
      <c r="A7" t="str">
        <v>Total</v>
      </c>
      <c r="D7">
        <f>SUM(D8:D10)</f>
        <v>710.83</v>
      </c>
    </row>
    <row r="8">
      <c r="A8" t="str">
        <v>Akshat Arora</v>
      </c>
      <c r="B8" t="str">
        <v>Clockify</v>
      </c>
      <c r="C8" t="str">
        <v>Gusto</v>
      </c>
      <c r="D8">
        <v>0</v>
      </c>
      <c r="E8">
        <f xml:space="preserve"> G8 * F17</f>
        <v>0</v>
      </c>
      <c r="F8">
        <f>G8 + H8</f>
        <v>19</v>
      </c>
      <c r="G8">
        <v>0</v>
      </c>
      <c r="H8">
        <v>19</v>
      </c>
      <c r="I8" t="str">
        <v>Clockify: Akshat Arora, Tue, Apr 1 - Tue, Apr 15</v>
      </c>
      <c r="J8" t="str">
        <v>Approved 19:00:00, Billable 0. Meaning that Equity is 19:00:00. Clockify amount is $‎0.</v>
      </c>
      <c r="K8" t="str">
        <v>https://app.clockify.me/approvals/67fe4f993ad0667411a8f503?userId=670d2adb58470b45130a3039</v>
      </c>
      <c r="L8" t="str">
        <v>-</v>
      </c>
      <c r="M8" t="str">
        <v>-</v>
      </c>
      <c r="N8" t="str">
        <v>-</v>
      </c>
      <c r="O8" t="str">
        <v>-</v>
      </c>
      <c r="P8" t="str">
        <v>-</v>
      </c>
      <c r="Q8" t="str">
        <v>-</v>
      </c>
      <c r="R8" t="str">
        <v>-</v>
      </c>
      <c r="S8" t="str">
        <v>-</v>
      </c>
      <c r="T8" t="str">
        <v>-</v>
      </c>
    </row>
    <row r="9">
      <c r="A9" t="str">
        <v>Muhammad Afaq</v>
      </c>
      <c r="B9" t="str">
        <v>Clockify</v>
      </c>
      <c r="C9" t="str">
        <v>Gusto</v>
      </c>
      <c r="D9">
        <v>600</v>
      </c>
      <c r="E9">
        <f xml:space="preserve"> G9 * F19</f>
        <v>600</v>
      </c>
      <c r="F9">
        <f>G9 + H9</f>
        <v>40</v>
      </c>
      <c r="G9">
        <v>40</v>
      </c>
      <c r="H9">
        <v>0</v>
      </c>
      <c r="I9" t="str">
        <v>Clockify: Muhammad Afaq, Sat, Mar 1 - Sat, Mar 15</v>
      </c>
      <c r="J9" t="str">
        <v>Approved 40:00:00, Billable 40:00:00. Meaning that Equity is 0. Clockify amount is $600. Decimal hours: 40.00</v>
      </c>
      <c r="K9" t="str">
        <v>https://app.clockify.me/approvals/67fd7063fe97ae627e6449b9?userId=67350d8bf42ee443638377c2</v>
      </c>
      <c r="L9" t="str">
        <v>-</v>
      </c>
      <c r="M9" t="str">
        <v>-</v>
      </c>
      <c r="N9" t="str">
        <v>-</v>
      </c>
      <c r="O9" t="str">
        <v>-</v>
      </c>
      <c r="P9" t="str">
        <v>-</v>
      </c>
      <c r="Q9" t="str">
        <v>-</v>
      </c>
      <c r="R9" t="str">
        <v>-</v>
      </c>
      <c r="S9" t="str">
        <v>-</v>
      </c>
      <c r="T9" t="str">
        <v>-</v>
      </c>
    </row>
    <row r="10">
      <c r="A10" t="str">
        <v>Manisha Garg</v>
      </c>
      <c r="B10" t="str">
        <v>Clockify</v>
      </c>
      <c r="C10" t="str">
        <v>Gusto</v>
      </c>
      <c r="D10">
        <v>110.83</v>
      </c>
      <c r="E10">
        <f>ROUND(G10 * F20, 2)</f>
        <v>110.8</v>
      </c>
      <c r="F10">
        <f>G10 + H10</f>
        <v>11.08</v>
      </c>
      <c r="G10">
        <v>11.08</v>
      </c>
      <c r="H10">
        <v>0</v>
      </c>
      <c r="I10" t="str">
        <v>Clockify: manishacits, Tue, Apr 1 - Tue, Apr 15</v>
      </c>
      <c r="J10" t="str">
        <v>Approved 11:05:00, Billable 11:05:00. Meaning that Equity is 0. Clockify amount is $110.83. Decimal hours: 11.08</v>
      </c>
      <c r="K10" t="str">
        <v>https://app.clockify.me/approvals/67fe36097a08a71233f646a9?userId=67cef5d3cf06332f2bb60543</v>
      </c>
      <c r="L10" t="str">
        <v>-</v>
      </c>
      <c r="M10" t="str">
        <v>-</v>
      </c>
      <c r="N10" t="str">
        <v>-</v>
      </c>
      <c r="O10" t="str">
        <v>-</v>
      </c>
      <c r="P10" t="str">
        <v>-</v>
      </c>
      <c r="Q10" t="str">
        <v>-</v>
      </c>
      <c r="R10" t="str">
        <v>-</v>
      </c>
      <c r="S10" t="str">
        <v>-</v>
      </c>
      <c r="T10" t="str">
        <v>-</v>
      </c>
    </row>
    <row r="14">
      <c r="A14" t="str">
        <v>EXPECTED EXPENSES</v>
      </c>
    </row>
    <row r="15">
      <c r="A15" t="str">
        <v>Name</v>
      </c>
      <c r="B15" t="str">
        <v>Expected Pay Period Expense (C)</v>
      </c>
      <c r="C15" t="str">
        <v>Weekly Expected Expense (C)</v>
      </c>
      <c r="D15" t="str">
        <v>Total Paid Weekly Hours (M)</v>
      </c>
      <c r="E15" t="str">
        <v>Total Expense Rate, with Tax (C)</v>
      </c>
      <c r="F15" t="str">
        <v>Pre-Tax Employee Rate (C)</v>
      </c>
      <c r="G15" t="str">
        <v>Base Rate (M)</v>
      </c>
      <c r="H15" t="str">
        <v>Upwork fee (multiplier) (M)</v>
      </c>
      <c r="I15" t="str">
        <v>US FTE bonus (multiplier) (M)</v>
      </c>
      <c r="J15" t="str">
        <v>Taxes (multiplier, approximately) (M)</v>
      </c>
      <c r="K15" t="str">
        <v>Comments</v>
      </c>
    </row>
    <row r="16">
      <c r="A16" t="str">
        <v>Total</v>
      </c>
      <c r="B16">
        <f>SUM(B17:B20)</f>
        <v>1000</v>
      </c>
      <c r="C16">
        <f>SUM(C17:C20)</f>
        <v>500</v>
      </c>
    </row>
    <row r="17">
      <c r="A17" t="str">
        <v>Akshat Arora</v>
      </c>
      <c r="B17">
        <f>C17 * 2</f>
        <v>0</v>
      </c>
      <c r="C17">
        <f xml:space="preserve"> D17 * E17</f>
        <v>0</v>
      </c>
      <c r="D17">
        <v>0</v>
      </c>
      <c r="E17">
        <f>ROUND(F17 * J17, 2)</f>
        <v>10</v>
      </c>
      <c r="F17">
        <f>ROUND(G17 * H17 * I17, 2)</f>
        <v>10</v>
      </c>
      <c r="G17">
        <v>10</v>
      </c>
      <c r="H17">
        <v>1</v>
      </c>
      <c r="I17">
        <v>1</v>
      </c>
      <c r="J17">
        <v>1</v>
      </c>
    </row>
    <row r="18">
      <c r="A18" t="str">
        <v>Yulia McCoy</v>
      </c>
      <c r="B18">
        <f>C18 * 2</f>
        <v>0</v>
      </c>
      <c r="C18">
        <f xml:space="preserve"> D18 * E18</f>
        <v>0</v>
      </c>
      <c r="D18">
        <v>0</v>
      </c>
      <c r="E18">
        <f>ROUND(F18 * J18, 2)</f>
        <v>34.5</v>
      </c>
      <c r="F18">
        <f>ROUND(G18 * H18 * I18, 2)</f>
        <v>30</v>
      </c>
      <c r="G18">
        <v>26.09</v>
      </c>
      <c r="H18">
        <v>1</v>
      </c>
      <c r="I18">
        <v>1.15</v>
      </c>
      <c r="J18">
        <v>1.15</v>
      </c>
    </row>
    <row r="19">
      <c r="A19" t="str">
        <v>Muhammad Afaq</v>
      </c>
      <c r="B19">
        <f>C19 * 2</f>
        <v>600</v>
      </c>
      <c r="C19">
        <f xml:space="preserve"> D19 * E19</f>
        <v>300</v>
      </c>
      <c r="D19">
        <v>20</v>
      </c>
      <c r="E19">
        <f>ROUND(F19 * J19, 2)</f>
        <v>15</v>
      </c>
      <c r="F19">
        <f>ROUND(G19 * H19 * I19, 2)</f>
        <v>15</v>
      </c>
      <c r="G19">
        <v>15</v>
      </c>
      <c r="H19">
        <v>1</v>
      </c>
      <c r="I19">
        <v>1</v>
      </c>
      <c r="J19">
        <v>1</v>
      </c>
    </row>
    <row r="20">
      <c r="A20" t="str">
        <v>Manisha Garg</v>
      </c>
      <c r="B20">
        <f>C20 * 2</f>
        <v>400</v>
      </c>
      <c r="C20">
        <f xml:space="preserve"> D20 * E20</f>
        <v>200</v>
      </c>
      <c r="D20">
        <v>20</v>
      </c>
      <c r="E20">
        <f>ROUND(F20 * J20, 2)</f>
        <v>10</v>
      </c>
      <c r="F20">
        <f>ROUND(G20 * H20 * I20, 2)</f>
        <v>10</v>
      </c>
      <c r="G20">
        <v>10</v>
      </c>
      <c r="H20">
        <v>1</v>
      </c>
      <c r="I20">
        <v>1</v>
      </c>
      <c r="J20">
        <v>1</v>
      </c>
    </row>
    <row r="24">
      <c r="A24" t="str">
        <v>HOURS</v>
      </c>
    </row>
    <row r="25">
      <c r="A25" t="str">
        <v>Coloring</v>
      </c>
      <c r="B25" t="str">
        <v>2 hours max is acceptable difference</v>
      </c>
      <c r="C25" t="str">
        <v>2 hour+ difference</v>
      </c>
    </row>
    <row r="27">
      <c r="A27" t="str">
        <v>Name</v>
      </c>
      <c r="B27" t="str">
        <v>Inconsistency Ratio (C)</v>
      </c>
      <c r="C27" t="str">
        <v>Pay Period Hours Difference (C)</v>
      </c>
      <c r="D27" t="str">
        <v>Equity Hours Difference (C)</v>
      </c>
      <c r="E27" t="str">
        <v>Pay Period Expecteed Hours (C)</v>
      </c>
      <c r="F27" t="str">
        <v>Total Expected Weekly Hours (C)</v>
      </c>
      <c r="G27" t="str">
        <v>Total Expected Weekly Equity Hours (M)</v>
      </c>
      <c r="H27" t="str">
        <v>Total Expected Paid Weekly Hours (C)</v>
      </c>
    </row>
    <row r="28">
      <c r="A28" t="str">
        <v>Grand Total</v>
      </c>
      <c r="B28" t="str">
        <f>IF(C28 &gt; 0, "Average " &amp; TEXT(C28 / E28 * 100, "0.00") &amp; "% Missed", IF(C28 &lt; 0, "Average " &amp; TEXT(-C28 / E28 * 100, "0.00") &amp; "% Overworked", "Average No Difference"))</f>
        <v>Average 20.80% Missed</v>
      </c>
      <c r="C28">
        <f>SUM(C30+C35)</f>
        <v>49.92</v>
      </c>
      <c r="D28">
        <f>SUM(D30+D35)</f>
        <v>21</v>
      </c>
      <c r="E28">
        <f>SUM(E30+E35)</f>
        <v>240</v>
      </c>
      <c r="F28">
        <f>SUM(F30+F35)</f>
        <v>120</v>
      </c>
      <c r="G28">
        <f>SUM(G30+G35)</f>
        <v>80</v>
      </c>
      <c r="H28">
        <f>SUM(H30+H35)</f>
        <v>40</v>
      </c>
    </row>
    <row r="30">
      <c r="A30" t="str">
        <v>Dev Total</v>
      </c>
      <c r="B30" t="str">
        <f>IF(C30 &gt; 0, "Average " &amp; TEXT(C30 / E30 * 100, "0.00") &amp; "% Missed", IF(C30 &lt; 0, "Average " &amp; TEXT(-C30 / E30 * 100, "0.00") &amp; "% Overworked", "Average No Difference"))</f>
        <v>Average 17.50% Missed</v>
      </c>
      <c r="C30">
        <f>SUM(C31:C33)</f>
        <v>21</v>
      </c>
      <c r="D30">
        <f>SUM(D31:D33)</f>
        <v>21</v>
      </c>
      <c r="E30">
        <f>SUM(E31:E33)</f>
        <v>120</v>
      </c>
      <c r="F30">
        <f>SUM(F31:F33)</f>
        <v>60</v>
      </c>
      <c r="G30">
        <f>SUM(G31:G33)</f>
        <v>60</v>
      </c>
      <c r="H30">
        <f>SUM(H31:H33)</f>
        <v>0</v>
      </c>
    </row>
    <row r="31">
      <c r="A31" t="str">
        <v>Mikhail Stepanov</v>
      </c>
      <c r="B31" t="str">
        <f>IF(C31 &gt; 0, TEXT(C31 / E31 * 100, "0.00") &amp; "% Missed", IF(C31 &lt; 0, TEXT(-C31 / E31 * 100, "0.00") &amp; "% Overworked", "No Difference"))</f>
        <v>No Difference</v>
      </c>
      <c r="C31">
        <v>0</v>
      </c>
      <c r="D31">
        <v>0</v>
      </c>
      <c r="E31">
        <f xml:space="preserve"> F31 * 2</f>
        <v>40</v>
      </c>
      <c r="F31">
        <f xml:space="preserve"> G31 + H31</f>
        <v>20</v>
      </c>
      <c r="G31">
        <v>20</v>
      </c>
      <c r="H31">
        <v>0</v>
      </c>
    </row>
    <row r="32">
      <c r="A32" t="str">
        <v>Anatoly Stepanov</v>
      </c>
      <c r="B32" t="str">
        <f>IF(C32 &gt; 0, TEXT(C32 / E32 * 100, "0.00") &amp; "% Missed", IF(C32 &lt; 0, TEXT(-C32 / E32 * 100, "0.00") &amp; "% Overworked", "No Difference"))</f>
        <v>No Difference</v>
      </c>
      <c r="C32">
        <v>0</v>
      </c>
      <c r="D32">
        <v>0</v>
      </c>
      <c r="E32">
        <f xml:space="preserve"> F32 * 2</f>
        <v>40</v>
      </c>
      <c r="F32">
        <f xml:space="preserve"> G32 + H32</f>
        <v>20</v>
      </c>
      <c r="G32">
        <v>20</v>
      </c>
      <c r="H32">
        <v>0</v>
      </c>
    </row>
    <row r="33">
      <c r="A33" t="str">
        <v>Akshat Arora</v>
      </c>
      <c r="B33" t="str">
        <f>IF(C33 &gt; 0, TEXT(C33 / E33 * 100, "0.00") &amp; "% Missed", IF(C33 &lt; 0, TEXT(-C33 / E33 * 100, "0.00") &amp; "% Overworked", "No Difference"))</f>
        <v>52.50% Missed</v>
      </c>
      <c r="C33">
        <f xml:space="preserve"> E33 - F8</f>
        <v>21</v>
      </c>
      <c r="D33">
        <f xml:space="preserve"> E33 - H8</f>
        <v>21</v>
      </c>
      <c r="E33">
        <f xml:space="preserve"> F33 * 2</f>
        <v>40</v>
      </c>
      <c r="F33">
        <f xml:space="preserve"> G33 + H33</f>
        <v>20</v>
      </c>
      <c r="G33">
        <v>20</v>
      </c>
      <c r="H33">
        <v>0</v>
      </c>
    </row>
    <row r="35">
      <c r="A35" t="str">
        <v>Design Total</v>
      </c>
      <c r="B35" t="str">
        <f>IF(C35 &gt; 0, "Average " &amp; TEXT(C35 / E35 * 100, "0.00") &amp; "% Missed", IF(C35 &lt; 0, "Average " &amp; TEXT(-C35 / E35 * 100, "0.00") &amp; "% Overworked", "Average No Difference"))</f>
        <v>Average 24.10% Missed</v>
      </c>
      <c r="C35">
        <f>SUM(C36:C38)</f>
        <v>28.92</v>
      </c>
      <c r="D35">
        <f>SUM(D36:D38)</f>
        <v>0</v>
      </c>
      <c r="E35">
        <f>SUM(E36:E38)</f>
        <v>120</v>
      </c>
      <c r="F35">
        <f>SUM(F36:F38)</f>
        <v>60</v>
      </c>
      <c r="G35">
        <f>SUM(G36:G38)</f>
        <v>20</v>
      </c>
      <c r="H35">
        <f>SUM(H36:H38)</f>
        <v>40</v>
      </c>
    </row>
    <row r="36">
      <c r="A36" t="str">
        <v>Muhammad Afaq</v>
      </c>
      <c r="B36" t="str">
        <f>IF(C36 &gt; 0, TEXT(C36 / E36 * 100, "0.00") &amp; "% Missed", IF(C36 &lt; 0, TEXT(-C36 / E36 * 100, "0.00") &amp; "% Overworked", "No Difference"))</f>
        <v>No Difference</v>
      </c>
      <c r="C36">
        <f xml:space="preserve"> E36 - F9</f>
        <v>0</v>
      </c>
      <c r="D36">
        <v>0</v>
      </c>
      <c r="E36">
        <f xml:space="preserve"> F36 * 2</f>
        <v>40</v>
      </c>
      <c r="F36">
        <f xml:space="preserve"> G36 + H36</f>
        <v>20</v>
      </c>
      <c r="G36">
        <v>0</v>
      </c>
      <c r="H36">
        <f>D19</f>
        <v>20</v>
      </c>
    </row>
    <row r="37">
      <c r="A37" t="str">
        <v>Manisha Garg</v>
      </c>
      <c r="B37" t="str">
        <f>IF(C37 &gt; 0, TEXT(C37 / E37 * 100, "0.00") &amp; "% Missed", IF(C37 &lt; 0, TEXT(-C37 / E37 * 100, "0.00") &amp; "% Overworked", "No Difference"))</f>
        <v>72.30% Missed</v>
      </c>
      <c r="C37">
        <f xml:space="preserve"> E37 - F10</f>
        <v>28.92</v>
      </c>
      <c r="D37">
        <v>0</v>
      </c>
      <c r="E37">
        <f xml:space="preserve"> F37 * 2</f>
        <v>40</v>
      </c>
      <c r="F37">
        <f xml:space="preserve"> G37 + H37</f>
        <v>20</v>
      </c>
      <c r="G37">
        <v>0</v>
      </c>
      <c r="H37">
        <f>D20</f>
        <v>20</v>
      </c>
    </row>
    <row r="38">
      <c r="A38" t="str">
        <v>Yulia McCoy</v>
      </c>
      <c r="B38" t="str">
        <f>IF(C38 &gt; 0, TEXT(C38 / E38 * 100, "0.00") &amp; "% Missed", IF(C38 &lt; 0, TEXT(-C38 / E38 * 100, "0.00") &amp; "% Overworked", "No Difference"))</f>
        <v>No Difference</v>
      </c>
      <c r="C38">
        <v>0</v>
      </c>
      <c r="D38">
        <v>0</v>
      </c>
      <c r="E38">
        <f xml:space="preserve"> F38 * 2</f>
        <v>40</v>
      </c>
      <c r="F38">
        <f xml:space="preserve"> G38 + H38</f>
        <v>20</v>
      </c>
      <c r="G38">
        <v>20</v>
      </c>
      <c r="H38">
        <v>0</v>
      </c>
    </row>
    <row r="41">
      <c r="A41" t="str">
        <v>ACTUAL EXPENSES</v>
      </c>
    </row>
    <row r="43">
      <c r="A43" t="str">
        <v>Name</v>
      </c>
      <c r="B43" t="str">
        <v>Incosistency Expense (C)</v>
      </c>
      <c r="C43" t="str">
        <v>Expected Pay Period Expense (C)</v>
      </c>
      <c r="D43" t="str">
        <v>Actual Expense (C)</v>
      </c>
      <c r="E43" t="str">
        <v>Actual Expense Paid (M)</v>
      </c>
      <c r="F43" t="str">
        <v>Expence Difference (C)</v>
      </c>
    </row>
    <row r="44">
      <c r="A44" t="str">
        <v>Grand Total</v>
      </c>
      <c r="B44">
        <f>SUM(B46 + B51)</f>
        <v>289.17</v>
      </c>
      <c r="C44">
        <f>SUM(C46 + C51)</f>
        <v>1000</v>
      </c>
      <c r="D44">
        <f>SUM(D46 + D51)</f>
        <v>710.83</v>
      </c>
      <c r="E44">
        <f>SUM(E46 + E51)</f>
        <v>710.9</v>
      </c>
      <c r="F44">
        <f>SUM(F46 + F51)</f>
        <v>-0.07</v>
      </c>
    </row>
    <row r="46">
      <c r="A46" t="str">
        <v>Dev Total</v>
      </c>
      <c r="B46">
        <f>SUM(B47:B49)</f>
        <v>0</v>
      </c>
      <c r="C46">
        <f>SUM(C47:C49)</f>
        <v>0</v>
      </c>
      <c r="D46">
        <f>SUM(D47:D49)</f>
        <v>0</v>
      </c>
      <c r="E46">
        <f>SUM(E47:E49)</f>
        <v>0</v>
      </c>
      <c r="F46">
        <f>SUM(F47:F49)</f>
        <v>0</v>
      </c>
    </row>
    <row r="47">
      <c r="A47" t="str">
        <v>Mikhail Stepanov</v>
      </c>
      <c r="B47">
        <f xml:space="preserve"> C47 - D47</f>
        <v>0</v>
      </c>
      <c r="C47">
        <v>0</v>
      </c>
      <c r="D47">
        <v>0</v>
      </c>
      <c r="E47">
        <v>0</v>
      </c>
      <c r="F47">
        <f>D47 - E47</f>
        <v>0</v>
      </c>
    </row>
    <row r="48">
      <c r="A48" t="str">
        <v>Anatoly Stepanov</v>
      </c>
      <c r="B48">
        <f xml:space="preserve"> C48 - D48</f>
        <v>0</v>
      </c>
      <c r="C48">
        <v>0</v>
      </c>
      <c r="D48">
        <v>0</v>
      </c>
      <c r="E48">
        <v>0</v>
      </c>
      <c r="F48">
        <f>D48 - E48</f>
        <v>0</v>
      </c>
    </row>
    <row r="49">
      <c r="A49" t="str">
        <v>Akshat Arora</v>
      </c>
      <c r="B49">
        <f xml:space="preserve"> C49 - D49</f>
        <v>0</v>
      </c>
      <c r="C49">
        <f xml:space="preserve"> B17</f>
        <v>0</v>
      </c>
      <c r="D49">
        <f xml:space="preserve"> D8</f>
        <v>0</v>
      </c>
      <c r="E49">
        <f xml:space="preserve"> D8</f>
        <v>0</v>
      </c>
      <c r="F49">
        <f>D49 - E49</f>
        <v>0</v>
      </c>
    </row>
    <row r="51">
      <c r="A51" t="str">
        <v>Design Total</v>
      </c>
      <c r="B51">
        <f>SUM(B52:B54)</f>
        <v>289.17</v>
      </c>
      <c r="C51">
        <f>SUM(C52:C54)</f>
        <v>1000</v>
      </c>
      <c r="D51">
        <f>SUM(D52:D54)</f>
        <v>710.83</v>
      </c>
      <c r="E51">
        <f>SUM(E52:E54)</f>
        <v>710.9</v>
      </c>
      <c r="F51">
        <f>SUM(F52:F54)</f>
        <v>-0.07</v>
      </c>
    </row>
    <row r="52">
      <c r="A52" t="str">
        <v>Muhammad Afaq</v>
      </c>
      <c r="B52">
        <f xml:space="preserve"> C52 - D52</f>
        <v>0</v>
      </c>
      <c r="C52">
        <f xml:space="preserve"> B19</f>
        <v>600</v>
      </c>
      <c r="D52">
        <f xml:space="preserve"> D9</f>
        <v>600</v>
      </c>
      <c r="E52">
        <v>376.8</v>
      </c>
      <c r="F52">
        <f>D52 - E52</f>
        <v>223.2</v>
      </c>
      <c r="G52" t="str">
        <v>We overpaid Afaq $223.25 in 12th Pay Period. Muhammad owes us 5 cents.</v>
      </c>
    </row>
    <row r="53">
      <c r="A53" t="str">
        <v>Manisha Garg</v>
      </c>
      <c r="B53">
        <f xml:space="preserve"> C53 - D53</f>
        <v>289.17</v>
      </c>
      <c r="C53">
        <f xml:space="preserve"> B20</f>
        <v>400</v>
      </c>
      <c r="D53">
        <f xml:space="preserve"> D10</f>
        <v>110.83</v>
      </c>
      <c r="E53">
        <v>334.1</v>
      </c>
      <c r="F53">
        <f>D53 - E53</f>
        <v>-223.27</v>
      </c>
      <c r="G53" t="str">
        <v>We underpaid Manisha $223.30 in 12th Pay Period. Here we still owe Manisha 3 cents.</v>
      </c>
    </row>
    <row r="54">
      <c r="A54" t="str">
        <v>Yulia McCoy</v>
      </c>
      <c r="B54">
        <f xml:space="preserve"> C54 - D54</f>
        <v>0</v>
      </c>
      <c r="C54">
        <f xml:space="preserve"> B18</f>
        <v>0</v>
      </c>
      <c r="D54">
        <v>0</v>
      </c>
      <c r="E54">
        <v>0</v>
      </c>
      <c r="F54">
        <f>D54 - E54</f>
        <v>0</v>
      </c>
    </row>
  </sheetData>
  <hyperlinks>
    <hyperlink ref="B1" r:id="rId1"/>
    <hyperlink ref="K8" r:id="rId2"/>
    <hyperlink ref="K9" r:id="rId3"/>
    <hyperlink ref="K10" r:id="rId4"/>
  </hyperlinks>
  <ignoredErrors>
    <ignoredError numberStoredAsText="1" sqref="A1:T54"/>
  </ignoredErrors>
</worksheet>
</file>

<file path=xl/worksheets/sheet13.xml><?xml version="1.0" encoding="utf-8"?>
<worksheet xmlns="http://schemas.openxmlformats.org/spreadsheetml/2006/main" xmlns:r="http://schemas.openxmlformats.org/officeDocument/2006/relationships">
  <dimension ref="A1:T58"/>
  <sheetViews>
    <sheetView workbookViewId="0" rightToLeft="0"/>
  </sheetViews>
  <sheetData>
    <row r="1">
      <c r="A1" t="str">
        <v>Summary Overview Link</v>
      </c>
      <c r="B1" t="str">
        <v>https://docs.google.com/document/d/11BaiNWHv72h6HG5Wbk8QzJxxMeu9D4G0qN0KBEqT8UA/edit?tab=t.on68xdpfd3ci</v>
      </c>
    </row>
    <row r="5">
      <c r="A5" t="str">
        <v>ACTUAL EXPENSE REFS</v>
      </c>
    </row>
    <row r="6">
      <c r="A6" t="str">
        <v>Name</v>
      </c>
      <c r="B6" t="str">
        <v>Time Tracking</v>
      </c>
      <c r="C6" t="str">
        <v>Payment Processing</v>
      </c>
      <c r="D6" t="str">
        <v>Actual Expense (M)</v>
      </c>
      <c r="E6" t="str">
        <v>Clockify Hours Times Rate (pre-tax) (C)</v>
      </c>
      <c r="F6" t="str">
        <v>Actual Pay Period (Combined) Hours (C)</v>
      </c>
      <c r="G6" t="str">
        <v>Actual Paid Hours (M)</v>
      </c>
      <c r="H6" t="str">
        <v>Actual Equity Hours (M)</v>
      </c>
      <c r="I6" t="str">
        <v>Name of Ref1</v>
      </c>
      <c r="J6" t="str">
        <v>Value of Ref1</v>
      </c>
      <c r="K6" t="str">
        <v>Link to Ref1</v>
      </c>
      <c r="L6" t="str">
        <v>Name of Ref2</v>
      </c>
      <c r="M6" t="str">
        <v>Value of Ref2</v>
      </c>
      <c r="N6" t="str">
        <v>Link to Ref2</v>
      </c>
      <c r="O6" t="str">
        <v>Name of Ref3</v>
      </c>
      <c r="P6" t="str">
        <v>Value of Ref3</v>
      </c>
      <c r="Q6" t="str">
        <v>Link to Ref3</v>
      </c>
      <c r="R6" t="str">
        <v>Name of Ref4</v>
      </c>
      <c r="S6" t="str">
        <v>Value of Ref4</v>
      </c>
      <c r="T6" t="str">
        <v>Link to Ref4</v>
      </c>
    </row>
    <row r="7">
      <c r="A7" t="str">
        <v>Total</v>
      </c>
      <c r="D7">
        <f>SUM(D8:D11)</f>
        <v>933.3</v>
      </c>
    </row>
    <row r="8">
      <c r="A8" t="str">
        <v>Sanjay Radadiya</v>
      </c>
      <c r="B8" t="str">
        <v>Clockify</v>
      </c>
      <c r="C8" t="str">
        <v>Gusto</v>
      </c>
      <c r="D8">
        <v>0</v>
      </c>
      <c r="E8">
        <f xml:space="preserve"> G8 * F18</f>
        <v>1125</v>
      </c>
      <c r="F8">
        <f>G8 + H8</f>
        <v>115</v>
      </c>
      <c r="G8">
        <v>75</v>
      </c>
      <c r="H8">
        <v>40</v>
      </c>
      <c r="I8" t="str">
        <v>Ref rejected</v>
      </c>
      <c r="J8" t="str">
        <v>115 hours where 40 hours were on equity</v>
      </c>
      <c r="K8" t="str">
        <v>Rejected, no link</v>
      </c>
      <c r="O8" t="str">
        <v>-</v>
      </c>
      <c r="P8" t="str">
        <v>-</v>
      </c>
      <c r="Q8" t="str">
        <v>-</v>
      </c>
      <c r="R8" t="str">
        <v>-</v>
      </c>
      <c r="S8" t="str">
        <v>-</v>
      </c>
      <c r="T8" t="str">
        <v>-</v>
      </c>
    </row>
    <row r="9">
      <c r="A9" t="str">
        <v>Akshat Arora</v>
      </c>
      <c r="B9" t="str">
        <v>Clockify</v>
      </c>
      <c r="C9" t="str">
        <v>Gusto</v>
      </c>
      <c r="D9">
        <v>0</v>
      </c>
      <c r="E9">
        <f xml:space="preserve"> G9 * F19</f>
        <v>0</v>
      </c>
      <c r="F9">
        <f>G9 + H9</f>
        <v>36</v>
      </c>
      <c r="G9">
        <v>0</v>
      </c>
      <c r="H9">
        <v>36</v>
      </c>
      <c r="I9" t="str">
        <v>Clockify: Akshat Arora, Sun, Mar 16 - Mon, Mar 3</v>
      </c>
      <c r="J9" t="str">
        <v>Approved 36:00:00, Billable 0. Meaning that Equity is 36:00:00. Clockify amount is $‎0.</v>
      </c>
      <c r="K9" t="str">
        <v>https://app.clockify.me/approvals/67eadf2cec3f8e011572175c?userId=670d2adb58470b45130a3039</v>
      </c>
      <c r="L9" t="str">
        <v>-</v>
      </c>
      <c r="M9" t="str">
        <v>-</v>
      </c>
      <c r="N9" t="str">
        <v>-</v>
      </c>
      <c r="O9" t="str">
        <v>-</v>
      </c>
      <c r="P9" t="str">
        <v>-</v>
      </c>
      <c r="Q9" t="str">
        <v>-</v>
      </c>
      <c r="R9" t="str">
        <v>-</v>
      </c>
      <c r="S9" t="str">
        <v>-</v>
      </c>
      <c r="T9" t="str">
        <v>-</v>
      </c>
    </row>
    <row r="10">
      <c r="A10" t="str">
        <v>Muhammad Afaq</v>
      </c>
      <c r="B10" t="str">
        <v>Clockify</v>
      </c>
      <c r="C10" t="str">
        <v>Gusto</v>
      </c>
      <c r="D10">
        <v>355</v>
      </c>
      <c r="E10">
        <f xml:space="preserve"> G10 * F21</f>
        <v>355.05</v>
      </c>
      <c r="F10">
        <f>G10 + H10</f>
        <v>23.67</v>
      </c>
      <c r="G10">
        <v>23.67</v>
      </c>
      <c r="H10">
        <v>0</v>
      </c>
      <c r="I10" t="str">
        <v>Clockify: Muhammad Afaq, Sat, Mar 1 - Sat, Mar 15</v>
      </c>
      <c r="J10" t="str">
        <v>Approved 23:40:00, Billable 23:40:00. Meaning that Equity is 0. Clockify amount is $‎355.00. Decimal: 23.67</v>
      </c>
      <c r="K10" t="str">
        <v>https://app.clockify.me/approvals/67eb3142edf9a1136e3b0c11?userId=67350d8bf42ee443638377c2</v>
      </c>
      <c r="L10" t="str">
        <v>-</v>
      </c>
      <c r="M10" t="str">
        <v>-</v>
      </c>
      <c r="N10" t="str">
        <v>-</v>
      </c>
      <c r="O10" t="str">
        <v>-</v>
      </c>
      <c r="P10" t="str">
        <v>-</v>
      </c>
      <c r="Q10" t="str">
        <v>-</v>
      </c>
      <c r="R10" t="str">
        <v>-</v>
      </c>
      <c r="S10" t="str">
        <v>-</v>
      </c>
      <c r="T10" t="str">
        <v>-</v>
      </c>
    </row>
    <row r="11">
      <c r="A11" t="str">
        <v>Manisha Garg</v>
      </c>
      <c r="B11" t="str">
        <v>Clockify</v>
      </c>
      <c r="C11" t="str">
        <v>Gusto</v>
      </c>
      <c r="D11">
        <v>578.3</v>
      </c>
      <c r="E11">
        <f>ROUND(G11 * F22, 2)</f>
        <v>538.3</v>
      </c>
      <c r="F11">
        <f>G11 + H11</f>
        <v>53.83</v>
      </c>
      <c r="G11">
        <v>53.83</v>
      </c>
      <c r="H11">
        <v>0</v>
      </c>
      <c r="I11" t="str">
        <v>Clockify: manishacits, Sun, Mar 16 - Mon, Mar 31</v>
      </c>
      <c r="J11" t="str">
        <v>Approved 57:09:42, Billable 57:09:42. Meaning that Equity is 0. Clockify amount is $571.61. Note: Monday is counted here! Actual hours: 53:49:37, decimal: 53.83</v>
      </c>
      <c r="K11" t="str">
        <v>https://app.clockify.me/approvals/67d96c057c04a422069695d2?userId=67cef5d3cf06332f2bb60543</v>
      </c>
      <c r="L11" t="str">
        <v>Manisha: Test task - 4 hours</v>
      </c>
      <c r="M11" t="str">
        <v>4 hours at base rate, $40</v>
      </c>
      <c r="N11" t="str">
        <v>Verbal</v>
      </c>
      <c r="O11" t="str">
        <v>-</v>
      </c>
      <c r="P11" t="str">
        <v>-</v>
      </c>
      <c r="Q11" t="str">
        <v>-</v>
      </c>
      <c r="R11" t="str">
        <v>-</v>
      </c>
      <c r="S11" t="str">
        <v>-</v>
      </c>
      <c r="T11" t="str">
        <v>-</v>
      </c>
    </row>
    <row r="15">
      <c r="A15" t="str">
        <v>EXPECTED EXPENSES</v>
      </c>
    </row>
    <row r="16">
      <c r="A16" t="str">
        <v>Name</v>
      </c>
      <c r="B16" t="str">
        <v>Expected Pay Period Expense (C)</v>
      </c>
      <c r="C16" t="str">
        <v>Weekly Expected Expense (C)</v>
      </c>
      <c r="D16" t="str">
        <v>Total Paid Weekly Hours (M)</v>
      </c>
      <c r="E16" t="str">
        <v>Total Expense Rate, with Tax (C)</v>
      </c>
      <c r="F16" t="str">
        <v>Pre-Tax Employee Rate (C)</v>
      </c>
      <c r="G16" t="str">
        <v>Base Rate (M)</v>
      </c>
      <c r="H16" t="str">
        <v>Upwork fee (multiplier) (M)</v>
      </c>
      <c r="I16" t="str">
        <v>US FTE bonus (multiplier) (M)</v>
      </c>
      <c r="J16" t="str">
        <v>Taxes (multiplier, approximately) (M)</v>
      </c>
      <c r="K16" t="str">
        <v>Comments</v>
      </c>
    </row>
    <row r="17">
      <c r="A17" t="str">
        <v>Total</v>
      </c>
      <c r="B17">
        <f>SUM(B18:B22)</f>
        <v>2325</v>
      </c>
      <c r="C17">
        <f>SUM(C18:C22)</f>
        <v>1162.5</v>
      </c>
    </row>
    <row r="18">
      <c r="A18" t="str">
        <v>Sanjay Radadiya</v>
      </c>
      <c r="B18">
        <f>C18 * 2</f>
        <v>1125</v>
      </c>
      <c r="C18">
        <f xml:space="preserve"> D18 * E18</f>
        <v>562.5</v>
      </c>
      <c r="D18">
        <v>37.5</v>
      </c>
      <c r="E18">
        <f>ROUND(F18 * J18, 2)</f>
        <v>15</v>
      </c>
      <c r="F18">
        <f>ROUND(G18 * H18 * I18, 2)</f>
        <v>15</v>
      </c>
      <c r="G18">
        <v>15</v>
      </c>
      <c r="H18">
        <v>1</v>
      </c>
      <c r="I18">
        <v>1</v>
      </c>
      <c r="J18">
        <v>1</v>
      </c>
      <c r="K18" t="str">
        <v>Sanjay needed to do extra 35 hours</v>
      </c>
    </row>
    <row r="19">
      <c r="A19" t="str">
        <v>Akshat Arora</v>
      </c>
      <c r="B19">
        <f>C19 * 2</f>
        <v>0</v>
      </c>
      <c r="C19">
        <f xml:space="preserve"> D19 * E19</f>
        <v>0</v>
      </c>
      <c r="D19">
        <v>0</v>
      </c>
      <c r="E19">
        <f>ROUND(F19 * J19, 2)</f>
        <v>10</v>
      </c>
      <c r="F19">
        <f>ROUND(G19 * H19 * I19, 2)</f>
        <v>10</v>
      </c>
      <c r="G19">
        <v>10</v>
      </c>
      <c r="H19">
        <v>1</v>
      </c>
      <c r="I19">
        <v>1</v>
      </c>
      <c r="J19">
        <v>1</v>
      </c>
    </row>
    <row r="20">
      <c r="A20" t="str">
        <v>Yulia McCoy</v>
      </c>
      <c r="B20">
        <f>C20 * 2</f>
        <v>0</v>
      </c>
      <c r="C20">
        <f xml:space="preserve"> D20 * E20</f>
        <v>0</v>
      </c>
      <c r="D20">
        <v>0</v>
      </c>
      <c r="E20">
        <f>ROUND(F20 * J20, 2)</f>
        <v>34.5</v>
      </c>
      <c r="F20">
        <f>ROUND(G20 * H20 * I20, 2)</f>
        <v>30</v>
      </c>
      <c r="G20">
        <v>26.09</v>
      </c>
      <c r="H20">
        <v>1</v>
      </c>
      <c r="I20">
        <v>1.15</v>
      </c>
      <c r="J20">
        <v>1.15</v>
      </c>
    </row>
    <row r="21">
      <c r="A21" t="str">
        <v>Muhammad Afaq</v>
      </c>
      <c r="B21">
        <f>C21 * 2</f>
        <v>600</v>
      </c>
      <c r="C21">
        <f xml:space="preserve"> D21 * E21</f>
        <v>300</v>
      </c>
      <c r="D21">
        <v>20</v>
      </c>
      <c r="E21">
        <f>ROUND(F21 * J21, 2)</f>
        <v>15</v>
      </c>
      <c r="F21">
        <f>ROUND(G21 * H21 * I21, 2)</f>
        <v>15</v>
      </c>
      <c r="G21">
        <v>15</v>
      </c>
      <c r="H21">
        <v>1</v>
      </c>
      <c r="I21">
        <v>1</v>
      </c>
      <c r="J21">
        <v>1</v>
      </c>
    </row>
    <row r="22">
      <c r="A22" t="str">
        <v>Manisha Garg</v>
      </c>
      <c r="B22">
        <f>C22 * 2</f>
        <v>600</v>
      </c>
      <c r="C22">
        <f xml:space="preserve"> D22 * E22</f>
        <v>300</v>
      </c>
      <c r="D22">
        <v>30</v>
      </c>
      <c r="E22">
        <f>ROUND(F22 * J22, 2)</f>
        <v>10</v>
      </c>
      <c r="F22">
        <f>ROUND(G22 * H22 * I22, 2)</f>
        <v>10</v>
      </c>
      <c r="G22">
        <v>10</v>
      </c>
      <c r="H22">
        <v>1</v>
      </c>
      <c r="I22">
        <v>1</v>
      </c>
      <c r="J22">
        <v>1</v>
      </c>
      <c r="K22" t="str">
        <v>Manisha needed to do extra 20 hours</v>
      </c>
    </row>
    <row r="26">
      <c r="A26" t="str">
        <v>HOURS</v>
      </c>
    </row>
    <row r="27">
      <c r="A27" t="str">
        <v>Coloring</v>
      </c>
      <c r="B27" t="str">
        <v>2 hours max is acceptable difference</v>
      </c>
      <c r="C27" t="str">
        <v>2 hour+ difference</v>
      </c>
    </row>
    <row r="29">
      <c r="A29" t="str">
        <v>Name</v>
      </c>
      <c r="B29" t="str">
        <v>Inconsistency Ratio (C)</v>
      </c>
      <c r="C29" t="str">
        <v>Pay Period Hours Difference (C)</v>
      </c>
      <c r="D29" t="str">
        <v>Equity Hours Difference (C)</v>
      </c>
      <c r="E29" t="str">
        <v>Pay Period Expecteed Hours (C)</v>
      </c>
      <c r="F29" t="str">
        <v>Total Expected Weekly Hours (C)</v>
      </c>
      <c r="G29" t="str">
        <v>Total Expected Weekly Equity Hours (M)</v>
      </c>
      <c r="H29" t="str">
        <v>Total Expected Paid Weekly Hours (C)</v>
      </c>
    </row>
    <row r="30">
      <c r="A30" t="str">
        <v>Grand Total</v>
      </c>
      <c r="B30" t="str">
        <f>IF(C30 &gt; 0, "Average " &amp; TEXT(C30 / E30 * 100, "0.00") &amp; "% Missed", IF(C30 &lt; 0, "Average " &amp; TEXT(-C30 / E30 * 100, "0.00") &amp; "% Overworked", "Average No Difference"))</f>
        <v>Average 7.07% Missed</v>
      </c>
      <c r="C30">
        <f>SUM(C32+C38)</f>
        <v>26.5</v>
      </c>
      <c r="D30">
        <f>SUM(D32+D38)</f>
        <v>4</v>
      </c>
      <c r="E30">
        <f>SUM(E32+E38)</f>
        <v>375</v>
      </c>
      <c r="F30">
        <f>SUM(F32+F38)</f>
        <v>187.5</v>
      </c>
      <c r="G30">
        <f>SUM(G32+G38)</f>
        <v>100</v>
      </c>
      <c r="H30">
        <f>SUM(H32+H38)</f>
        <v>87.5</v>
      </c>
    </row>
    <row r="32">
      <c r="A32" t="str">
        <v>Dev Total</v>
      </c>
      <c r="B32" t="str">
        <f>IF(C32 &gt; 0, "Average " &amp; TEXT(C32 / E32 * 100, "0.00") &amp; "% Missed", IF(C32 &lt; 0, "Average " &amp; TEXT(-C32 / E32 * 100, "0.00") &amp; "% Overworked", "Average No Difference"))</f>
        <v>Average 1.70% Missed</v>
      </c>
      <c r="C32">
        <f>SUM(C33:C36)</f>
        <v>4</v>
      </c>
      <c r="D32">
        <f>SUM(D33:D36)</f>
        <v>4</v>
      </c>
      <c r="E32">
        <f>SUM(E33:E36)</f>
        <v>235</v>
      </c>
      <c r="F32">
        <f>SUM(F33:F36)</f>
        <v>117.5</v>
      </c>
      <c r="G32">
        <f>SUM(G33:G36)</f>
        <v>80</v>
      </c>
      <c r="H32">
        <f>SUM(H33:H36)</f>
        <v>37.5</v>
      </c>
    </row>
    <row r="33">
      <c r="A33" t="str">
        <v>Sanjay Radadiya</v>
      </c>
      <c r="B33" t="str">
        <f>IF(C33 &gt; 0, TEXT(C33 / E33 * 100, "0.00") &amp; "% Missed", IF(C33 &lt; 0, TEXT(-C33 / E33 * 100, "0.00") &amp; "% Overworked", "No Difference"))</f>
        <v>No Difference</v>
      </c>
      <c r="C33">
        <f xml:space="preserve"> E33 - F8</f>
        <v>0</v>
      </c>
      <c r="D33">
        <v>0</v>
      </c>
      <c r="E33">
        <f xml:space="preserve"> F33 * 2</f>
        <v>115</v>
      </c>
      <c r="F33">
        <f xml:space="preserve"> G33 + H33</f>
        <v>57.5</v>
      </c>
      <c r="G33">
        <v>20</v>
      </c>
      <c r="H33">
        <f>D18</f>
        <v>37.5</v>
      </c>
    </row>
    <row r="34">
      <c r="A34" t="str">
        <v>Mikhail Stepanov</v>
      </c>
      <c r="B34" t="str">
        <f>IF(C34 &gt; 0, TEXT(C34 / E34 * 100, "0.00") &amp; "% Missed", IF(C34 &lt; 0, TEXT(-C34 / E34 * 100, "0.00") &amp; "% Overworked", "No Difference"))</f>
        <v>No Difference</v>
      </c>
      <c r="C34">
        <v>0</v>
      </c>
      <c r="D34">
        <v>0</v>
      </c>
      <c r="E34">
        <f xml:space="preserve"> F34 * 2</f>
        <v>40</v>
      </c>
      <c r="F34">
        <f xml:space="preserve"> G34 + H34</f>
        <v>20</v>
      </c>
      <c r="G34">
        <v>20</v>
      </c>
      <c r="H34">
        <v>0</v>
      </c>
    </row>
    <row r="35">
      <c r="A35" t="str">
        <v>Anatoly Stepanov</v>
      </c>
      <c r="B35" t="str">
        <f>IF(C35 &gt; 0, TEXT(C35 / E35 * 100, "0.00") &amp; "% Missed", IF(C35 &lt; 0, TEXT(-C35 / E35 * 100, "0.00") &amp; "% Overworked", "No Difference"))</f>
        <v>No Difference</v>
      </c>
      <c r="C35">
        <v>0</v>
      </c>
      <c r="D35">
        <v>0</v>
      </c>
      <c r="E35">
        <f xml:space="preserve"> F35 * 2</f>
        <v>40</v>
      </c>
      <c r="F35">
        <f xml:space="preserve"> G35 + H35</f>
        <v>20</v>
      </c>
      <c r="G35">
        <v>20</v>
      </c>
      <c r="H35">
        <v>0</v>
      </c>
    </row>
    <row r="36">
      <c r="A36" t="str">
        <v>Akshat Arora</v>
      </c>
      <c r="B36" t="str">
        <f>IF(C36 &gt; 0, TEXT(C36 / E36 * 100, "0.00") &amp; "% Missed", IF(C36 &lt; 0, TEXT(-C36 / E36 * 100, "0.00") &amp; "% Overworked", "No Difference"))</f>
        <v>10.00% Missed</v>
      </c>
      <c r="C36">
        <f xml:space="preserve"> E36 - F9</f>
        <v>4</v>
      </c>
      <c r="D36">
        <f xml:space="preserve"> E36 - H9</f>
        <v>4</v>
      </c>
      <c r="E36">
        <f xml:space="preserve"> F36 * 2</f>
        <v>40</v>
      </c>
      <c r="F36">
        <f xml:space="preserve"> G36 + H36</f>
        <v>20</v>
      </c>
      <c r="G36">
        <v>20</v>
      </c>
      <c r="H36">
        <v>0</v>
      </c>
    </row>
    <row r="38">
      <c r="A38" t="str">
        <v>Design Total</v>
      </c>
      <c r="B38" t="str">
        <f>IF(C38 &gt; 0, "Average " &amp; TEXT(C38 / E38 * 100, "0.00") &amp; "% Missed", IF(C38 &lt; 0, "Average " &amp; TEXT(-C38 / E38 * 100, "0.00") &amp; "% Overworked", "Average No Difference"))</f>
        <v>Average 16.07% Missed</v>
      </c>
      <c r="C38">
        <f>SUM(C39:C41)</f>
        <v>22.5</v>
      </c>
      <c r="D38">
        <f>SUM(D39:D41)</f>
        <v>0</v>
      </c>
      <c r="E38">
        <f>SUM(E39:E41)</f>
        <v>140</v>
      </c>
      <c r="F38">
        <f>SUM(F39:F41)</f>
        <v>70</v>
      </c>
      <c r="G38">
        <f>SUM(G39:G41)</f>
        <v>20</v>
      </c>
      <c r="H38">
        <f>SUM(H39:H41)</f>
        <v>50</v>
      </c>
    </row>
    <row r="39">
      <c r="A39" t="str">
        <v>Muhammad Afaq</v>
      </c>
      <c r="B39" t="str">
        <f>IF(C39 &gt; 0, TEXT(C39 / E39 * 100, "0.00") &amp; "% Missed", IF(C39 &lt; 0, TEXT(-C39 / E39 * 100, "0.00") &amp; "% Overworked", "No Difference"))</f>
        <v>40.83% Missed</v>
      </c>
      <c r="C39">
        <f xml:space="preserve"> E39 - F10</f>
        <v>16.33</v>
      </c>
      <c r="D39">
        <v>0</v>
      </c>
      <c r="E39">
        <f xml:space="preserve"> F39 * 2</f>
        <v>40</v>
      </c>
      <c r="F39">
        <f xml:space="preserve"> G39 + H39</f>
        <v>20</v>
      </c>
      <c r="G39">
        <v>0</v>
      </c>
      <c r="H39">
        <f>D21</f>
        <v>20</v>
      </c>
    </row>
    <row r="40">
      <c r="A40" t="str">
        <v>Manisha Garg</v>
      </c>
      <c r="B40" t="str">
        <f>IF(C40 &gt; 0, TEXT(C40 / E40 * 100, "0.00") &amp; "% Missed", IF(C40 &lt; 0, TEXT(-C40 / E40 * 100, "0.00") &amp; "% Overworked", "No Difference"))</f>
        <v>10.28% Missed</v>
      </c>
      <c r="C40">
        <f xml:space="preserve"> E40 - F11</f>
        <v>6.17</v>
      </c>
      <c r="D40">
        <v>0</v>
      </c>
      <c r="E40">
        <f xml:space="preserve"> F40 * 2</f>
        <v>60</v>
      </c>
      <c r="F40">
        <f xml:space="preserve"> G40 + H40</f>
        <v>30</v>
      </c>
      <c r="G40">
        <v>0</v>
      </c>
      <c r="H40">
        <f>D22</f>
        <v>30</v>
      </c>
    </row>
    <row r="41">
      <c r="A41" t="str">
        <v>Yulia McCoy</v>
      </c>
      <c r="B41" t="str">
        <f>IF(C41 &gt; 0, TEXT(C41 / E41 * 100, "0.00") &amp; "% Missed", IF(C41 &lt; 0, TEXT(-C41 / E41 * 100, "0.00") &amp; "% Overworked", "No Difference"))</f>
        <v>No Difference</v>
      </c>
      <c r="C41">
        <v>0</v>
      </c>
      <c r="D41">
        <v>0</v>
      </c>
      <c r="E41">
        <f xml:space="preserve"> F41 * 2</f>
        <v>40</v>
      </c>
      <c r="F41">
        <f xml:space="preserve"> G41 + H41</f>
        <v>20</v>
      </c>
      <c r="G41">
        <v>20</v>
      </c>
      <c r="H41">
        <v>0</v>
      </c>
    </row>
    <row r="44">
      <c r="A44" t="str">
        <v>ACTUAL EXPENSES</v>
      </c>
    </row>
    <row r="46">
      <c r="A46" t="str">
        <v>Name</v>
      </c>
      <c r="B46" t="str">
        <v>Incosistency Expense (C)</v>
      </c>
      <c r="C46" t="str">
        <v>Expected Pay Period Expense (C)</v>
      </c>
      <c r="D46" t="str">
        <v>Actual Expense to Pay (C)</v>
      </c>
      <c r="E46" t="str">
        <v>Actual Expense Paid (M)</v>
      </c>
      <c r="F46" t="str">
        <v>Expence Difference (C)</v>
      </c>
    </row>
    <row r="47">
      <c r="A47" t="str">
        <v>Grand Total</v>
      </c>
      <c r="B47">
        <f>SUM(B49 + B55)</f>
        <v>1391.7</v>
      </c>
      <c r="C47">
        <f>SUM(C49 + C55)</f>
        <v>2325</v>
      </c>
      <c r="D47">
        <f>SUM(D49 + D55)</f>
        <v>933.3</v>
      </c>
      <c r="E47">
        <f>SUM(E49 + E55)</f>
        <v>933.25</v>
      </c>
      <c r="F47">
        <f>SUM(F49 + F55)</f>
        <v>0.05</v>
      </c>
    </row>
    <row r="49">
      <c r="A49" t="str">
        <v>Dev Total</v>
      </c>
      <c r="B49">
        <f>SUM(B50:B53)</f>
        <v>1125</v>
      </c>
      <c r="C49">
        <f>SUM(C50:C53)</f>
        <v>1125</v>
      </c>
      <c r="D49">
        <f>SUM(D50:D53)</f>
        <v>0</v>
      </c>
      <c r="E49">
        <f>SUM(E50:E53)</f>
        <v>0</v>
      </c>
      <c r="F49">
        <f>D49 - E49</f>
        <v>0</v>
      </c>
    </row>
    <row r="50">
      <c r="A50" t="str">
        <v>Sanjay Radadiya</v>
      </c>
      <c r="B50">
        <f xml:space="preserve"> C50 - D50</f>
        <v>1125</v>
      </c>
      <c r="C50">
        <f xml:space="preserve"> B18</f>
        <v>1125</v>
      </c>
      <c r="D50">
        <f xml:space="preserve"> D8</f>
        <v>0</v>
      </c>
      <c r="E50">
        <f xml:space="preserve"> D8</f>
        <v>0</v>
      </c>
      <c r="F50">
        <f>D50 - E50</f>
        <v>0</v>
      </c>
    </row>
    <row r="51">
      <c r="A51" t="str">
        <v>Mikhail Stepanov</v>
      </c>
      <c r="B51">
        <f xml:space="preserve"> C51 - D51</f>
        <v>0</v>
      </c>
      <c r="C51">
        <v>0</v>
      </c>
      <c r="D51">
        <v>0</v>
      </c>
      <c r="E51">
        <v>0</v>
      </c>
      <c r="F51">
        <f>D51 - E51</f>
        <v>0</v>
      </c>
    </row>
    <row r="52">
      <c r="A52" t="str">
        <v>Anatoly Stepanov</v>
      </c>
      <c r="B52">
        <f xml:space="preserve"> C52 - D52</f>
        <v>0</v>
      </c>
      <c r="C52">
        <v>0</v>
      </c>
      <c r="D52">
        <v>0</v>
      </c>
      <c r="E52">
        <v>0</v>
      </c>
      <c r="F52">
        <f>D52 - E52</f>
        <v>0</v>
      </c>
    </row>
    <row r="53">
      <c r="A53" t="str">
        <v>Akshat Arora</v>
      </c>
      <c r="B53">
        <f xml:space="preserve"> C53 - D53</f>
        <v>0</v>
      </c>
      <c r="C53">
        <f xml:space="preserve"> B19</f>
        <v>0</v>
      </c>
      <c r="D53">
        <f xml:space="preserve"> D9</f>
        <v>0</v>
      </c>
      <c r="E53">
        <f xml:space="preserve"> D9</f>
        <v>0</v>
      </c>
      <c r="F53">
        <f>D53 - E53</f>
        <v>0</v>
      </c>
    </row>
    <row r="55">
      <c r="A55" t="str">
        <v>Design Total</v>
      </c>
      <c r="B55">
        <f>SUM(B56:B58)</f>
        <v>266.7</v>
      </c>
      <c r="C55">
        <f>SUM(C56:C58)</f>
        <v>1200</v>
      </c>
      <c r="D55">
        <f>SUM(D56:D58)</f>
        <v>933.3</v>
      </c>
      <c r="E55">
        <f>SUM(E56:E58)</f>
        <v>933.25</v>
      </c>
      <c r="F55">
        <f>SUM(F56:F58)</f>
        <v>0.05</v>
      </c>
    </row>
    <row r="56">
      <c r="A56" t="str">
        <v>Muhammad Afaq</v>
      </c>
      <c r="B56">
        <f xml:space="preserve"> C56 - D56</f>
        <v>245</v>
      </c>
      <c r="C56">
        <f xml:space="preserve"> B21</f>
        <v>600</v>
      </c>
      <c r="D56">
        <f xml:space="preserve"> D10</f>
        <v>355</v>
      </c>
      <c r="E56">
        <v>578.25</v>
      </c>
      <c r="F56">
        <f>D56 - E56</f>
        <v>-223.25</v>
      </c>
    </row>
    <row r="57">
      <c r="A57" t="str">
        <v>Manisha Garg</v>
      </c>
      <c r="B57">
        <f xml:space="preserve"> C57 - D57</f>
        <v>21.7</v>
      </c>
      <c r="C57">
        <f xml:space="preserve"> B22</f>
        <v>600</v>
      </c>
      <c r="D57">
        <f xml:space="preserve"> D11</f>
        <v>578.3</v>
      </c>
      <c r="E57">
        <v>355</v>
      </c>
      <c r="F57">
        <f>D57 - E57</f>
        <v>223.3</v>
      </c>
    </row>
    <row r="58">
      <c r="A58" t="str">
        <v>Yulia McCoy</v>
      </c>
      <c r="B58">
        <f xml:space="preserve"> C58 - D58</f>
        <v>0</v>
      </c>
      <c r="C58">
        <f xml:space="preserve"> B20</f>
        <v>0</v>
      </c>
      <c r="D58">
        <v>0</v>
      </c>
      <c r="E58">
        <v>0</v>
      </c>
      <c r="F58">
        <f>D58 - E58</f>
        <v>0</v>
      </c>
    </row>
  </sheetData>
  <hyperlinks>
    <hyperlink ref="B1" r:id="rId1"/>
    <hyperlink ref="K9" r:id="rId2"/>
    <hyperlink ref="K10" r:id="rId3"/>
    <hyperlink ref="K11" r:id="rId4"/>
  </hyperlinks>
  <ignoredErrors>
    <ignoredError numberStoredAsText="1" sqref="A1:T58"/>
  </ignoredErrors>
</worksheet>
</file>

<file path=xl/worksheets/sheet14.xml><?xml version="1.0" encoding="utf-8"?>
<worksheet xmlns="http://schemas.openxmlformats.org/spreadsheetml/2006/main" xmlns:r="http://schemas.openxmlformats.org/officeDocument/2006/relationships">
  <dimension ref="A1:T67"/>
  <sheetViews>
    <sheetView workbookViewId="0" rightToLeft="0"/>
  </sheetViews>
  <sheetData>
    <row r="1">
      <c r="A1" t="str">
        <v>Summary Overview Link</v>
      </c>
      <c r="B1" t="str">
        <v>https://docs.google.com/document/d/17QfUDU_rE1uIHRmpj7oGpBU2lKUHfvcEqu5FAmrWcMI/edit?usp=drive_link</v>
      </c>
    </row>
    <row r="5">
      <c r="A5" t="str">
        <v>ACTUAL EXPENSE REFS</v>
      </c>
    </row>
    <row r="6">
      <c r="A6" t="str">
        <v>Name</v>
      </c>
      <c r="B6" t="str">
        <v>Time Tracking</v>
      </c>
      <c r="C6" t="str">
        <v>Payment Processing</v>
      </c>
      <c r="D6" t="str">
        <v>Actual Expense (M)</v>
      </c>
      <c r="E6" t="str">
        <v>Clockify Hours Times Rate (pre-tax) (C)</v>
      </c>
      <c r="F6" t="str">
        <v>Actual Pay Period (Combined) Hours (C)</v>
      </c>
      <c r="G6" t="str">
        <v>Actual Paid Hours (M)</v>
      </c>
      <c r="H6" t="str">
        <v>Actual Equity Hours or Upwork Hours (M)</v>
      </c>
      <c r="I6" t="str">
        <v>Name of Ref1</v>
      </c>
      <c r="J6" t="str">
        <v>Value of Ref1</v>
      </c>
      <c r="K6" t="str">
        <v>Link to Ref1</v>
      </c>
      <c r="L6" t="str">
        <v>Name of Ref2</v>
      </c>
      <c r="M6" t="str">
        <v>Value of Ref2</v>
      </c>
      <c r="N6" t="str">
        <v>Link to Ref2</v>
      </c>
      <c r="O6" t="str">
        <v>Name of Ref3</v>
      </c>
      <c r="P6" t="str">
        <v>Value of Ref3</v>
      </c>
      <c r="Q6" t="str">
        <v>Link to Ref3</v>
      </c>
      <c r="R6" t="str">
        <v>Name of Ref4</v>
      </c>
      <c r="S6" t="str">
        <v>Value of Ref4</v>
      </c>
      <c r="T6" t="str">
        <v>Link to Ref4</v>
      </c>
    </row>
    <row r="7">
      <c r="A7" t="str">
        <v>Total</v>
      </c>
      <c r="D7">
        <f>SUM(D8:D14)</f>
        <v>1262.71</v>
      </c>
    </row>
    <row r="8" xml:space="preserve">
      <c r="A8" t="str">
        <v>Eugene Dilbarov</v>
      </c>
      <c r="B8" t="str">
        <v>Clockify</v>
      </c>
      <c r="C8" t="str">
        <v>Gusto</v>
      </c>
      <c r="D8">
        <v>0</v>
      </c>
      <c r="E8">
        <f xml:space="preserve"> G8 * F21</f>
        <v>520</v>
      </c>
      <c r="F8">
        <f>G8 + H8</f>
        <v>26</v>
      </c>
      <c r="G8">
        <v>26</v>
      </c>
      <c r="H8">
        <v>0</v>
      </c>
      <c r="I8" t="str" xml:space="preserve">
        <v xml:space="preserve">Clockify: Eugene Dilbarov, Sat, Mar 1 - Sat, Mar 15
</v>
      </c>
      <c r="J8" t="str">
        <v>Current 23:00:00, Billable 23:00:00. Meaning that Equity is 0. Clockify amount is $‎0.</v>
      </c>
      <c r="K8" t="str">
        <v>https://app.clockify.me/approvals/67d8d9591d5f4925b9a72eaf?userId=670d2adb58470b45130a3037</v>
      </c>
      <c r="L8" t="str" xml:space="preserve">
        <v xml:space="preserve">Clockify: Eugene Dilbarov, Sun, Mar 16 - Mon, Mar 31
</v>
      </c>
      <c r="M8" t="str">
        <v>Current 03:00:00, Billable 03:00:00. Meaning that Equity is 03:00:00. Clockify amount is $‎0.</v>
      </c>
      <c r="N8" t="str">
        <v>https://app.clockify.me/approvals/67d8d95549262544bfd460a3?userId=670d2adb58470b45130a3037</v>
      </c>
      <c r="O8" t="str">
        <v>-</v>
      </c>
      <c r="P8" t="str">
        <v>-</v>
      </c>
      <c r="Q8" t="str">
        <v>-</v>
      </c>
      <c r="R8" t="str">
        <v>-</v>
      </c>
      <c r="S8" t="str">
        <v>-</v>
      </c>
      <c r="T8" t="str">
        <v>-</v>
      </c>
    </row>
    <row r="9" xml:space="preserve">
      <c r="A9" t="str">
        <v>Sanjay Radadiya</v>
      </c>
      <c r="B9" t="str">
        <v>Clockify</v>
      </c>
      <c r="C9" t="str">
        <v>Gusto</v>
      </c>
      <c r="D9">
        <v>0</v>
      </c>
      <c r="E9">
        <f xml:space="preserve"> G9 * F22</f>
        <v>75</v>
      </c>
      <c r="F9">
        <f>G9 + H9</f>
        <v>45.32</v>
      </c>
      <c r="G9">
        <v>5</v>
      </c>
      <c r="H9">
        <v>40.32</v>
      </c>
      <c r="I9" t="str" xml:space="preserve">
        <v xml:space="preserve">Clockify: sanjay radadiya, Sat, Mar 1 - Sat, Mar 15
</v>
      </c>
      <c r="J9" t="str">
        <v>Current 40:08:58, Billable 0. Meaning that Equity is 40:08:58. Clockify amount is $‎0.</v>
      </c>
      <c r="K9" t="str">
        <v>https://app.clockify.me/approvals/67d9767c7c04a42206982b5b?userId=5e9c0ed9e3e8416601342458</v>
      </c>
      <c r="L9" t="str" xml:space="preserve">
        <v xml:space="preserve">Clockify: sanjay radadiya, Sun, Mar 16 - Mon, Mar 31
</v>
      </c>
      <c r="M9" t="str">
        <v>Current 05:10:00, Billable 05:00:00. Meaning that Equity is 00:10:00. Clockify amount is $‎75.00.</v>
      </c>
      <c r="N9" t="str">
        <v>https://app.clockify.me/approvals/67d9767f6f11531397a8dbc6?userId=5e9c0ed9e3e8416601342458</v>
      </c>
      <c r="O9" t="str">
        <v>-</v>
      </c>
      <c r="P9" t="str">
        <v>-</v>
      </c>
      <c r="Q9" t="str">
        <v>-</v>
      </c>
      <c r="R9" t="str">
        <v>-</v>
      </c>
      <c r="S9" t="str">
        <v>-</v>
      </c>
      <c r="T9" t="str">
        <v>-</v>
      </c>
    </row>
    <row r="10">
      <c r="A10" t="str">
        <v>Akshat Arora</v>
      </c>
      <c r="B10" t="str">
        <v>Clockify</v>
      </c>
      <c r="C10" t="str">
        <v>Gusto</v>
      </c>
      <c r="D10">
        <v>0</v>
      </c>
      <c r="E10">
        <f xml:space="preserve"> G10 * F23</f>
        <v>0</v>
      </c>
      <c r="F10">
        <f>G10 + H10</f>
        <v>40</v>
      </c>
      <c r="G10">
        <v>0</v>
      </c>
      <c r="H10">
        <v>40</v>
      </c>
      <c r="I10" t="str">
        <v>-</v>
      </c>
      <c r="J10" t="str">
        <v>-</v>
      </c>
      <c r="K10" t="str">
        <v>-</v>
      </c>
      <c r="L10" t="str">
        <v>-</v>
      </c>
      <c r="M10" t="str">
        <v>-</v>
      </c>
      <c r="N10" t="str">
        <v>-</v>
      </c>
      <c r="O10" t="str">
        <v>-</v>
      </c>
      <c r="P10" t="str">
        <v>-</v>
      </c>
      <c r="Q10" t="str">
        <v>-</v>
      </c>
      <c r="R10" t="str">
        <v>-</v>
      </c>
      <c r="S10" t="str">
        <v>-</v>
      </c>
      <c r="T10" t="str">
        <v>-</v>
      </c>
    </row>
    <row r="11">
      <c r="A11" t="str">
        <v>Diana Palamar</v>
      </c>
      <c r="B11" t="str">
        <v>Upwork</v>
      </c>
      <c r="C11" t="str">
        <v>Upwork</v>
      </c>
      <c r="D11">
        <v>515.55</v>
      </c>
      <c r="E11" t="str">
        <v>-</v>
      </c>
      <c r="F11">
        <f>G11 + H11</f>
        <v>30.66</v>
      </c>
      <c r="G11">
        <v>30.66</v>
      </c>
      <c r="H11">
        <v>0</v>
      </c>
      <c r="I11" t="str">
        <v>Diana's Upwork Timesheet</v>
      </c>
      <c r="J11" t="str">
        <v>Total hours: 30:40 for the total of $491.00. Meaning with Upwork fee (5%) it would be $515.55.</v>
      </c>
      <c r="K11" t="str">
        <v>https://www.upwork.com/nx/reports/client/timesheet/?group_by=assignment&amp;group_by_time=day&amp;range=20250304-20250317&amp;columns=provider,hours,charges,payment_type&amp;team=mtg0odqwnzqxota0nzg5mdu1nq&amp;provider=436d8287</v>
      </c>
      <c r="L11" t="str">
        <v>-</v>
      </c>
      <c r="M11" t="str">
        <v>-</v>
      </c>
      <c r="N11" t="str">
        <v>-</v>
      </c>
      <c r="O11" t="str">
        <v>-</v>
      </c>
      <c r="P11" t="str">
        <v>-</v>
      </c>
      <c r="Q11" t="str">
        <v>-</v>
      </c>
      <c r="R11" t="str">
        <v>-</v>
      </c>
      <c r="S11" t="str">
        <v>-</v>
      </c>
      <c r="T11" t="str">
        <v>-</v>
      </c>
    </row>
    <row r="12">
      <c r="A12" t="str">
        <v>Yulia McCoy</v>
      </c>
      <c r="B12" t="str">
        <v>Clockify</v>
      </c>
      <c r="C12" t="str">
        <v>Gusto</v>
      </c>
      <c r="D12">
        <v>0</v>
      </c>
      <c r="E12">
        <f xml:space="preserve"> G12 * F25</f>
        <v>0</v>
      </c>
      <c r="F12">
        <f>G12 + H12</f>
        <v>41</v>
      </c>
      <c r="G12">
        <v>0</v>
      </c>
      <c r="H12">
        <v>41</v>
      </c>
      <c r="I12" t="str">
        <v>Clockify: Iuliia McCoy, Sat, Mar 1 - Sat, Mar 15</v>
      </c>
      <c r="J12" t="str">
        <v>Approved 33:45:00, Billable 0. Meaning that Equity is 33:45:00. Clockify amount is $‎0.</v>
      </c>
      <c r="K12" t="str">
        <v>https://app.clockify.me/approvals/67d89f816f11531397978fc9?userId=670d2adb58470b45130a3035</v>
      </c>
      <c r="L12" t="str">
        <v>Clockify: Iuliia McCoy, Sun, Mar 16 - Mon, Mar 31</v>
      </c>
      <c r="M12" t="str">
        <v>Approved 07:15:00, Billable 0. Meaning that Equity is 07:15:00. Clockify amount is $‎0.</v>
      </c>
      <c r="N12" t="str">
        <v>https://app.clockify.me/approvals/67d89f7d1d5f4925b9a44d3c?userId=670d2adb58470b45130a3035</v>
      </c>
      <c r="O12" t="str">
        <v>-</v>
      </c>
      <c r="P12" t="str">
        <v>-</v>
      </c>
      <c r="Q12" t="str">
        <v>-</v>
      </c>
      <c r="R12" t="str">
        <v>-</v>
      </c>
      <c r="S12" t="str">
        <v>-</v>
      </c>
      <c r="T12" t="str">
        <v>-</v>
      </c>
    </row>
    <row r="13">
      <c r="A13" t="str">
        <v>Muhammad Afaq</v>
      </c>
      <c r="B13" t="str">
        <v>Clockify</v>
      </c>
      <c r="C13" t="str">
        <v>Gusto</v>
      </c>
      <c r="D13">
        <v>615</v>
      </c>
      <c r="E13">
        <f xml:space="preserve"> G13 * F26</f>
        <v>615</v>
      </c>
      <c r="F13">
        <f>G13 + H13</f>
        <v>41</v>
      </c>
      <c r="G13">
        <v>41</v>
      </c>
      <c r="H13">
        <v>0</v>
      </c>
      <c r="I13" t="str">
        <v>Clockify: Muhammad Afaq, Sat, Mar 1 - Sat, Mar 15</v>
      </c>
      <c r="J13" t="str">
        <v>Approved 30:00:00, Billable 30:00:00. Meaning that Equity is 0. Clockify amount is $‎567.50.</v>
      </c>
      <c r="K13" t="str">
        <v>https://app.clockify.me/approvals/67d8b85249262544bfd2f4c7?userId=67350d8bf42ee443638377c2</v>
      </c>
      <c r="L13" t="str">
        <v>Clockify: Muhammad Afaq, Sun, Mar 16 - Mon, Mar 31</v>
      </c>
      <c r="M13" t="str">
        <v>Approved 11:00:00, Billable 11:00:00. Meaning that Equity is 0. Clockify amount is $165.00.</v>
      </c>
      <c r="N13" t="str">
        <v>https://app.clockify.me/approvals/67d8b8576f1153139798f17f?userId=67350d8bf42ee443638377c2</v>
      </c>
      <c r="O13" t="str">
        <v>-</v>
      </c>
      <c r="P13" t="str">
        <v>-</v>
      </c>
      <c r="Q13" t="str">
        <v>-</v>
      </c>
      <c r="R13" t="str">
        <v>-</v>
      </c>
      <c r="S13" t="str">
        <v>-</v>
      </c>
      <c r="T13" t="str">
        <v>-</v>
      </c>
    </row>
    <row r="14">
      <c r="A14" t="str">
        <v>Manisha Garg</v>
      </c>
      <c r="B14" t="str">
        <v>Clockify and Upwork</v>
      </c>
      <c r="C14" t="str">
        <v>Gusto and Upwork</v>
      </c>
      <c r="D14">
        <v>132.16</v>
      </c>
      <c r="E14">
        <f xml:space="preserve"> ROUND(G14 * G27, 2)</f>
        <v>89.58</v>
      </c>
      <c r="F14">
        <f>G14 + H14</f>
        <v>10.788</v>
      </c>
      <c r="G14">
        <v>8.958</v>
      </c>
      <c r="H14">
        <v>1.83</v>
      </c>
      <c r="I14" t="str">
        <v>Manisha's Upwork Timesheet</v>
      </c>
      <c r="J14" t="str">
        <v>Total hours: 1:50 (Decimal: 1.83) for the total of $18.33. Meaning with Upwork fee (5%) it would be $19.25.</v>
      </c>
      <c r="K14" t="str">
        <v>https://www.upwork.com/nx/reports/client/timesheet/?group_by=assignment&amp;group_by_time=day&amp;range=20250304-20250317&amp;columns=provider,hours,charges,payment_type&amp;provider=cits_manisha&amp;team=mtg0odqwnzqxota0nzg5mdu1nq</v>
      </c>
      <c r="L14" t="str">
        <v>Upwork: Contract Initiation Fee</v>
      </c>
      <c r="M14">
        <v>4.99</v>
      </c>
      <c r="N14" t="str">
        <v>https://www.upwork.com/nx/wm/workroom/39869244/timesheet?timesheetDate=2025-03-03</v>
      </c>
      <c r="O14" t="str">
        <v>Clockify: manishacits, Sat, Mar 1 - Sat, Mar 15</v>
      </c>
      <c r="P14" t="str">
        <v>Approved 05:55:27, Billable 05:55:27. Meaning that Equity is 0. Clockify amount is $59.24.</v>
      </c>
      <c r="Q14" t="str">
        <v>https://app.clockify.me/approvals/67d96c0b6f11531397a73f94?userId=67cef5d3cf06332f2bb60543</v>
      </c>
      <c r="R14" t="str">
        <v>Clockify: manishacits, Sun, Mar 16 - Mon, Mar 31</v>
      </c>
      <c r="S14" t="str">
        <v>Approved 57:09:42, Billable 57:09:42. Meaning that Equity is 0. Clockify amount is $571.61. Note: We ony care about Monday here! Actual hours: 03:02:05, decimal: 3.03</v>
      </c>
      <c r="T14" t="str">
        <v>https://app.clockify.me/approvals/67d96c057c04a422069695d2?userId=67cef5d3cf06332f2bb60543</v>
      </c>
    </row>
    <row r="18">
      <c r="A18" t="str">
        <v>EXPECTED EXPENSES</v>
      </c>
    </row>
    <row r="19">
      <c r="A19" t="str">
        <v>Name</v>
      </c>
      <c r="B19" t="str">
        <v>Expected Pay Period Expense (C)</v>
      </c>
      <c r="C19" t="str">
        <v>Weekly Expected Expense (C)</v>
      </c>
      <c r="D19" t="str">
        <v>Total Paid Weekly Hours (M)</v>
      </c>
      <c r="E19" t="str">
        <v>Total Expense Rate, with Tax (C)</v>
      </c>
      <c r="F19" t="str">
        <v>Pre-Tax Employee Rate (C)</v>
      </c>
      <c r="G19" t="str">
        <v>Base Rate (M)</v>
      </c>
      <c r="H19" t="str">
        <v>Upwork fee (multiplier) (M)</v>
      </c>
      <c r="I19" t="str">
        <v>US FTE bonus (multiplier) (M)</v>
      </c>
      <c r="J19" t="str">
        <v>Taxes (multiplier, approximately) (M)</v>
      </c>
      <c r="K19" t="str">
        <v>Comments</v>
      </c>
    </row>
    <row r="20">
      <c r="A20" t="str">
        <v>Total</v>
      </c>
      <c r="B20">
        <f>SUM(B21:B27)</f>
        <v>4354</v>
      </c>
      <c r="C20">
        <f>SUM(C21:C27)</f>
        <v>2177</v>
      </c>
    </row>
    <row r="21">
      <c r="A21" t="str">
        <v>Eugene Dilbarov</v>
      </c>
      <c r="B21">
        <f xml:space="preserve"> C21 * 2</f>
        <v>1600</v>
      </c>
      <c r="C21">
        <f xml:space="preserve"> D21 * E21</f>
        <v>800</v>
      </c>
      <c r="D21">
        <v>40</v>
      </c>
      <c r="E21">
        <f>ROUND(F21 * J21, 2)</f>
        <v>20</v>
      </c>
      <c r="F21">
        <f>ROUND(G21 * H21 * I21, 2)</f>
        <v>20</v>
      </c>
      <c r="G21">
        <v>20</v>
      </c>
      <c r="H21">
        <v>1</v>
      </c>
      <c r="I21">
        <v>1</v>
      </c>
      <c r="J21">
        <v>1</v>
      </c>
    </row>
    <row r="22">
      <c r="A22" t="str">
        <v>Sanjay Radadiya</v>
      </c>
      <c r="B22">
        <f>C22 * 2</f>
        <v>600</v>
      </c>
      <c r="C22">
        <f xml:space="preserve"> D22 * E22</f>
        <v>300</v>
      </c>
      <c r="D22">
        <v>20</v>
      </c>
      <c r="E22">
        <f>ROUND(F22 * J22, 2)</f>
        <v>15</v>
      </c>
      <c r="F22">
        <f>ROUND(G22 * H22 * I22, 2)</f>
        <v>15</v>
      </c>
      <c r="G22">
        <v>15</v>
      </c>
      <c r="H22">
        <v>1</v>
      </c>
      <c r="I22">
        <v>1</v>
      </c>
      <c r="J22">
        <v>1</v>
      </c>
    </row>
    <row r="23">
      <c r="A23" t="str">
        <v>Akshat Arora</v>
      </c>
      <c r="B23">
        <f>C23 * 2</f>
        <v>0</v>
      </c>
      <c r="C23">
        <f xml:space="preserve"> D23 * E23</f>
        <v>0</v>
      </c>
      <c r="D23">
        <v>0</v>
      </c>
      <c r="E23">
        <f>ROUND(F23 * J23, 2)</f>
        <v>10</v>
      </c>
      <c r="F23">
        <f>ROUND(G23 * H23 * I23, 2)</f>
        <v>10</v>
      </c>
      <c r="G23">
        <v>10</v>
      </c>
      <c r="H23">
        <v>1</v>
      </c>
      <c r="I23">
        <v>1</v>
      </c>
      <c r="J23">
        <v>1</v>
      </c>
    </row>
    <row r="24">
      <c r="A24" t="str">
        <v>Diana Palamar</v>
      </c>
      <c r="B24">
        <f>C24 * 2</f>
        <v>1134</v>
      </c>
      <c r="C24">
        <f xml:space="preserve"> D24 * E24</f>
        <v>567</v>
      </c>
      <c r="D24">
        <v>30</v>
      </c>
      <c r="E24">
        <f>ROUND(F24 * J24, 2)</f>
        <v>18.9</v>
      </c>
      <c r="F24">
        <f>ROUND(G24 * H24 * I24, 2)</f>
        <v>18.9</v>
      </c>
      <c r="G24">
        <v>18</v>
      </c>
      <c r="H24">
        <v>1.05</v>
      </c>
      <c r="I24">
        <v>1</v>
      </c>
      <c r="J24">
        <v>1</v>
      </c>
      <c r="K24" t="str">
        <v>Diana got lowered to 12</v>
      </c>
    </row>
    <row r="25">
      <c r="A25" t="str">
        <v>Yulia McCoy</v>
      </c>
      <c r="B25">
        <f>C25 * 2</f>
        <v>0</v>
      </c>
      <c r="C25">
        <f xml:space="preserve"> D25 * E25</f>
        <v>0</v>
      </c>
      <c r="D25">
        <v>0</v>
      </c>
      <c r="E25">
        <f>ROUND(F25 * J25, 2)</f>
        <v>34.5</v>
      </c>
      <c r="F25">
        <f>ROUND(G25 * H25 * I25, 2)</f>
        <v>30</v>
      </c>
      <c r="G25">
        <v>26.09</v>
      </c>
      <c r="H25">
        <v>1</v>
      </c>
      <c r="I25">
        <v>1.15</v>
      </c>
      <c r="J25">
        <v>1.15</v>
      </c>
    </row>
    <row r="26">
      <c r="A26" t="str">
        <v>Muhammad Afaq</v>
      </c>
      <c r="B26">
        <f>C26 * 2</f>
        <v>600</v>
      </c>
      <c r="C26">
        <f xml:space="preserve"> D26 * E26</f>
        <v>300</v>
      </c>
      <c r="D26">
        <v>20</v>
      </c>
      <c r="E26">
        <f>ROUND(F26 * J26, 2)</f>
        <v>15</v>
      </c>
      <c r="F26">
        <f>ROUND(G26 * H26 * I26, 2)</f>
        <v>15</v>
      </c>
      <c r="G26">
        <v>15</v>
      </c>
      <c r="H26">
        <v>1</v>
      </c>
      <c r="I26">
        <v>1</v>
      </c>
      <c r="J26">
        <v>1</v>
      </c>
    </row>
    <row r="27">
      <c r="A27" t="str">
        <v>Manisha Garg</v>
      </c>
      <c r="B27">
        <f>C27 * 2</f>
        <v>420</v>
      </c>
      <c r="C27">
        <f xml:space="preserve"> D27 * E27</f>
        <v>210</v>
      </c>
      <c r="D27">
        <v>20</v>
      </c>
      <c r="E27">
        <f>ROUND(F27 * J27, 2)</f>
        <v>10.5</v>
      </c>
      <c r="F27">
        <f>ROUND(G27 * H27 * I27, 2)</f>
        <v>10.5</v>
      </c>
      <c r="G27">
        <v>10</v>
      </c>
      <c r="H27">
        <v>1.05</v>
      </c>
      <c r="I27">
        <v>1</v>
      </c>
      <c r="J27">
        <v>1</v>
      </c>
      <c r="K27" t="str">
        <v>Manisha switched from Upwork to Clockify midway</v>
      </c>
    </row>
    <row r="31">
      <c r="A31" t="str">
        <v>HOURS</v>
      </c>
    </row>
    <row r="32">
      <c r="A32" t="str">
        <v>Coloring</v>
      </c>
      <c r="B32" t="str">
        <v>2 hours max is acceptable difference</v>
      </c>
      <c r="C32" t="str">
        <v>2 hour+ difference</v>
      </c>
    </row>
    <row r="34">
      <c r="A34" t="str">
        <v>Name</v>
      </c>
      <c r="B34" t="str">
        <v>Inconsistency Ratio (C)</v>
      </c>
      <c r="C34" t="str">
        <v>Pay Period Hours Difference (C)</v>
      </c>
      <c r="D34" t="str">
        <v>Equity Hours Difference (C)</v>
      </c>
      <c r="E34" t="str">
        <v>Pay Period Expecteed Hours (C)</v>
      </c>
      <c r="F34" t="str">
        <v>Total Expected Weekly Hours (C)</v>
      </c>
      <c r="G34" t="str">
        <v>Total Expected Weekly Equity Hours (M)</v>
      </c>
      <c r="H34" t="str">
        <v>Total Expected Paid Weekly Hours (M)</v>
      </c>
    </row>
    <row r="35">
      <c r="A35" t="str">
        <v>Grand Total</v>
      </c>
      <c r="B35" t="str">
        <f>IF(C35 &gt; 0, "Average " &amp; TEXT(C35 / E35 * 100, "0.00") &amp; "% Missed", IF(C35 &lt; 0, "Average " &amp; TEXT(-C35 / E35 * 100, "0.00") &amp; "% Overworked", "Average No Difference"))</f>
        <v>Average 31.57% Missed</v>
      </c>
      <c r="C35">
        <f>SUM(C37+C45)</f>
        <v>145.23</v>
      </c>
      <c r="D35">
        <f>SUM(D37+D45)</f>
        <v>-1</v>
      </c>
      <c r="E35">
        <f>SUM(E37+E45)</f>
        <v>460</v>
      </c>
      <c r="F35">
        <f>SUM(F37+F45)</f>
        <v>230</v>
      </c>
      <c r="G35">
        <f>SUM(G37+G45)</f>
        <v>100</v>
      </c>
      <c r="H35">
        <f>SUM(H37+H45)</f>
        <v>130</v>
      </c>
    </row>
    <row r="37">
      <c r="A37" t="str">
        <v>Dev Total</v>
      </c>
      <c r="B37" t="str">
        <f>IF(C37 &gt; 0, "Average " &amp; TEXT(C37 / E37 * 100, "0.00") &amp; "% Missed", IF(C37 &lt; 0, "Average " &amp; TEXT(-C37 / E37 * 100, "0.00") &amp; "% Overworked", "Average No Difference"))</f>
        <v>Average 34.71% Missed</v>
      </c>
      <c r="C37">
        <f>SUM(C38:C43)</f>
        <v>118.02</v>
      </c>
      <c r="D37">
        <f>SUM(D38:D43)</f>
        <v>0</v>
      </c>
      <c r="E37">
        <f>SUM(E38:E43)</f>
        <v>340</v>
      </c>
      <c r="F37">
        <f>SUM(F38:F43)</f>
        <v>170</v>
      </c>
      <c r="G37">
        <f>SUM(G38:G43)</f>
        <v>80</v>
      </c>
      <c r="H37">
        <f>SUM(H38:H43)</f>
        <v>90</v>
      </c>
    </row>
    <row r="38">
      <c r="A38" t="str">
        <v>Eugene Dilbarov</v>
      </c>
      <c r="B38" t="str">
        <f>IF(C38 &gt; 0, TEXT(C38 / E38 * 100, "0.00") &amp; "% Missed", IF(C38 &lt; 0, TEXT(-C38 / E38 * 100, "0.00") &amp; "% Overworked", "No Difference"))</f>
        <v>67.50% Missed</v>
      </c>
      <c r="C38">
        <f xml:space="preserve"> E38 - F8</f>
        <v>54</v>
      </c>
      <c r="D38">
        <v>0</v>
      </c>
      <c r="E38">
        <f xml:space="preserve"> F38 * 2</f>
        <v>80</v>
      </c>
      <c r="F38">
        <f xml:space="preserve"> G38 + H38</f>
        <v>40</v>
      </c>
      <c r="G38">
        <v>0</v>
      </c>
      <c r="H38">
        <v>40</v>
      </c>
    </row>
    <row r="39">
      <c r="A39" t="str">
        <v>Sanjay Radadiya</v>
      </c>
      <c r="B39" t="str">
        <f>IF(C39 &gt; 0, TEXT(C39 / E39 * 100, "0.00") &amp; "% Missed", IF(C39 &lt; 0, TEXT(-C39 / E39 * 100, "0.00") &amp; "% Overworked", "No Difference"))</f>
        <v>54.68% Missed</v>
      </c>
      <c r="C39">
        <f xml:space="preserve"> E39 - F9</f>
        <v>54.68</v>
      </c>
      <c r="D39">
        <v>0</v>
      </c>
      <c r="E39">
        <f xml:space="preserve"> F39 * 2</f>
        <v>100</v>
      </c>
      <c r="F39">
        <f xml:space="preserve"> G39 + H39</f>
        <v>50</v>
      </c>
      <c r="G39">
        <v>20</v>
      </c>
      <c r="H39">
        <v>30</v>
      </c>
    </row>
    <row r="40">
      <c r="A40" t="str">
        <v>Diana Palamar</v>
      </c>
      <c r="B40" t="str">
        <f>IF(C40 &gt; 0, TEXT(C40 / E40 * 100, "0.00") &amp; "% Missed", IF(C40 &lt; 0, TEXT(-C40 / E40 * 100, "0.00") &amp; "% Overworked", "No Difference"))</f>
        <v>23.35% Missed</v>
      </c>
      <c r="C40">
        <f xml:space="preserve"> E40 - F11</f>
        <v>9.34</v>
      </c>
      <c r="D40">
        <v>0</v>
      </c>
      <c r="E40">
        <f xml:space="preserve"> F40 * 2</f>
        <v>40</v>
      </c>
      <c r="F40">
        <f xml:space="preserve"> G40 + H40</f>
        <v>20</v>
      </c>
      <c r="G40">
        <v>0</v>
      </c>
      <c r="H40">
        <v>20</v>
      </c>
    </row>
    <row r="41">
      <c r="A41" t="str">
        <v>Mikhail Stepanov</v>
      </c>
      <c r="B41" t="str">
        <f>IF(C41 &gt; 0, TEXT(C41 / E41 * 100, "0.00") &amp; "% Missed", IF(C41 &lt; 0, TEXT(-C41 / E41 * 100, "0.00") &amp; "% Overworked", "No Difference"))</f>
        <v>No Difference</v>
      </c>
      <c r="C41">
        <v>0</v>
      </c>
      <c r="D41">
        <v>0</v>
      </c>
      <c r="E41">
        <f xml:space="preserve"> F41 * 2</f>
        <v>40</v>
      </c>
      <c r="F41">
        <f xml:space="preserve"> G41 + H41</f>
        <v>20</v>
      </c>
      <c r="G41">
        <v>20</v>
      </c>
      <c r="H41">
        <v>0</v>
      </c>
    </row>
    <row r="42">
      <c r="A42" t="str">
        <v>Anatoly Stepanov</v>
      </c>
      <c r="B42" t="str">
        <f>IF(C42 &gt; 0, TEXT(C42 / E42 * 100, "0.00") &amp; "% Missed", IF(C42 &lt; 0, TEXT(-C42 / E42 * 100, "0.00") &amp; "% Overworked", "No Difference"))</f>
        <v>No Difference</v>
      </c>
      <c r="C42">
        <v>0</v>
      </c>
      <c r="D42">
        <v>0</v>
      </c>
      <c r="E42">
        <f xml:space="preserve"> F42 * 2</f>
        <v>40</v>
      </c>
      <c r="F42">
        <f xml:space="preserve"> G42 + H42</f>
        <v>20</v>
      </c>
      <c r="G42">
        <v>20</v>
      </c>
      <c r="H42">
        <v>0</v>
      </c>
    </row>
    <row r="43">
      <c r="A43" t="str">
        <v>Akshat Arora</v>
      </c>
      <c r="B43" t="str">
        <f>IF(C43 &gt; 0, TEXT(C43 / E43 * 100, "0.00") &amp; "% Missed", IF(C43 &lt; 0, TEXT(-C43 / E43 * 100, "0.00") &amp; "% Overworked", "No Difference"))</f>
        <v>No Difference</v>
      </c>
      <c r="C43">
        <v>0</v>
      </c>
      <c r="D43">
        <v>0</v>
      </c>
      <c r="E43">
        <f xml:space="preserve"> F43 * 2</f>
        <v>40</v>
      </c>
      <c r="F43">
        <f xml:space="preserve"> G43 + H43</f>
        <v>20</v>
      </c>
      <c r="G43">
        <v>20</v>
      </c>
      <c r="H43">
        <v>0</v>
      </c>
    </row>
    <row r="45">
      <c r="A45" t="str">
        <v>Design Total</v>
      </c>
      <c r="B45" t="str">
        <f>IF(C45 &gt; 0, "Average " &amp; TEXT(C45 / E45 * 100, "0.00") &amp; "% Missed", IF(C45 &lt; 0, "Average " &amp; TEXT(-C45 / E45 * 100, "0.00") &amp; "% Overworked", "Average No Difference"))</f>
        <v>Average 22.68% Missed</v>
      </c>
      <c r="C45">
        <f>SUM(C46:C48)</f>
        <v>27.21</v>
      </c>
      <c r="D45">
        <f>SUM(D46:D48)</f>
        <v>-1</v>
      </c>
      <c r="E45">
        <f>SUM(E46:E48)</f>
        <v>120</v>
      </c>
      <c r="F45">
        <f>SUM(F46:F48)</f>
        <v>60</v>
      </c>
      <c r="G45">
        <f>SUM(G46:G48)</f>
        <v>20</v>
      </c>
      <c r="H45">
        <f>SUM(H46:H48)</f>
        <v>40</v>
      </c>
    </row>
    <row r="46">
      <c r="A46" t="str">
        <v>Muhammad Afaq</v>
      </c>
      <c r="B46" t="str">
        <f>IF(C46 &gt; 0, TEXT(C46 / E46 * 100, "0.00") &amp; "% Missed", IF(C46 &lt; 0, TEXT(-C46 / E46 * 100, "0.00") &amp; "% Overworked", "No Difference"))</f>
        <v>2.50% Overworked</v>
      </c>
      <c r="C46">
        <f xml:space="preserve"> E46 - F13</f>
        <v>-1</v>
      </c>
      <c r="D46">
        <v>0</v>
      </c>
      <c r="E46">
        <f xml:space="preserve"> F46 * 2</f>
        <v>40</v>
      </c>
      <c r="F46">
        <f xml:space="preserve"> G46 + H46</f>
        <v>20</v>
      </c>
      <c r="G46">
        <v>0</v>
      </c>
      <c r="H46">
        <v>20</v>
      </c>
    </row>
    <row r="47">
      <c r="A47" t="str">
        <v>Manisha Garg</v>
      </c>
      <c r="B47" t="str">
        <f>IF(C47 &gt; 0, TEXT(C47 / E47 * 100, "0.00") &amp; "% Missed", IF(C47 &lt; 0, TEXT(-C47 / E47 * 100, "0.00") &amp; "% Overworked", "No Difference"))</f>
        <v>73.03% Missed</v>
      </c>
      <c r="C47">
        <f xml:space="preserve"> E47 - ROUND(F14,2)</f>
        <v>29.21</v>
      </c>
      <c r="D47">
        <v>0</v>
      </c>
      <c r="E47">
        <f xml:space="preserve"> F47 * 2</f>
        <v>40</v>
      </c>
      <c r="F47">
        <f xml:space="preserve"> G47 + H47</f>
        <v>20</v>
      </c>
      <c r="G47">
        <v>0</v>
      </c>
      <c r="H47">
        <v>20</v>
      </c>
    </row>
    <row r="48">
      <c r="A48" t="str">
        <v>Yulia McCoy</v>
      </c>
      <c r="B48" t="str">
        <f>IF(C48 &gt; 0, TEXT(C48 / E48 * 100, "0.00") &amp; "% Missed", IF(C48 &lt; 0, TEXT(-C48 / E48 * 100, "0.00") &amp; "% Overworked", "No Difference"))</f>
        <v>2.50% Overworked</v>
      </c>
      <c r="C48">
        <f xml:space="preserve"> E48 - F12</f>
        <v>-1</v>
      </c>
      <c r="D48">
        <f xml:space="preserve"> E48 - F12</f>
        <v>-1</v>
      </c>
      <c r="E48">
        <f xml:space="preserve"> F48 * 2</f>
        <v>40</v>
      </c>
      <c r="F48">
        <f xml:space="preserve"> G48 + H48</f>
        <v>20</v>
      </c>
      <c r="G48">
        <v>20</v>
      </c>
      <c r="H48">
        <v>0</v>
      </c>
    </row>
    <row r="51">
      <c r="A51" t="str">
        <v>ACTUAL EXPENSES</v>
      </c>
    </row>
    <row r="53">
      <c r="A53" t="str">
        <v>Name</v>
      </c>
      <c r="B53" t="str">
        <v>Incosistency Expense (C)</v>
      </c>
      <c r="C53" t="str">
        <v>Expected Pay Period Expense (C)</v>
      </c>
      <c r="D53" t="str">
        <v>Actual Expense Paid (C)</v>
      </c>
      <c r="E53" t="str">
        <v>Gusto To Pay (M)</v>
      </c>
      <c r="F53" t="str">
        <v>Gusto Paid (M)</v>
      </c>
      <c r="G53" t="str">
        <v>Expence Difference (C)</v>
      </c>
    </row>
    <row r="54">
      <c r="A54" t="str">
        <v>Grand Total</v>
      </c>
      <c r="B54">
        <f>SUM(B56 + B64)</f>
        <v>3091.29</v>
      </c>
      <c r="C54">
        <f>SUM(C56 + C64)</f>
        <v>4354</v>
      </c>
      <c r="D54">
        <f>SUM(D56 + D64)</f>
        <v>1262.71</v>
      </c>
      <c r="E54">
        <f>SUM(E56 + E64)</f>
        <v>1220.13</v>
      </c>
      <c r="F54">
        <f>SUM(F56 + F64)</f>
        <v>1417.85</v>
      </c>
      <c r="G54">
        <f>SUM(G56 + G64)</f>
        <v>-197.72</v>
      </c>
    </row>
    <row r="56">
      <c r="A56" t="str">
        <v>Dev Total</v>
      </c>
      <c r="B56">
        <f>SUM(B57:B62)</f>
        <v>2818.45</v>
      </c>
      <c r="C56">
        <f>SUM(C57:C62)</f>
        <v>3334</v>
      </c>
      <c r="D56">
        <f>SUM(D57:D62)</f>
        <v>515.55</v>
      </c>
      <c r="E56">
        <f>SUM(D57:D62)</f>
        <v>515.55</v>
      </c>
      <c r="F56">
        <f>SUM(E57:E62)</f>
        <v>515.55</v>
      </c>
      <c r="G56">
        <f>SUM(G57:G62)</f>
        <v>0</v>
      </c>
    </row>
    <row r="57">
      <c r="A57" t="str">
        <v>Eugene Dilbarov</v>
      </c>
      <c r="B57">
        <f xml:space="preserve"> C57 - D57</f>
        <v>1600</v>
      </c>
      <c r="C57">
        <f xml:space="preserve"> B21</f>
        <v>1600</v>
      </c>
      <c r="D57">
        <f xml:space="preserve"> D8</f>
        <v>0</v>
      </c>
      <c r="E57">
        <f xml:space="preserve"> D8</f>
        <v>0</v>
      </c>
      <c r="F57">
        <f xml:space="preserve"> D8</f>
        <v>0</v>
      </c>
      <c r="G57">
        <f>E57 - F57</f>
        <v>0</v>
      </c>
    </row>
    <row r="58">
      <c r="A58" t="str">
        <v>Sanjay Radadiya</v>
      </c>
      <c r="B58">
        <f xml:space="preserve"> C58 - D58</f>
        <v>600</v>
      </c>
      <c r="C58">
        <f xml:space="preserve"> B22</f>
        <v>600</v>
      </c>
      <c r="D58">
        <f xml:space="preserve"> D9</f>
        <v>0</v>
      </c>
      <c r="E58">
        <f xml:space="preserve"> D9</f>
        <v>0</v>
      </c>
      <c r="F58">
        <f xml:space="preserve"> D9</f>
        <v>0</v>
      </c>
      <c r="G58">
        <f>E58 - F58</f>
        <v>0</v>
      </c>
    </row>
    <row r="59">
      <c r="A59" t="str">
        <v>Diana Palamar</v>
      </c>
      <c r="B59">
        <f xml:space="preserve"> C59 - D59</f>
        <v>618.45</v>
      </c>
      <c r="C59">
        <f xml:space="preserve"> B24</f>
        <v>1134</v>
      </c>
      <c r="D59">
        <f xml:space="preserve"> D11</f>
        <v>515.55</v>
      </c>
      <c r="E59">
        <f xml:space="preserve"> D11</f>
        <v>515.55</v>
      </c>
      <c r="F59">
        <f xml:space="preserve"> D11</f>
        <v>515.55</v>
      </c>
      <c r="G59">
        <f>E59 - F59</f>
        <v>0</v>
      </c>
    </row>
    <row r="60">
      <c r="A60" t="str">
        <v>Mikhail Stepanov</v>
      </c>
      <c r="B60">
        <f xml:space="preserve"> C60 - D60</f>
        <v>0</v>
      </c>
      <c r="C60">
        <v>0</v>
      </c>
      <c r="D60">
        <v>0</v>
      </c>
      <c r="E60">
        <v>0</v>
      </c>
      <c r="F60">
        <v>0</v>
      </c>
      <c r="G60">
        <f>E60 - F60</f>
        <v>0</v>
      </c>
    </row>
    <row r="61">
      <c r="A61" t="str">
        <v>Anatoly Stepanov</v>
      </c>
      <c r="B61">
        <f xml:space="preserve"> C61 - D61</f>
        <v>0</v>
      </c>
      <c r="C61">
        <v>0</v>
      </c>
      <c r="D61">
        <v>0</v>
      </c>
      <c r="E61">
        <v>0</v>
      </c>
      <c r="F61">
        <v>0</v>
      </c>
      <c r="G61">
        <f>E61 - F61</f>
        <v>0</v>
      </c>
    </row>
    <row r="62">
      <c r="A62" t="str">
        <v>Akshat Arora</v>
      </c>
      <c r="B62">
        <f xml:space="preserve"> C62 - D62</f>
        <v>0</v>
      </c>
      <c r="C62">
        <f xml:space="preserve"> B23</f>
        <v>0</v>
      </c>
      <c r="D62">
        <f xml:space="preserve"> D10</f>
        <v>0</v>
      </c>
      <c r="E62">
        <f xml:space="preserve"> D10</f>
        <v>0</v>
      </c>
      <c r="F62">
        <f xml:space="preserve"> D10</f>
        <v>0</v>
      </c>
      <c r="G62">
        <f>E62 - F62</f>
        <v>0</v>
      </c>
    </row>
    <row r="64">
      <c r="A64" t="str">
        <v>Design Total</v>
      </c>
      <c r="B64">
        <f>SUM(B65:B67)</f>
        <v>272.84</v>
      </c>
      <c r="C64">
        <f>SUM(C65:C67)</f>
        <v>1020</v>
      </c>
      <c r="D64">
        <f>SUM(D65:D67)</f>
        <v>747.16</v>
      </c>
      <c r="E64">
        <f>SUM(E65:E67)</f>
        <v>704.58</v>
      </c>
      <c r="F64">
        <f>SUM(F65:F67)</f>
        <v>902.3</v>
      </c>
      <c r="G64">
        <f>SUM(G65:G67)</f>
        <v>-197.72</v>
      </c>
    </row>
    <row r="65">
      <c r="A65" t="str">
        <v>Muhammad Afaq</v>
      </c>
      <c r="B65">
        <f xml:space="preserve"> C65 - D65</f>
        <v>-15</v>
      </c>
      <c r="C65">
        <f xml:space="preserve"> B26</f>
        <v>600</v>
      </c>
      <c r="D65">
        <f xml:space="preserve"> D13</f>
        <v>615</v>
      </c>
      <c r="E65">
        <f xml:space="preserve"> D13</f>
        <v>615</v>
      </c>
      <c r="F65">
        <f xml:space="preserve"> D13</f>
        <v>615</v>
      </c>
      <c r="G65">
        <f>E65 - F65</f>
        <v>0</v>
      </c>
    </row>
    <row r="66">
      <c r="A66" t="str">
        <v>Manisha Garg</v>
      </c>
      <c r="B66">
        <f xml:space="preserve"> C66 - D66</f>
        <v>287.84</v>
      </c>
      <c r="C66">
        <f xml:space="preserve"> B27</f>
        <v>420</v>
      </c>
      <c r="D66">
        <f xml:space="preserve"> D14</f>
        <v>132.16</v>
      </c>
      <c r="E66">
        <f xml:space="preserve"> E14</f>
        <v>89.58</v>
      </c>
      <c r="F66">
        <v>287.3</v>
      </c>
      <c r="G66">
        <f>E66 - F66</f>
        <v>-197.72</v>
      </c>
    </row>
    <row r="67">
      <c r="A67" t="str">
        <v>Yulia McCoy</v>
      </c>
      <c r="B67">
        <f xml:space="preserve"> C67 - D67</f>
        <v>0</v>
      </c>
      <c r="C67">
        <f xml:space="preserve"> B25</f>
        <v>0</v>
      </c>
      <c r="D67">
        <f xml:space="preserve"> D12</f>
        <v>0</v>
      </c>
      <c r="E67">
        <f xml:space="preserve"> D12</f>
        <v>0</v>
      </c>
      <c r="F67">
        <f xml:space="preserve"> D12</f>
        <v>0</v>
      </c>
      <c r="G67">
        <f>E67 - F67</f>
        <v>0</v>
      </c>
    </row>
  </sheetData>
  <hyperlinks>
    <hyperlink ref="B1" r:id="rId1"/>
    <hyperlink ref="K8" r:id="rId2"/>
    <hyperlink ref="N8" r:id="rId3"/>
    <hyperlink ref="K9" r:id="rId4"/>
    <hyperlink ref="N9" r:id="rId5"/>
    <hyperlink ref="K11" r:id="rId6"/>
    <hyperlink ref="K12" r:id="rId7"/>
    <hyperlink ref="N12" r:id="rId8"/>
    <hyperlink ref="K13" r:id="rId9"/>
    <hyperlink ref="N13" r:id="rId10"/>
    <hyperlink ref="K14" r:id="rId11"/>
    <hyperlink ref="N14" r:id="rId12"/>
    <hyperlink ref="Q14" r:id="rId13"/>
    <hyperlink ref="T14" r:id="rId14"/>
  </hyperlinks>
  <ignoredErrors>
    <ignoredError numberStoredAsText="1" sqref="A1:T67"/>
  </ignoredErrors>
</worksheet>
</file>

<file path=xl/worksheets/sheet15.xml><?xml version="1.0" encoding="utf-8"?>
<worksheet xmlns="http://schemas.openxmlformats.org/spreadsheetml/2006/main" xmlns:r="http://schemas.openxmlformats.org/officeDocument/2006/relationships">
  <dimension ref="A1:N40"/>
  <sheetViews>
    <sheetView workbookViewId="0" rightToLeft="0"/>
  </sheetViews>
  <sheetData>
    <row r="1">
      <c r="A1" t="str">
        <v>Summary Overview Link</v>
      </c>
      <c r="B1" t="str">
        <v>manual</v>
      </c>
    </row>
    <row r="5">
      <c r="A5" t="str">
        <v>ACTUAL EXPENSE REFS</v>
      </c>
    </row>
    <row r="6">
      <c r="A6" t="str">
        <v>Name</v>
      </c>
      <c r="B6" t="str">
        <v>Time Tracking</v>
      </c>
      <c r="C6" t="str">
        <v>Payment Processing</v>
      </c>
      <c r="D6" t="str">
        <v>Actual Expense (M)</v>
      </c>
      <c r="E6" t="str">
        <v>Clockify Hours Times Rate (pre-tax) (C)</v>
      </c>
      <c r="F6" t="str">
        <v>Actual Pay Period (Combined) Hours (C)</v>
      </c>
      <c r="G6" t="str">
        <v>Actual Paid Hours (M)</v>
      </c>
      <c r="H6" t="str">
        <v>Actual Equity Hours (M)</v>
      </c>
      <c r="I6" t="str">
        <v>Name of Ref1</v>
      </c>
      <c r="J6" t="str">
        <v>Value of Ref1</v>
      </c>
      <c r="K6" t="str">
        <v>Link to Ref1</v>
      </c>
      <c r="L6" t="str">
        <v>Name of Ref2</v>
      </c>
      <c r="M6" t="str">
        <v>Value of Ref2</v>
      </c>
      <c r="N6" t="str">
        <v>Link to Ref2</v>
      </c>
    </row>
    <row r="7">
      <c r="A7" t="str">
        <v>Total</v>
      </c>
      <c r="D7">
        <f>SUM(D8:D13)</f>
        <v>8064.97</v>
      </c>
    </row>
    <row r="8">
      <c r="A8" t="str">
        <v>Eugene Dilbarov</v>
      </c>
      <c r="B8" t="str">
        <v>Clockify</v>
      </c>
      <c r="C8" t="str">
        <v>Gusto</v>
      </c>
      <c r="D8">
        <v>3498.83</v>
      </c>
      <c r="E8">
        <f xml:space="preserve"> G8 * F20</f>
        <v>3250.1875</v>
      </c>
      <c r="F8">
        <f>G8 + H8</f>
        <v>110.75</v>
      </c>
      <c r="G8">
        <v>80.75</v>
      </c>
      <c r="H8">
        <v>30</v>
      </c>
      <c r="I8" t="str">
        <v>Clockify: Eugene Dilbarov, Sun, Feb 16 - Fri, Feb 28</v>
      </c>
      <c r="J8" t="str">
        <v>Approved 84:15:00, Billable 55:00:00. Meaning that Equity is 29:15:00. Clockify amount is $2,213.75.</v>
      </c>
      <c r="K8" t="str">
        <v>https://app.clockify.me/approvals/67c62cc4f348c920961ac981?userId=670d2adb58470b45130a3037</v>
      </c>
      <c r="L8" t="str">
        <v>Clockify: Eugene Dilbarov, Sat, Mar 1 - Sat, Mar 15</v>
      </c>
      <c r="M8" t="str">
        <v>Approved 26:30:00, Billable 25:45:00. Meaning that Equity is 00:45:00. Clockify amount is $1,036.43.</v>
      </c>
      <c r="N8" t="str">
        <v>https://app.clockify.me/approvals/67c66f373f4d6b42ba4671ed?userId=670d2adb58470b45130a3037</v>
      </c>
    </row>
    <row r="9">
      <c r="A9" t="str">
        <v>Akshat Arora</v>
      </c>
      <c r="B9" t="str">
        <v>Clockify</v>
      </c>
      <c r="C9" t="str">
        <v>Gusto</v>
      </c>
      <c r="D9">
        <v>262.5</v>
      </c>
      <c r="E9">
        <f xml:space="preserve"> G9 * F21</f>
        <v>262.5</v>
      </c>
      <c r="F9">
        <f>G9 + H9</f>
        <v>40.5</v>
      </c>
      <c r="G9">
        <v>10.5</v>
      </c>
      <c r="H9">
        <v>30</v>
      </c>
      <c r="I9" t="str">
        <v>Clockify: Akshat Arora, Sun, Feb 16 - Fri, Feb 28</v>
      </c>
      <c r="J9" t="str">
        <v>Approved 34:00:00, Billable 09:30:00. Meaning that Equity is 24:30:00. Clockify amount is $237.50.</v>
      </c>
      <c r="K9" t="str">
        <v>https://app.clockify.me/approvals/67c6e62f6bde8e6520aa79a4?userId=670d2adb58470b45130a3039</v>
      </c>
      <c r="L9" t="str">
        <v>Clockify: Akshat Arora, Sat, Mar 1 - Sat, Mar 15</v>
      </c>
      <c r="M9" t="str">
        <v>Approved 06:30:00, BIllable 01:00:00. Menaing that Equity is 05:30:00. Clockify amount is $25.00.</v>
      </c>
      <c r="N9" t="str">
        <v>https://app.clockify.me/approvals/67c6e6321b39f63db6fbe3ef?userId=670d2adb58470b45130a3039</v>
      </c>
    </row>
    <row r="10">
      <c r="A10" t="str">
        <v>Diana Palamar</v>
      </c>
      <c r="B10" t="str">
        <v>Upwork</v>
      </c>
      <c r="C10" t="str">
        <v>Upwork</v>
      </c>
      <c r="D10">
        <v>647.59</v>
      </c>
      <c r="E10" t="str">
        <v>-</v>
      </c>
      <c r="F10">
        <f>G10 + H10</f>
        <v>34</v>
      </c>
      <c r="G10">
        <v>34</v>
      </c>
      <c r="H10">
        <v>0</v>
      </c>
      <c r="I10" t="str">
        <v>Diana's Upwork Timesheet</v>
      </c>
      <c r="J10" t="str">
        <v>Total hours: 34:00 for the total of $612.00. Meaning with Upwork fee (5%) it would be $642.60.</v>
      </c>
      <c r="K10" t="str">
        <v>https://www.upwork.com/nx/reports/client/timesheet/?group_by=assignment&amp;group_by_time=day&amp;range=20250218-20250303&amp;columns=provider,hours,charges,payment_type&amp;provider=436d8287&amp;assignment=39816083&amp;team=mtg0odqwnzqxota0nzg5mdu1nq</v>
      </c>
      <c r="L10" t="str">
        <v>Upwork: Contract Initiation Fee</v>
      </c>
      <c r="M10">
        <v>4.99</v>
      </c>
      <c r="N10" t="str">
        <v>https://www.upwork.com/nx/wm/workroom/39816083/timesheet?timesheetDate=2025-03-03</v>
      </c>
    </row>
    <row r="11">
      <c r="A11" t="str">
        <v>Yulia McCoy</v>
      </c>
      <c r="B11" t="str">
        <v>Clockify</v>
      </c>
      <c r="C11" t="str">
        <v>Gusto</v>
      </c>
      <c r="D11">
        <v>1668.55</v>
      </c>
      <c r="E11">
        <f xml:space="preserve"> G11 * F23</f>
        <v>1490.1</v>
      </c>
      <c r="F11">
        <f>G11 + H11</f>
        <v>83</v>
      </c>
      <c r="G11">
        <v>49.67</v>
      </c>
      <c r="H11">
        <v>33.33</v>
      </c>
      <c r="I11" t="str">
        <v>Clockify: Iuliia McCoy, Sun, Feb 16 - Fri, Feb 28</v>
      </c>
      <c r="J11" t="str">
        <v>Approved 74:00:00, Billable 40:40:00. Meaning that Equity is 33:20:00. Clockify amount is $1,220.00.</v>
      </c>
      <c r="K11" t="str">
        <v>https://app.clockify.me/approvals/67c6743d1b39f63db6f1d241?userId=670d2adb58470b45130a3035</v>
      </c>
      <c r="L11" t="str">
        <v>Clockify: Iuliia McCoy, Sat, Mar 1 - Sat, Mar 15</v>
      </c>
      <c r="M11" t="str">
        <v>Approved 09:00:00, Billable 09:00:00. Meaning that Equity is 0. Clockify amount is $270.00.</v>
      </c>
      <c r="N11" t="str">
        <v>https://app.clockify.me/approvals/67c7239806e74856b168fbd7?userId=670d2adb58470b45130a3035</v>
      </c>
    </row>
    <row r="12">
      <c r="A12" t="str">
        <v>Muhammad Afaq</v>
      </c>
      <c r="B12" t="str">
        <v>Clockify</v>
      </c>
      <c r="C12" t="str">
        <v>Gusto</v>
      </c>
      <c r="D12">
        <v>1187.5</v>
      </c>
      <c r="E12">
        <f xml:space="preserve"> G12 * F24</f>
        <v>1187.5</v>
      </c>
      <c r="F12">
        <f>G12 + H12</f>
        <v>47.5</v>
      </c>
      <c r="G12">
        <v>47.5</v>
      </c>
      <c r="H12">
        <v>0</v>
      </c>
      <c r="I12" t="str">
        <v>Clockify: Muhammad Afaq, Sun, Feb 16 - Fri, Feb 28</v>
      </c>
      <c r="J12" t="str">
        <v>Approved 32:30:00, BIllable 32:30:00. Menaing that Equity is 0. Clockify amount is $812.50.</v>
      </c>
      <c r="K12" t="str">
        <v>https://app.clockify.me/approvals/67c6429906e74856b15387a3?userId=67350d8bf42ee443638377c2</v>
      </c>
      <c r="L12" t="str">
        <v>Clockify: Muhammad Afaq, Sat, Mar 1 - Sat, Mar 15</v>
      </c>
      <c r="M12" t="str">
        <v>Approved 15:00:00, BIllable 15:00:00. Menaing that Equity is 0. Clockify amount is $375.00.</v>
      </c>
      <c r="N12" t="str">
        <v>https://app.clockify.me/approvals/67c6429e4e64ab771535799c?userId=67350d8bf42ee443638377c2</v>
      </c>
    </row>
    <row r="13">
      <c r="A13" t="str">
        <v>Miguel Leal</v>
      </c>
      <c r="B13" t="str">
        <v>Clockify</v>
      </c>
      <c r="C13" t="str">
        <v>Gusto</v>
      </c>
      <c r="D13">
        <v>800</v>
      </c>
      <c r="E13">
        <f xml:space="preserve"> G13 * F25</f>
        <v>800</v>
      </c>
      <c r="F13">
        <f>G13 + H13</f>
        <v>32</v>
      </c>
      <c r="G13">
        <v>32</v>
      </c>
      <c r="H13">
        <v>0</v>
      </c>
      <c r="I13" t="str">
        <v>Clockify: Miguel Leal, Sun, Feb 16 - Fri, Feb 28</v>
      </c>
      <c r="J13" t="str">
        <v>Approved 32:00:00, Billable 32:00:00. Meaning that Equity is 0. Clokify amount is $800.00.</v>
      </c>
      <c r="K13" t="str">
        <v>https://app.clockify.me/approvals/67c8be911b39f63db62d2d51?userId=670d2adb58470b45130a3038</v>
      </c>
      <c r="L13" t="str">
        <v>-</v>
      </c>
      <c r="M13" t="str">
        <v>-</v>
      </c>
      <c r="N13" t="str">
        <v>-</v>
      </c>
    </row>
    <row r="17">
      <c r="A17" t="str">
        <v>EXPECTED EXPENSES</v>
      </c>
    </row>
    <row r="18">
      <c r="A18" t="str">
        <v>Name</v>
      </c>
      <c r="B18" t="str">
        <v>Expected Pay Period Expense (C)</v>
      </c>
      <c r="C18" t="str">
        <v>Weekly Expected Expense (C)</v>
      </c>
      <c r="D18" t="str">
        <v>Total Paid Weekly Hours (M)</v>
      </c>
      <c r="E18" t="str">
        <v>Total Expense Rate, with Tax (C)</v>
      </c>
      <c r="F18" t="str">
        <v>Pre-Tax Employee Rate (C)</v>
      </c>
      <c r="G18" t="str">
        <v>Base Rate (M)</v>
      </c>
      <c r="H18" t="str">
        <v>Upwork fee (multiplier) (M)</v>
      </c>
      <c r="I18" t="str">
        <v>US FTE bonus (multiplier) (M)</v>
      </c>
      <c r="J18" t="str">
        <v>Taxes (multiplier, approximately) (M)</v>
      </c>
    </row>
    <row r="19">
      <c r="A19" t="str">
        <v>Total</v>
      </c>
      <c r="B19">
        <f>SUM(B20:B24)</f>
        <v>8467.2</v>
      </c>
      <c r="C19">
        <f>SUM(C20:C24)</f>
        <v>4233.6</v>
      </c>
    </row>
    <row r="20">
      <c r="A20" t="str">
        <v>Eugene Dilbarov</v>
      </c>
      <c r="B20">
        <f xml:space="preserve"> C20 * 2</f>
        <v>3703.2</v>
      </c>
      <c r="C20">
        <f xml:space="preserve"> D20 * E20</f>
        <v>1851.6</v>
      </c>
      <c r="D20">
        <v>40</v>
      </c>
      <c r="E20">
        <f>ROUND(F20 * J20, 2)</f>
        <v>46.29</v>
      </c>
      <c r="F20">
        <f>ROUND(G20 * H20 * I20, 2)</f>
        <v>40.25</v>
      </c>
      <c r="G20">
        <v>35</v>
      </c>
      <c r="H20">
        <v>1</v>
      </c>
      <c r="I20">
        <v>1.15</v>
      </c>
      <c r="J20">
        <v>1.15</v>
      </c>
    </row>
    <row r="21">
      <c r="A21" t="str">
        <v>Akshat Arora</v>
      </c>
      <c r="B21">
        <f>C21 * 2</f>
        <v>1250</v>
      </c>
      <c r="C21">
        <f xml:space="preserve"> D21 * E21</f>
        <v>625</v>
      </c>
      <c r="D21">
        <v>25</v>
      </c>
      <c r="E21">
        <f>ROUND(F21 * J21, 2)</f>
        <v>25</v>
      </c>
      <c r="F21">
        <f>ROUND(G21 * H21 * I21, 2)</f>
        <v>25</v>
      </c>
      <c r="G21">
        <v>25</v>
      </c>
      <c r="H21">
        <v>1</v>
      </c>
      <c r="I21">
        <v>1</v>
      </c>
      <c r="J21">
        <v>1</v>
      </c>
    </row>
    <row r="22">
      <c r="A22" t="str">
        <v>Diana Palamar</v>
      </c>
      <c r="B22">
        <f>C22 * 2</f>
        <v>1134</v>
      </c>
      <c r="C22">
        <f xml:space="preserve"> D22 * E22</f>
        <v>567</v>
      </c>
      <c r="D22">
        <v>30</v>
      </c>
      <c r="E22">
        <f>ROUND(F22 * J22, 2)</f>
        <v>18.9</v>
      </c>
      <c r="F22">
        <f>ROUND(G22 * H22 * I22, 2)</f>
        <v>18.9</v>
      </c>
      <c r="G22">
        <v>18</v>
      </c>
      <c r="H22">
        <v>1.05</v>
      </c>
      <c r="I22">
        <v>1</v>
      </c>
      <c r="J22">
        <v>1</v>
      </c>
    </row>
    <row r="23">
      <c r="A23" t="str">
        <v>Yulia McCoy</v>
      </c>
      <c r="B23">
        <f>C23 * 2</f>
        <v>1380</v>
      </c>
      <c r="C23">
        <f xml:space="preserve"> D23 * E23</f>
        <v>690</v>
      </c>
      <c r="D23">
        <v>20</v>
      </c>
      <c r="E23">
        <f>ROUND(F23 * J23, 2)</f>
        <v>34.5</v>
      </c>
      <c r="F23">
        <f>ROUND(G23 * H23 * I23, 2)</f>
        <v>30</v>
      </c>
      <c r="G23">
        <v>26.09</v>
      </c>
      <c r="H23">
        <v>1</v>
      </c>
      <c r="I23">
        <v>1.15</v>
      </c>
      <c r="J23">
        <v>1.15</v>
      </c>
    </row>
    <row r="24">
      <c r="A24" t="str">
        <v>Muhammad Afaq</v>
      </c>
      <c r="B24">
        <f>C24 * 2</f>
        <v>1000</v>
      </c>
      <c r="C24">
        <f xml:space="preserve"> D24 * E24</f>
        <v>500</v>
      </c>
      <c r="D24">
        <v>20</v>
      </c>
      <c r="E24">
        <f>ROUND(F24 * J24, 2)</f>
        <v>25</v>
      </c>
      <c r="F24">
        <f>ROUND(G24 * H24 * I24, 2)</f>
        <v>25</v>
      </c>
      <c r="G24">
        <v>25</v>
      </c>
      <c r="H24">
        <v>1</v>
      </c>
      <c r="I24">
        <v>1</v>
      </c>
      <c r="J24">
        <v>1</v>
      </c>
    </row>
    <row r="25">
      <c r="A25" t="str">
        <v>Miguel Leal</v>
      </c>
      <c r="B25">
        <f>C25 * 2</f>
        <v>1000</v>
      </c>
      <c r="C25">
        <f xml:space="preserve"> D25 * E25</f>
        <v>500</v>
      </c>
      <c r="D25">
        <v>20</v>
      </c>
      <c r="E25">
        <f>ROUND(F25 * J25, 2)</f>
        <v>25</v>
      </c>
      <c r="F25">
        <f>ROUND(G25 * H25 * I25, 2)</f>
        <v>25</v>
      </c>
      <c r="G25">
        <v>25</v>
      </c>
      <c r="H25">
        <v>1</v>
      </c>
      <c r="I25">
        <v>1</v>
      </c>
      <c r="J25">
        <v>1</v>
      </c>
    </row>
    <row r="29">
      <c r="A29" t="str">
        <v>HOURS</v>
      </c>
    </row>
    <row r="30">
      <c r="A30" t="str">
        <v>Coloring</v>
      </c>
      <c r="B30" t="str">
        <v>10%-24.99%</v>
      </c>
      <c r="C30" t="str">
        <v>25%+</v>
      </c>
    </row>
    <row r="32">
      <c r="A32" t="str">
        <v>Name</v>
      </c>
      <c r="B32" t="str">
        <v>Inconsistency Ratio (C)</v>
      </c>
      <c r="C32" t="str">
        <v>Pay Period Hours Difference (C)</v>
      </c>
      <c r="D32" t="str">
        <v>Pay Period Expecteed Hours (C)</v>
      </c>
      <c r="E32" t="str">
        <v>Total Expected Weekly Hours (C)</v>
      </c>
      <c r="F32" t="str">
        <v>Total Expected Weekly Equity Hours (M)</v>
      </c>
      <c r="G32" t="str">
        <v>Total Expected Paid Weekly Hours (M)</v>
      </c>
    </row>
    <row r="33">
      <c r="A33" t="str">
        <v>Eugene Dilbarov</v>
      </c>
      <c r="B33" t="str">
        <f>IF(C33 &lt; 0, TEXT(ABS(C33) / D33 * 100, "0.00") &amp; "% Overworked", IF(C33 - D33 &lt; 0, TEXT((1 - C33 / D33) * 100, "0.00") &amp; "% Missed", "No Difference"))</f>
        <v>0.68% Overworked</v>
      </c>
      <c r="C33">
        <f xml:space="preserve"> D33 - F8</f>
        <v>-0.75</v>
      </c>
      <c r="D33">
        <f xml:space="preserve"> E33 * 2</f>
        <v>110</v>
      </c>
      <c r="E33">
        <f xml:space="preserve"> F33 + G33</f>
        <v>55</v>
      </c>
      <c r="F33">
        <v>15</v>
      </c>
      <c r="G33">
        <v>40</v>
      </c>
    </row>
    <row r="34">
      <c r="A34" t="str">
        <v>Akshat Arora</v>
      </c>
      <c r="B34" t="str">
        <f>IF(C34 &lt; 0, TEXT(ABS(C34) / D34 * 100, "0.00") &amp; "% Overworked", IF(C34 - D34 &lt; 0, TEXT((1 - C34 / D34) * 100, "0.00") &amp; "% Missed", "No Difference"))</f>
        <v>45.00% Missed</v>
      </c>
      <c r="C34">
        <f xml:space="preserve"> D34 - F9</f>
        <v>49.5</v>
      </c>
      <c r="D34">
        <f xml:space="preserve"> E34 * 2</f>
        <v>90</v>
      </c>
      <c r="E34">
        <f xml:space="preserve"> F34 + G34</f>
        <v>45</v>
      </c>
      <c r="F34">
        <v>15</v>
      </c>
      <c r="G34">
        <v>30</v>
      </c>
    </row>
    <row r="35">
      <c r="A35" t="str">
        <v>Diana Palamar</v>
      </c>
      <c r="B35" t="str">
        <f>IF(C35 &lt; 0, TEXT(ABS(C35) / D35 * 100, "0.00") &amp; "% Overworked", IF(C35 - D35 &lt; 0, TEXT((1 - C35 / D35) * 100, "0.00") &amp; "% Missed", "No Difference"))</f>
        <v>56.67% Missed</v>
      </c>
      <c r="C35">
        <f xml:space="preserve"> D35 - F10</f>
        <v>26</v>
      </c>
      <c r="D35">
        <f xml:space="preserve"> E35 * 2</f>
        <v>60</v>
      </c>
      <c r="E35">
        <f xml:space="preserve"> F35 + G35</f>
        <v>30</v>
      </c>
      <c r="F35">
        <v>0</v>
      </c>
      <c r="G35">
        <v>30</v>
      </c>
    </row>
    <row r="36">
      <c r="A36" t="str">
        <v>Yulia McCoy</v>
      </c>
      <c r="B36" t="str">
        <f>IF(C36 &lt; 0, TEXT(ABS(C36) / D36 * 100, "0.00") &amp; "% Overworked", IF(C36 - D36 &lt; 0, TEXT((1 - C36 / D36) * 100, "0.00") &amp; "% Missed", "No Difference"))</f>
        <v>3.75% Overworked</v>
      </c>
      <c r="C36">
        <f xml:space="preserve"> D36 - F11</f>
        <v>-3</v>
      </c>
      <c r="D36">
        <f xml:space="preserve"> E36 * 2</f>
        <v>80</v>
      </c>
      <c r="E36">
        <f xml:space="preserve"> F36 + G36</f>
        <v>40</v>
      </c>
      <c r="F36">
        <v>15</v>
      </c>
      <c r="G36">
        <v>25</v>
      </c>
    </row>
    <row r="37">
      <c r="A37" t="str">
        <v>Muhammad Afaq</v>
      </c>
      <c r="B37" t="str">
        <f>IF(C37 &lt; 0, TEXT(ABS(C37) / D37 * 100, "0.00") &amp; "% Overworked", IF(C37 - D37 &lt; 0, TEXT((1 - C37 / D37) * 100, "0.00") &amp; "% Missed", "No Difference"))</f>
        <v>18.75% Overworked</v>
      </c>
      <c r="C37">
        <f xml:space="preserve"> D37 - F12</f>
        <v>-7.5</v>
      </c>
      <c r="D37">
        <f xml:space="preserve"> E37 * 2</f>
        <v>40</v>
      </c>
      <c r="E37">
        <f xml:space="preserve"> F37 + G37</f>
        <v>20</v>
      </c>
      <c r="F37">
        <v>0</v>
      </c>
      <c r="G37">
        <v>20</v>
      </c>
    </row>
    <row r="38">
      <c r="A38" t="str">
        <v>Miguel Leal</v>
      </c>
      <c r="B38" t="str">
        <f>IF(C38 &lt; 0, TEXT(ABS(C38) / D38 * 100, "0.00") &amp; "% Overworked", IF(C38 - D38 &lt; 0, TEXT((1 - C38 / D38) * 100, "0.00") &amp; "% Missed", "No Difference"))</f>
        <v>40.00% Missed</v>
      </c>
      <c r="C38">
        <f xml:space="preserve"> D38 - F13</f>
        <v>48</v>
      </c>
      <c r="D38">
        <f xml:space="preserve"> E38 * 2</f>
        <v>80</v>
      </c>
      <c r="E38">
        <f xml:space="preserve"> F38 + G38</f>
        <v>40</v>
      </c>
      <c r="F38">
        <v>0</v>
      </c>
      <c r="G38">
        <v>40</v>
      </c>
    </row>
    <row r="39">
      <c r="A39" t="str">
        <v>Mikhail Stepanov</v>
      </c>
      <c r="B39" t="str">
        <f>IF(C39 &lt; 0, TEXT(ABS(C39) / D39 * 100, "0.00") &amp; "% Overworked", IF(C39 - D39 &lt; 0, TEXT((1 - C39 / D39) * 100, "0.00") &amp; "% Missed", "No Difference"))</f>
        <v>No Difference</v>
      </c>
      <c r="C39">
        <v>30</v>
      </c>
      <c r="D39">
        <f xml:space="preserve"> E39 * 2</f>
        <v>30</v>
      </c>
      <c r="E39">
        <f xml:space="preserve"> F39 + G39</f>
        <v>15</v>
      </c>
      <c r="F39">
        <v>15</v>
      </c>
      <c r="G39">
        <v>0</v>
      </c>
    </row>
    <row r="40">
      <c r="A40" t="str">
        <v>Anatoly Stepanov</v>
      </c>
      <c r="B40" t="str">
        <f>IF(C40 &lt; 0, TEXT(ABS(C40) / D40 * 100, "0.00") &amp; "% Overworked", IF(C40 - D40 &lt; 0, TEXT((1 - C40 / D40) * 100, "0.00") &amp; "% Missed", "No Difference"))</f>
        <v>No Difference</v>
      </c>
      <c r="C40">
        <v>30</v>
      </c>
      <c r="D40">
        <f xml:space="preserve"> E40 * 2</f>
        <v>30</v>
      </c>
      <c r="E40">
        <f xml:space="preserve"> F40 + G40</f>
        <v>15</v>
      </c>
      <c r="F40">
        <v>15</v>
      </c>
      <c r="G40">
        <v>0</v>
      </c>
    </row>
  </sheetData>
  <hyperlinks>
    <hyperlink ref="K8" r:id="rId1"/>
    <hyperlink ref="N8" r:id="rId2"/>
    <hyperlink ref="K9" r:id="rId3"/>
    <hyperlink ref="N9" r:id="rId4"/>
    <hyperlink ref="K10" r:id="rId5"/>
    <hyperlink ref="N10" r:id="rId6"/>
    <hyperlink ref="K11" r:id="rId7"/>
    <hyperlink ref="N11" r:id="rId8"/>
    <hyperlink ref="K12" r:id="rId9"/>
    <hyperlink ref="N12" r:id="rId10"/>
    <hyperlink ref="K13" r:id="rId11"/>
  </hyperlinks>
  <ignoredErrors>
    <ignoredError numberStoredAsText="1" sqref="A1:N40"/>
  </ignoredErrors>
</worksheet>
</file>

<file path=xl/worksheets/sheet16.xml><?xml version="1.0" encoding="utf-8"?>
<worksheet xmlns="http://schemas.openxmlformats.org/spreadsheetml/2006/main" xmlns:r="http://schemas.openxmlformats.org/officeDocument/2006/relationships">
  <dimension ref="A1:AK51"/>
  <sheetViews>
    <sheetView workbookViewId="0" rightToLeft="0"/>
  </sheetViews>
  <sheetData>
    <row r="1">
      <c r="G1">
        <v>12000</v>
      </c>
      <c r="H1" t="str">
        <v xml:space="preserve">Initial Miscellaneous </v>
      </c>
    </row>
    <row r="3">
      <c r="J3" t="str">
        <v>How long, in weeks, is this period?</v>
      </c>
      <c r="O3" t="str">
        <v>W2 15% multiplier</v>
      </c>
      <c r="S3" t="str">
        <v>W2 15% multiplier</v>
      </c>
      <c r="AI3" t="str">
        <v>5% multiplier (Upwork fee)</v>
      </c>
    </row>
    <row r="4">
      <c r="C4" t="str">
        <v>Expected burn rate</v>
      </c>
      <c r="D4" t="str">
        <v>Actual team burn rate</v>
      </c>
      <c r="E4" t="str">
        <v>Static fees</v>
      </c>
      <c r="F4" t="str">
        <v>Fees memo</v>
      </c>
      <c r="G4" t="str">
        <v>Difference</v>
      </c>
      <c r="J4" t="str">
        <v>Perioid multiplier</v>
      </c>
      <c r="K4" t="str">
        <v>Base burn</v>
      </c>
      <c r="N4" t="str">
        <v>Eugene's base rate</v>
      </c>
      <c r="O4" t="str">
        <v>Eugene's final rate</v>
      </c>
      <c r="P4" t="str">
        <v>Eugene's hours</v>
      </c>
      <c r="Q4" t="str">
        <v>Eugene's salary</v>
      </c>
      <c r="R4" t="str">
        <v>Yulia's base rate</v>
      </c>
      <c r="S4" t="str">
        <v>Yulia's final rate</v>
      </c>
      <c r="T4" t="str">
        <v>Yulia's hours</v>
      </c>
      <c r="U4" t="str">
        <v>Yulia's salary</v>
      </c>
      <c r="V4" t="str">
        <v>Akshat's rate</v>
      </c>
      <c r="W4" t="str">
        <v>Akshat's hours</v>
      </c>
      <c r="X4" t="str">
        <v>Akshat's salary</v>
      </c>
      <c r="Y4" t="str">
        <v>DJ's rate</v>
      </c>
      <c r="Z4" t="str">
        <v>DJ's hours</v>
      </c>
      <c r="AA4" t="str">
        <v>DJ's salary</v>
      </c>
      <c r="AB4" t="str">
        <v>Afaq's rate</v>
      </c>
      <c r="AC4" t="str">
        <v>Afaq's hours</v>
      </c>
      <c r="AD4" t="str">
        <v>Afaq's salary</v>
      </c>
      <c r="AE4" t="str">
        <v>Miguel's rate</v>
      </c>
      <c r="AF4" t="str">
        <v>Miguel's hours</v>
      </c>
      <c r="AG4" t="str">
        <v>Miguel's salary</v>
      </c>
      <c r="AH4" t="str">
        <v>Bogdan's rate</v>
      </c>
      <c r="AI4" t="str">
        <v>Bogdan's final rate</v>
      </c>
      <c r="AJ4" t="str">
        <v>Bogdan's hours</v>
      </c>
      <c r="AK4" t="str">
        <v>Bogdan's salary</v>
      </c>
    </row>
    <row r="5">
      <c r="C5">
        <f>MULTIPLY(J5,K5)</f>
        <v>11254.175</v>
      </c>
      <c r="D5">
        <v>13291.03</v>
      </c>
      <c r="E5">
        <v>0</v>
      </c>
      <c r="F5" t="str">
        <v>-</v>
      </c>
      <c r="G5">
        <f>C5-D5-E5</f>
        <v>-2036.855</v>
      </c>
      <c r="J5">
        <v>2</v>
      </c>
      <c r="K5">
        <f>SUM(Q5, U5, X5, AA5, AD5, AG5, AK5)</f>
        <v>5627.0875</v>
      </c>
      <c r="N5">
        <v>35</v>
      </c>
      <c r="O5">
        <f>(1.15 * N5)</f>
        <v>40.25</v>
      </c>
      <c r="P5">
        <v>40</v>
      </c>
      <c r="Q5">
        <f>MULTIPLY(O5, P5)</f>
        <v>1610</v>
      </c>
      <c r="R5">
        <v>26.09</v>
      </c>
      <c r="S5">
        <f>(1.15 * R5)</f>
        <v>30.0035</v>
      </c>
      <c r="T5">
        <v>25</v>
      </c>
      <c r="U5">
        <f>MULTIPLY(S5, T5)</f>
        <v>750.0875</v>
      </c>
      <c r="V5">
        <v>25</v>
      </c>
      <c r="W5">
        <v>30</v>
      </c>
      <c r="X5">
        <f>MULTIPLY(V5,W5)</f>
        <v>750</v>
      </c>
      <c r="Y5">
        <v>18</v>
      </c>
      <c r="Z5">
        <v>25</v>
      </c>
      <c r="AA5">
        <f>MULTIPLY(Y5,Z5)</f>
        <v>450</v>
      </c>
      <c r="AB5">
        <v>25</v>
      </c>
      <c r="AC5">
        <v>20</v>
      </c>
      <c r="AD5">
        <f>MULTIPLY(AB5, AC5)</f>
        <v>500</v>
      </c>
      <c r="AE5">
        <v>25</v>
      </c>
      <c r="AF5">
        <v>40</v>
      </c>
      <c r="AG5">
        <f>MULTIPLY(AE5, AF5)</f>
        <v>1000</v>
      </c>
      <c r="AH5">
        <v>18</v>
      </c>
      <c r="AI5">
        <f>(1.05 * AH5)</f>
        <v>18.9</v>
      </c>
      <c r="AJ5">
        <v>30</v>
      </c>
      <c r="AK5">
        <f>MULTIPLY(AI5,AJ5)</f>
        <v>567</v>
      </c>
    </row>
    <row r="6">
      <c r="C6">
        <f>MULTIPLY(J6,K6)</f>
        <v>10044.16275</v>
      </c>
      <c r="D6">
        <v>8389.4</v>
      </c>
      <c r="E6">
        <v>0</v>
      </c>
      <c r="G6">
        <f>C6-D6-E6</f>
        <v>1654.76275</v>
      </c>
      <c r="J6">
        <v>1.86</v>
      </c>
      <c r="K6">
        <f>SUM(Q6, U6, X6, AA6, AD6, AG6, AK6)</f>
        <v>5400.0875</v>
      </c>
      <c r="N6">
        <v>35</v>
      </c>
      <c r="O6">
        <v>40.25</v>
      </c>
      <c r="P6">
        <v>40</v>
      </c>
      <c r="Q6">
        <f>MULTIPLY(O6, P6)</f>
        <v>1610</v>
      </c>
      <c r="R6">
        <v>26.09</v>
      </c>
      <c r="S6">
        <f>(1.15 * R6)</f>
        <v>30.0035</v>
      </c>
      <c r="T6">
        <v>25</v>
      </c>
      <c r="U6">
        <f>MULTIPLY(S6, T6)</f>
        <v>750.0875</v>
      </c>
      <c r="V6">
        <v>25</v>
      </c>
      <c r="W6">
        <v>30</v>
      </c>
      <c r="X6">
        <f>MULTIPLY(V6,W6)</f>
        <v>750</v>
      </c>
      <c r="Y6">
        <v>10</v>
      </c>
      <c r="Z6">
        <v>25</v>
      </c>
      <c r="AA6">
        <f>MULTIPLY(Y6,Z6)</f>
        <v>250</v>
      </c>
      <c r="AB6">
        <v>25</v>
      </c>
      <c r="AC6">
        <v>20</v>
      </c>
      <c r="AD6">
        <f>MULTIPLY(AB6, AC6)</f>
        <v>500</v>
      </c>
      <c r="AE6">
        <v>25</v>
      </c>
      <c r="AF6">
        <v>40</v>
      </c>
      <c r="AG6">
        <f>MULTIPLY(AE6, AF6)</f>
        <v>1000</v>
      </c>
      <c r="AH6">
        <v>18</v>
      </c>
      <c r="AI6">
        <v>18</v>
      </c>
      <c r="AJ6">
        <v>30</v>
      </c>
      <c r="AK6">
        <f>MULTIPLY(AI6,AJ6)</f>
        <v>540</v>
      </c>
    </row>
    <row r="7">
      <c r="C7">
        <f>MULTIPLY(J7,K7)</f>
        <v>10300.175</v>
      </c>
      <c r="D7">
        <v>8064.97</v>
      </c>
      <c r="E7">
        <v>0</v>
      </c>
      <c r="G7">
        <f>C7-D7-E7</f>
        <v>2235.205</v>
      </c>
      <c r="J7">
        <v>2</v>
      </c>
      <c r="K7">
        <f>SUM(Q7, U7, X7, AA7, AD7, AG7, AK7)</f>
        <v>5150.0875</v>
      </c>
      <c r="N7">
        <v>35</v>
      </c>
      <c r="O7">
        <v>40.25</v>
      </c>
      <c r="P7">
        <v>40</v>
      </c>
      <c r="Q7">
        <f>MULTIPLY(O7, P7)</f>
        <v>1610</v>
      </c>
      <c r="R7">
        <v>26.09</v>
      </c>
      <c r="S7">
        <f>(1.15 * R7)</f>
        <v>30.0035</v>
      </c>
      <c r="T7">
        <v>25</v>
      </c>
      <c r="U7">
        <f>MULTIPLY(S7, T7)</f>
        <v>750.0875</v>
      </c>
      <c r="V7">
        <v>25</v>
      </c>
      <c r="W7">
        <v>30</v>
      </c>
      <c r="X7">
        <f>MULTIPLY(V7,W7)</f>
        <v>750</v>
      </c>
      <c r="Y7">
        <v>10</v>
      </c>
      <c r="Z7">
        <v>0</v>
      </c>
      <c r="AA7">
        <f>MULTIPLY(Y7,Z7)</f>
        <v>0</v>
      </c>
      <c r="AB7">
        <v>25</v>
      </c>
      <c r="AC7">
        <v>20</v>
      </c>
      <c r="AD7">
        <f>MULTIPLY(AB7, AC7)</f>
        <v>500</v>
      </c>
      <c r="AE7">
        <v>25</v>
      </c>
      <c r="AF7">
        <v>40</v>
      </c>
      <c r="AG7">
        <f>MULTIPLY(AE7, AF7)</f>
        <v>1000</v>
      </c>
      <c r="AH7">
        <v>18</v>
      </c>
      <c r="AI7">
        <v>18</v>
      </c>
      <c r="AJ7">
        <v>30</v>
      </c>
      <c r="AK7">
        <f>MULTIPLY(AI7,AJ7)</f>
        <v>540</v>
      </c>
    </row>
    <row r="43">
      <c r="A43" t="str">
        <v>Name</v>
      </c>
      <c r="B43" t="str">
        <v>Rate</v>
      </c>
      <c r="C43" t="str">
        <v>Hours a week</v>
      </c>
      <c r="E43" t="str">
        <v>Numbers of months</v>
      </c>
    </row>
    <row r="44">
      <c r="A44" t="str">
        <v>Eugene</v>
      </c>
      <c r="B44">
        <v>40.25</v>
      </c>
      <c r="C44">
        <v>40</v>
      </c>
    </row>
    <row r="45">
      <c r="A45" t="str">
        <v>Yulia</v>
      </c>
      <c r="B45">
        <v>30.0035</v>
      </c>
      <c r="C45">
        <v>25</v>
      </c>
    </row>
    <row r="46">
      <c r="A46" t="str">
        <v>Akshat</v>
      </c>
      <c r="B46">
        <v>25</v>
      </c>
      <c r="C46">
        <v>30</v>
      </c>
    </row>
    <row r="47">
      <c r="A47" t="str">
        <v>DJ</v>
      </c>
      <c r="B47">
        <v>10</v>
      </c>
      <c r="C47">
        <v>25</v>
      </c>
    </row>
    <row r="48">
      <c r="A48" t="str">
        <v>Afaq</v>
      </c>
      <c r="B48">
        <v>25</v>
      </c>
      <c r="C48">
        <v>20</v>
      </c>
    </row>
    <row r="49">
      <c r="A49" t="str">
        <v>Miguel</v>
      </c>
      <c r="B49">
        <v>25</v>
      </c>
      <c r="C49">
        <v>40</v>
      </c>
    </row>
    <row r="50">
      <c r="A50" t="str">
        <v>Bogdan</v>
      </c>
      <c r="B50">
        <v>18</v>
      </c>
      <c r="C50">
        <v>30</v>
      </c>
    </row>
    <row r="51">
      <c r="A51" t="str">
        <v>Dianka</v>
      </c>
      <c r="B51">
        <v>18</v>
      </c>
      <c r="C51" t="str">
        <v>X</v>
      </c>
    </row>
  </sheetData>
  <ignoredErrors>
    <ignoredError numberStoredAsText="1" sqref="A1:AK51"/>
  </ignoredErrors>
</worksheet>
</file>

<file path=xl/worksheets/sheet17.xml><?xml version="1.0" encoding="utf-8"?>
<worksheet xmlns="http://schemas.openxmlformats.org/spreadsheetml/2006/main" xmlns:r="http://schemas.openxmlformats.org/officeDocument/2006/relationships">
  <dimension ref="B5:H25"/>
  <sheetViews>
    <sheetView workbookViewId="0" rightToLeft="0"/>
  </sheetViews>
  <sheetData>
    <row r="5">
      <c r="E5">
        <v>10500</v>
      </c>
    </row>
    <row r="6">
      <c r="B6" t="str">
        <v>Expected burn rate</v>
      </c>
      <c r="C6" t="str">
        <v>Team burn rate</v>
      </c>
      <c r="D6" t="str">
        <v>Bogdan + Vladimir + Gusto</v>
      </c>
      <c r="E6" t="str">
        <v>Misc leftover</v>
      </c>
    </row>
    <row r="7">
      <c r="B7">
        <v>9280</v>
      </c>
      <c r="C7">
        <v>6575.56</v>
      </c>
      <c r="E7">
        <f>B7-C7-D7</f>
        <v>2704.44</v>
      </c>
    </row>
    <row r="8">
      <c r="B8">
        <v>9280</v>
      </c>
      <c r="C8">
        <v>7349.66</v>
      </c>
      <c r="E8">
        <f>B8-C8-D8</f>
        <v>1930.34</v>
      </c>
    </row>
    <row r="9">
      <c r="B9">
        <v>9280</v>
      </c>
      <c r="C9">
        <v>7934.03</v>
      </c>
      <c r="E9">
        <f>B9-C9-D9</f>
        <v>1345.97</v>
      </c>
    </row>
    <row r="10">
      <c r="B10">
        <v>9280</v>
      </c>
      <c r="C10">
        <v>14201.14</v>
      </c>
      <c r="E10">
        <f>B10-C10-D10</f>
        <v>-4921.14</v>
      </c>
      <c r="G10" t="str">
        <v>Sidenote:</v>
      </c>
      <c r="H10" t="str">
        <v>5k premium for Eugene</v>
      </c>
    </row>
    <row r="11">
      <c r="B11">
        <v>9280</v>
      </c>
      <c r="C11">
        <v>7961.87</v>
      </c>
      <c r="E11">
        <f>B11-C11-D11</f>
        <v>1318.13</v>
      </c>
    </row>
    <row r="12">
      <c r="B12">
        <v>9280</v>
      </c>
      <c r="C12">
        <v>7734.73</v>
      </c>
      <c r="D12">
        <v>695.36</v>
      </c>
      <c r="E12">
        <f>B12-C12-D12</f>
        <v>849.91</v>
      </c>
    </row>
    <row r="13">
      <c r="B13">
        <v>9280</v>
      </c>
      <c r="C13">
        <v>5649.48</v>
      </c>
      <c r="D13">
        <v>1048.5</v>
      </c>
      <c r="E13">
        <f>B13-C13-D13</f>
        <v>2582.02</v>
      </c>
    </row>
    <row r="14">
      <c r="B14">
        <v>9280</v>
      </c>
      <c r="C14">
        <v>9464.48</v>
      </c>
      <c r="D14">
        <v>3826.55</v>
      </c>
      <c r="E14">
        <f>B14-C14-D14</f>
        <v>-4011.03</v>
      </c>
    </row>
    <row r="15">
      <c r="B15">
        <v>9280</v>
      </c>
      <c r="C15">
        <v>8389.4</v>
      </c>
      <c r="D15">
        <v>1112.61</v>
      </c>
      <c r="E15">
        <f>B15-C15-D15</f>
        <v>-222.01</v>
      </c>
    </row>
    <row r="16">
      <c r="B16">
        <v>11280</v>
      </c>
      <c r="C16">
        <v>7417.38</v>
      </c>
      <c r="D16">
        <v>647.59</v>
      </c>
      <c r="E16">
        <f>B16-C16-D16</f>
        <v>3215.03</v>
      </c>
    </row>
    <row r="17">
      <c r="B17">
        <f>SUM(B7:B16)</f>
        <v>94800</v>
      </c>
      <c r="C17">
        <f>SUM(C7:C16)</f>
        <v>82677.73</v>
      </c>
      <c r="E17">
        <f>SUM(E5:E16)</f>
        <v>15291.66</v>
      </c>
    </row>
    <row r="24">
      <c r="G24" t="str">
        <v>Titak</v>
      </c>
      <c r="H24">
        <v>94800</v>
      </c>
    </row>
    <row r="25">
      <c r="G25" t="str">
        <v>Misc</v>
      </c>
      <c r="H25">
        <v>105300</v>
      </c>
    </row>
  </sheetData>
  <ignoredErrors>
    <ignoredError numberStoredAsText="1" sqref="B5:H25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D11:AG119"/>
  <sheetViews>
    <sheetView workbookViewId="0" rightToLeft="0"/>
  </sheetViews>
  <sheetData>
    <row r="11">
      <c r="E11" t="str">
        <v>Equity?</v>
      </c>
      <c r="F11" t="str">
        <v>Lowest Burn</v>
      </c>
      <c r="G11" t="str">
        <v>Low Burn</v>
      </c>
      <c r="H11" t="str">
        <v>Mid Burn</v>
      </c>
      <c r="I11" t="str">
        <v>Highest Burn</v>
      </c>
    </row>
    <row r="12">
      <c r="D12" t="str">
        <v>Dev</v>
      </c>
      <c r="F12">
        <f>SUM(F13:F20)</f>
        <v>2300</v>
      </c>
      <c r="G12">
        <f>SUM(G13:G20)</f>
        <v>2380</v>
      </c>
      <c r="H12">
        <f>SUM(H13:H20)</f>
        <v>2680</v>
      </c>
      <c r="I12">
        <f>SUM(I13:I20)</f>
        <v>2680</v>
      </c>
    </row>
    <row r="13">
      <c r="D13" t="str">
        <v>Dharam</v>
      </c>
      <c r="E13" t="str">
        <v>Yes</v>
      </c>
      <c r="F13">
        <v>700</v>
      </c>
      <c r="G13">
        <v>700</v>
      </c>
      <c r="H13">
        <v>700</v>
      </c>
      <c r="I13">
        <v>700</v>
      </c>
    </row>
    <row r="14">
      <c r="D14" t="str">
        <v>Ariful</v>
      </c>
      <c r="E14" t="str">
        <v>Yes</v>
      </c>
      <c r="F14">
        <v>400</v>
      </c>
      <c r="G14">
        <v>400</v>
      </c>
      <c r="H14">
        <v>400</v>
      </c>
      <c r="I14">
        <v>400</v>
      </c>
    </row>
    <row r="15">
      <c r="D15" t="str">
        <v>Raheel</v>
      </c>
      <c r="E15" t="str">
        <v>Yes</v>
      </c>
      <c r="F15">
        <v>600</v>
      </c>
      <c r="G15">
        <v>640</v>
      </c>
      <c r="H15">
        <v>640</v>
      </c>
      <c r="I15">
        <v>640</v>
      </c>
    </row>
    <row r="16">
      <c r="D16" t="str">
        <v>Mohit</v>
      </c>
      <c r="E16" t="str">
        <v>Yes</v>
      </c>
      <c r="F16">
        <v>0</v>
      </c>
      <c r="G16">
        <v>0</v>
      </c>
      <c r="H16">
        <v>300</v>
      </c>
      <c r="I16">
        <v>300</v>
      </c>
      <c r="P16" t="str">
        <v>Brainstorming</v>
      </c>
    </row>
    <row r="17">
      <c r="D17" t="str">
        <v>Mori</v>
      </c>
      <c r="E17" t="str">
        <v>Yes</v>
      </c>
      <c r="F17">
        <v>600</v>
      </c>
      <c r="G17">
        <v>640</v>
      </c>
      <c r="H17">
        <v>640</v>
      </c>
      <c r="I17">
        <v>640</v>
      </c>
    </row>
    <row r="18">
      <c r="D18" t="str">
        <v>Mikhail</v>
      </c>
      <c r="E18" t="str">
        <v>Yes</v>
      </c>
      <c r="F18">
        <v>0</v>
      </c>
      <c r="G18">
        <v>0</v>
      </c>
      <c r="H18">
        <v>0</v>
      </c>
      <c r="I18">
        <v>0</v>
      </c>
      <c r="W18" t="str">
        <v>60k</v>
      </c>
    </row>
    <row r="19">
      <c r="D19" t="str">
        <v>Anatoly</v>
      </c>
      <c r="E19" t="str">
        <v>Yes</v>
      </c>
      <c r="F19">
        <v>0</v>
      </c>
      <c r="G19">
        <v>0</v>
      </c>
      <c r="H19">
        <v>0</v>
      </c>
      <c r="I19">
        <v>0</v>
      </c>
      <c r="W19" t="str">
        <v>64k</v>
      </c>
    </row>
    <row r="20">
      <c r="D20" t="str">
        <v>Alex</v>
      </c>
      <c r="E20" t="str">
        <v>No</v>
      </c>
      <c r="F20">
        <v>0</v>
      </c>
      <c r="G20">
        <v>0</v>
      </c>
      <c r="H20">
        <v>0</v>
      </c>
      <c r="I20">
        <v>0</v>
      </c>
      <c r="P20" t="str">
        <v>Cam/Avraham/Content S</v>
      </c>
      <c r="Q20" t="str">
        <v>EA</v>
      </c>
      <c r="R20" t="str">
        <v>Avraham</v>
      </c>
      <c r="S20" t="str">
        <v>Sagar/Avraham</v>
      </c>
      <c r="T20" t="str">
        <v>CMO/Avraham</v>
      </c>
      <c r="W20" t="str">
        <v>67k</v>
      </c>
      <c r="X20" t="str">
        <v>6 months</v>
      </c>
      <c r="Z20" t="str">
        <v>Bundle1</v>
      </c>
    </row>
    <row r="21">
      <c r="P21" t="str">
        <v>Writing</v>
      </c>
      <c r="Q21" t="str">
        <v>Operation</v>
      </c>
      <c r="R21" t="str">
        <v>EVOLV.</v>
      </c>
      <c r="S21" t="str">
        <v>Partnerships</v>
      </c>
      <c r="T21" t="str">
        <v>Acuisitions</v>
      </c>
      <c r="W21" t="str">
        <v>-15k</v>
      </c>
      <c r="X21" t="str">
        <v>For Dev &amp; Design</v>
      </c>
      <c r="Z21" t="str">
        <v>Math</v>
      </c>
      <c r="AA21" t="str">
        <v>3k</v>
      </c>
    </row>
    <row r="22">
      <c r="D22" t="str">
        <v>Design</v>
      </c>
      <c r="F22">
        <f>SUM(F23:F27)</f>
        <v>1000</v>
      </c>
      <c r="G22">
        <f>SUM(G23:G27)</f>
        <v>1600</v>
      </c>
      <c r="H22">
        <f>SUM(H23:H27)</f>
        <v>1600</v>
      </c>
      <c r="I22">
        <f>SUM(I23:I27)</f>
        <v>600</v>
      </c>
      <c r="R22" t="str">
        <v>Dil</v>
      </c>
      <c r="S22" t="str">
        <v>Lahari</v>
      </c>
      <c r="T22" t="str">
        <v>B S I</v>
      </c>
      <c r="W22" t="str">
        <v>55k</v>
      </c>
      <c r="X22" t="str">
        <v>For Dev &amp; Design</v>
      </c>
      <c r="Z22" t="str">
        <v>Lah</v>
      </c>
      <c r="AA22" t="str">
        <v>3k</v>
      </c>
    </row>
    <row r="23">
      <c r="D23" t="str">
        <v>Pauline</v>
      </c>
      <c r="E23" t="str">
        <v>Yes</v>
      </c>
      <c r="F23">
        <v>1000</v>
      </c>
      <c r="G23">
        <v>1000</v>
      </c>
      <c r="H23">
        <v>1000</v>
      </c>
      <c r="I23">
        <v>0</v>
      </c>
      <c r="P23" t="str">
        <v>M S M</v>
      </c>
      <c r="Q23" t="str">
        <v>EA</v>
      </c>
      <c r="R23" t="str">
        <v>Math</v>
      </c>
      <c r="T23" t="str">
        <v>B S I</v>
      </c>
      <c r="W23" t="str">
        <v>40k final</v>
      </c>
      <c r="X23" t="str">
        <v>For Dev &amp; Design</v>
      </c>
      <c r="Z23" t="str">
        <v>EA</v>
      </c>
      <c r="AA23" t="str">
        <v>3k</v>
      </c>
    </row>
    <row r="24">
      <c r="D24" t="str">
        <v>Yulia</v>
      </c>
      <c r="E24" t="str">
        <v>Yes</v>
      </c>
      <c r="F24">
        <v>0</v>
      </c>
      <c r="G24">
        <v>400</v>
      </c>
      <c r="H24">
        <v>400</v>
      </c>
      <c r="I24">
        <v>400</v>
      </c>
      <c r="P24" t="str">
        <v>Content S</v>
      </c>
      <c r="T24" t="str">
        <v>B S I</v>
      </c>
      <c r="Z24" t="str">
        <v>Dil</v>
      </c>
      <c r="AA24" t="str">
        <v>3k</v>
      </c>
    </row>
    <row r="25">
      <c r="D25" t="str">
        <v>Edward</v>
      </c>
      <c r="E25" t="str">
        <v>Yes</v>
      </c>
      <c r="F25">
        <v>0</v>
      </c>
      <c r="G25">
        <v>200</v>
      </c>
      <c r="H25">
        <v>200</v>
      </c>
      <c r="I25">
        <v>200</v>
      </c>
      <c r="P25" t="str">
        <v>Copyrighter</v>
      </c>
      <c r="Z25" t="str">
        <v>M S M</v>
      </c>
      <c r="AA25" t="str">
        <v>3k</v>
      </c>
    </row>
    <row r="26">
      <c r="D26" t="str">
        <v>Email Template Designer</v>
      </c>
      <c r="E26" t="str">
        <v>Yes</v>
      </c>
      <c r="F26">
        <v>0</v>
      </c>
      <c r="G26">
        <v>0</v>
      </c>
      <c r="H26">
        <v>0</v>
      </c>
      <c r="I26">
        <v>0</v>
      </c>
      <c r="P26" t="str">
        <v>Copyrighter</v>
      </c>
      <c r="W26" t="str">
        <v>New Investment</v>
      </c>
      <c r="AA26" t="str">
        <v>15k</v>
      </c>
    </row>
    <row r="27">
      <c r="D27" t="str">
        <v>Lexi</v>
      </c>
      <c r="E27" t="str">
        <v>No</v>
      </c>
      <c r="F27">
        <v>0</v>
      </c>
      <c r="G27">
        <v>0</v>
      </c>
      <c r="H27">
        <v>0</v>
      </c>
      <c r="I27">
        <v>0</v>
      </c>
      <c r="W27" t="str">
        <v>48k</v>
      </c>
      <c r="X27" t="str">
        <v>Dev &amp; Design</v>
      </c>
    </row>
    <row r="28">
      <c r="W28" t="str">
        <v>4k</v>
      </c>
      <c r="X28" t="str">
        <v>Operations</v>
      </c>
    </row>
    <row r="29">
      <c r="D29" t="str">
        <v>Dev &amp; Design Total</v>
      </c>
      <c r="F29">
        <f>SUM(F12,F22)</f>
        <v>3300</v>
      </c>
      <c r="G29">
        <f>SUM(G12,G22)</f>
        <v>3980</v>
      </c>
      <c r="H29">
        <f>SUM(H12,H22)</f>
        <v>4280</v>
      </c>
      <c r="I29">
        <f>SUM(I12,I22)</f>
        <v>3280</v>
      </c>
      <c r="W29" t="str">
        <v>15k</v>
      </c>
      <c r="X29" t="str">
        <v>Bundle 1</v>
      </c>
    </row>
    <row r="31">
      <c r="D31" t="str">
        <v>Writing</v>
      </c>
      <c r="F31">
        <f>SUM(F32:F35)</f>
        <v>1000</v>
      </c>
    </row>
    <row r="32">
      <c r="D32" t="str">
        <v>M S M</v>
      </c>
      <c r="F32">
        <v>250</v>
      </c>
      <c r="W32" t="str">
        <v>Misc</v>
      </c>
      <c r="X32" t="str">
        <v>16k</v>
      </c>
      <c r="Y32" t="str">
        <v>For Dev &amp; Design</v>
      </c>
    </row>
    <row r="33">
      <c r="D33" t="str">
        <v>Content S</v>
      </c>
      <c r="F33">
        <v>250</v>
      </c>
      <c r="AE33" t="str">
        <v>Dev &amp; Design</v>
      </c>
      <c r="AF33" t="str">
        <v>42k</v>
      </c>
    </row>
    <row r="34">
      <c r="D34" t="str">
        <v>Copyrighter</v>
      </c>
      <c r="F34">
        <v>250</v>
      </c>
      <c r="AE34" t="str">
        <v>Bundle1</v>
      </c>
      <c r="AF34" t="str">
        <v>$0k</v>
      </c>
      <c r="AG34" t="str">
        <v>16k comes from Misc</v>
      </c>
    </row>
    <row r="35">
      <c r="D35" t="str">
        <v>Copyrighter</v>
      </c>
      <c r="F35">
        <v>250</v>
      </c>
      <c r="W35" t="str">
        <v>CMO</v>
      </c>
      <c r="X35" t="str">
        <v>6k</v>
      </c>
      <c r="Y35">
        <v>0.01</v>
      </c>
      <c r="AE35" t="str">
        <v>Bundle2</v>
      </c>
      <c r="AF35" t="str">
        <v>18k</v>
      </c>
    </row>
    <row r="36">
      <c r="Z36" t="str">
        <v>Bundle2</v>
      </c>
      <c r="AE36" t="str">
        <v>Operations</v>
      </c>
      <c r="AF36" t="str">
        <v>4k</v>
      </c>
    </row>
    <row r="37">
      <c r="D37" t="str">
        <v>Operations</v>
      </c>
      <c r="F37">
        <f>SUM(F38)</f>
        <v>250</v>
      </c>
      <c r="Z37" t="str">
        <v>Copyrighter</v>
      </c>
      <c r="AA37" t="str">
        <v>3k</v>
      </c>
      <c r="AE37" t="str">
        <v>CMO</v>
      </c>
      <c r="AF37" t="str">
        <v>6k</v>
      </c>
    </row>
    <row r="38">
      <c r="D38" t="str">
        <v>EA</v>
      </c>
      <c r="F38">
        <v>250</v>
      </c>
      <c r="Z38" t="str">
        <v>Copyrighter</v>
      </c>
      <c r="AA38" t="str">
        <v>3k</v>
      </c>
    </row>
    <row r="39">
      <c r="Z39" t="str">
        <v>Content S</v>
      </c>
      <c r="AA39" t="str">
        <v>3k</v>
      </c>
      <c r="AF39" t="str">
        <v>70k</v>
      </c>
    </row>
    <row r="40">
      <c r="D40" t="str">
        <v>EVOLV.</v>
      </c>
      <c r="F40">
        <f>SUM(F41:F42)</f>
        <v>500</v>
      </c>
      <c r="Z40" t="str">
        <v>B S I</v>
      </c>
      <c r="AA40" t="str">
        <v>3k</v>
      </c>
    </row>
    <row r="41">
      <c r="D41" t="str">
        <v>Dil</v>
      </c>
      <c r="F41">
        <v>250</v>
      </c>
      <c r="Z41" t="str">
        <v>B S I</v>
      </c>
      <c r="AA41" t="str">
        <v>3k</v>
      </c>
    </row>
    <row r="42">
      <c r="D42" t="str">
        <v>Math</v>
      </c>
      <c r="F42">
        <v>250</v>
      </c>
      <c r="Z42" t="str">
        <v>B S I</v>
      </c>
      <c r="AA42" t="str">
        <v>3k</v>
      </c>
    </row>
    <row r="44">
      <c r="D44" t="str">
        <v>Partnerships</v>
      </c>
      <c r="F44">
        <f>SUM(F45)</f>
        <v>250</v>
      </c>
      <c r="AA44" t="str">
        <v>18k</v>
      </c>
    </row>
    <row r="45">
      <c r="D45" t="str">
        <v>Lahari</v>
      </c>
      <c r="F45">
        <v>250</v>
      </c>
    </row>
    <row r="47">
      <c r="D47" t="str">
        <v>Acquisitions</v>
      </c>
      <c r="F47">
        <f>SUM(F48:F50)</f>
        <v>750</v>
      </c>
    </row>
    <row r="48">
      <c r="D48" t="str">
        <v>B S I</v>
      </c>
      <c r="F48">
        <v>250</v>
      </c>
    </row>
    <row r="49">
      <c r="D49" t="str">
        <v>B S I</v>
      </c>
      <c r="F49">
        <v>250</v>
      </c>
    </row>
    <row r="50">
      <c r="D50" t="str">
        <v>B S I</v>
      </c>
      <c r="F50">
        <v>250</v>
      </c>
    </row>
    <row r="52">
      <c r="D52" t="str">
        <v>Marketing</v>
      </c>
      <c r="F52">
        <f>SUM(F53)</f>
        <v>500</v>
      </c>
    </row>
    <row r="53">
      <c r="D53" t="str">
        <v>CMO</v>
      </c>
      <c r="F53">
        <v>500</v>
      </c>
    </row>
    <row r="55">
      <c r="D55" t="str">
        <v>Non Dev &amp; Design Total</v>
      </c>
      <c r="F55">
        <f>SUM(F31,F37,F40,F44,F47,F52)</f>
        <v>3250</v>
      </c>
    </row>
    <row r="61">
      <c r="G61" t="str">
        <v>*Raheel and Mori might get a salary bump</v>
      </c>
    </row>
    <row r="62">
      <c r="E62" t="str">
        <v>1st Pay Period</v>
      </c>
      <c r="F62" t="str">
        <v>2nd Pay Period</v>
      </c>
      <c r="G62" t="str">
        <v>3rd Pay Period</v>
      </c>
      <c r="H62" t="str">
        <v>4th Pay Period</v>
      </c>
      <c r="I62" t="str">
        <v>5th Pay Period</v>
      </c>
      <c r="J62" t="str">
        <v>6th Pay Period</v>
      </c>
      <c r="K62" t="str">
        <v>7th Pay Period</v>
      </c>
      <c r="L62" t="str">
        <v>8th Pay Period</v>
      </c>
      <c r="M62" t="str">
        <v>9th Pay Period</v>
      </c>
      <c r="N62" t="str">
        <v>10th Pay Period</v>
      </c>
      <c r="O62" t="str">
        <v>11th Pay Period</v>
      </c>
      <c r="P62" t="str">
        <v>12th Pay Period</v>
      </c>
      <c r="Q62" t="str">
        <v>Grand Total</v>
      </c>
    </row>
    <row r="63">
      <c r="D63" t="str">
        <v>Dev</v>
      </c>
      <c r="E63">
        <f>F12</f>
        <v>2300</v>
      </c>
      <c r="F63">
        <f>F12</f>
        <v>2300</v>
      </c>
      <c r="G63">
        <f>G12</f>
        <v>2380</v>
      </c>
      <c r="H63">
        <f>G12</f>
        <v>2380</v>
      </c>
      <c r="I63">
        <f>H12</f>
        <v>2680</v>
      </c>
      <c r="J63">
        <f>H12</f>
        <v>2680</v>
      </c>
      <c r="K63">
        <f>I12</f>
        <v>2680</v>
      </c>
      <c r="L63">
        <f>I12</f>
        <v>2680</v>
      </c>
      <c r="M63">
        <f>I12</f>
        <v>2680</v>
      </c>
      <c r="N63">
        <f>I12</f>
        <v>2680</v>
      </c>
      <c r="O63">
        <f>I12</f>
        <v>2680</v>
      </c>
      <c r="P63">
        <f>I12</f>
        <v>2680</v>
      </c>
      <c r="Q63">
        <f>SUM(E63:P63)</f>
        <v>30800</v>
      </c>
    </row>
    <row r="64">
      <c r="D64" t="str">
        <v>Dharam</v>
      </c>
      <c r="E64">
        <f>F13</f>
        <v>700</v>
      </c>
      <c r="F64">
        <f>F13</f>
        <v>700</v>
      </c>
      <c r="G64">
        <f>G13</f>
        <v>700</v>
      </c>
      <c r="H64">
        <f>G13</f>
        <v>700</v>
      </c>
      <c r="I64">
        <f>H13</f>
        <v>700</v>
      </c>
      <c r="J64">
        <f>H13</f>
        <v>700</v>
      </c>
      <c r="K64">
        <f>I13</f>
        <v>700</v>
      </c>
      <c r="L64">
        <f>I13</f>
        <v>700</v>
      </c>
      <c r="M64">
        <f>I13</f>
        <v>700</v>
      </c>
      <c r="N64">
        <f>I13</f>
        <v>700</v>
      </c>
      <c r="O64">
        <f>I13</f>
        <v>700</v>
      </c>
      <c r="P64">
        <f>I13</f>
        <v>700</v>
      </c>
      <c r="Q64">
        <f>SUM(E64:P64)</f>
        <v>8400</v>
      </c>
    </row>
    <row r="65">
      <c r="D65" t="str">
        <v>Ariful</v>
      </c>
      <c r="E65">
        <f>F14</f>
        <v>400</v>
      </c>
      <c r="F65">
        <f>F14</f>
        <v>400</v>
      </c>
      <c r="G65">
        <f>G14</f>
        <v>400</v>
      </c>
      <c r="H65">
        <f>G14</f>
        <v>400</v>
      </c>
      <c r="I65">
        <f>H14</f>
        <v>400</v>
      </c>
      <c r="J65">
        <f>H14</f>
        <v>400</v>
      </c>
      <c r="K65">
        <f>I14</f>
        <v>400</v>
      </c>
      <c r="L65">
        <f>I14</f>
        <v>400</v>
      </c>
      <c r="M65">
        <f>I14</f>
        <v>400</v>
      </c>
      <c r="N65">
        <f>I14</f>
        <v>400</v>
      </c>
      <c r="O65">
        <f>I14</f>
        <v>400</v>
      </c>
      <c r="P65">
        <f>I14</f>
        <v>400</v>
      </c>
      <c r="Q65">
        <f>SUM(E65:P65)</f>
        <v>4800</v>
      </c>
    </row>
    <row r="66">
      <c r="D66" t="str">
        <v>Raheel</v>
      </c>
      <c r="E66">
        <v>600</v>
      </c>
      <c r="F66">
        <v>600</v>
      </c>
      <c r="G66">
        <f>G15</f>
        <v>640</v>
      </c>
      <c r="H66">
        <f>G15</f>
        <v>640</v>
      </c>
      <c r="I66">
        <f>H15</f>
        <v>640</v>
      </c>
      <c r="J66">
        <f>H15</f>
        <v>640</v>
      </c>
      <c r="K66">
        <f>I15</f>
        <v>640</v>
      </c>
      <c r="L66">
        <f>I15</f>
        <v>640</v>
      </c>
      <c r="M66">
        <f>I15</f>
        <v>640</v>
      </c>
      <c r="N66">
        <f>I15</f>
        <v>640</v>
      </c>
      <c r="O66">
        <f>I15</f>
        <v>640</v>
      </c>
      <c r="P66">
        <f>I15</f>
        <v>640</v>
      </c>
      <c r="Q66">
        <f>SUM(E66:P66)</f>
        <v>7600</v>
      </c>
    </row>
    <row r="67">
      <c r="D67" t="str">
        <v>QA Automation Engineer</v>
      </c>
      <c r="E67">
        <f>F16</f>
        <v>0</v>
      </c>
      <c r="F67">
        <f>F16</f>
        <v>0</v>
      </c>
      <c r="G67">
        <f>G16</f>
        <v>0</v>
      </c>
      <c r="H67">
        <f>G16</f>
        <v>0</v>
      </c>
      <c r="I67">
        <f>H16</f>
        <v>300</v>
      </c>
      <c r="J67">
        <f>H16</f>
        <v>300</v>
      </c>
      <c r="K67">
        <f>I16</f>
        <v>300</v>
      </c>
      <c r="L67">
        <f>I16</f>
        <v>300</v>
      </c>
      <c r="M67">
        <f>I16</f>
        <v>300</v>
      </c>
      <c r="N67">
        <f>I16</f>
        <v>300</v>
      </c>
      <c r="O67">
        <f>I16</f>
        <v>300</v>
      </c>
      <c r="P67">
        <f>I16</f>
        <v>300</v>
      </c>
      <c r="Q67">
        <f>SUM(E67:P67)</f>
        <v>2400</v>
      </c>
    </row>
    <row r="68">
      <c r="D68" t="str">
        <v>Mori</v>
      </c>
      <c r="E68">
        <v>600</v>
      </c>
      <c r="F68">
        <v>600</v>
      </c>
      <c r="G68">
        <f>G17</f>
        <v>640</v>
      </c>
      <c r="H68">
        <f>G17</f>
        <v>640</v>
      </c>
      <c r="I68">
        <f>H17</f>
        <v>640</v>
      </c>
      <c r="J68">
        <f>H17</f>
        <v>640</v>
      </c>
      <c r="K68">
        <f>I17</f>
        <v>640</v>
      </c>
      <c r="L68">
        <f>I17</f>
        <v>640</v>
      </c>
      <c r="M68">
        <f>I17</f>
        <v>640</v>
      </c>
      <c r="N68">
        <f>I17</f>
        <v>640</v>
      </c>
      <c r="O68">
        <f>I17</f>
        <v>640</v>
      </c>
      <c r="P68">
        <f>I17</f>
        <v>640</v>
      </c>
      <c r="Q68">
        <f>SUM(E68:P68)</f>
        <v>7600</v>
      </c>
    </row>
    <row r="69">
      <c r="D69" t="str">
        <v>Mikhail</v>
      </c>
      <c r="E69">
        <f>F18</f>
        <v>0</v>
      </c>
      <c r="F69">
        <f>F18</f>
        <v>0</v>
      </c>
      <c r="G69">
        <f>G18</f>
        <v>0</v>
      </c>
      <c r="H69">
        <f>G18</f>
        <v>0</v>
      </c>
      <c r="I69">
        <f>H18</f>
        <v>0</v>
      </c>
      <c r="J69">
        <f>H18</f>
        <v>0</v>
      </c>
      <c r="K69">
        <f>I18</f>
        <v>0</v>
      </c>
      <c r="L69">
        <f>I18</f>
        <v>0</v>
      </c>
      <c r="M69">
        <f>I18</f>
        <v>0</v>
      </c>
      <c r="N69">
        <f>I18</f>
        <v>0</v>
      </c>
      <c r="O69">
        <f>I18</f>
        <v>0</v>
      </c>
      <c r="P69">
        <f>I18</f>
        <v>0</v>
      </c>
      <c r="Q69">
        <f>SUM(E69:P69)</f>
        <v>0</v>
      </c>
    </row>
    <row r="70">
      <c r="D70" t="str">
        <v>Anatoly</v>
      </c>
      <c r="E70">
        <f>F19</f>
        <v>0</v>
      </c>
      <c r="F70">
        <f>F19</f>
        <v>0</v>
      </c>
      <c r="G70">
        <f>G19</f>
        <v>0</v>
      </c>
      <c r="H70">
        <f>G19</f>
        <v>0</v>
      </c>
      <c r="I70">
        <f>H19</f>
        <v>0</v>
      </c>
      <c r="J70">
        <f>H19</f>
        <v>0</v>
      </c>
      <c r="K70">
        <f>I19</f>
        <v>0</v>
      </c>
      <c r="L70">
        <f>I19</f>
        <v>0</v>
      </c>
      <c r="M70">
        <f>I19</f>
        <v>0</v>
      </c>
      <c r="N70">
        <f>I19</f>
        <v>0</v>
      </c>
      <c r="O70">
        <f>I19</f>
        <v>0</v>
      </c>
      <c r="P70">
        <f>I19</f>
        <v>0</v>
      </c>
      <c r="Q70">
        <f>SUM(E70:P70)</f>
        <v>0</v>
      </c>
    </row>
    <row r="71">
      <c r="D71" t="str">
        <v>Alex</v>
      </c>
      <c r="E71">
        <f>F20</f>
        <v>0</v>
      </c>
      <c r="F71">
        <f>F20</f>
        <v>0</v>
      </c>
      <c r="G71">
        <f>G20</f>
        <v>0</v>
      </c>
      <c r="H71">
        <f>G20</f>
        <v>0</v>
      </c>
      <c r="I71">
        <f>H20</f>
        <v>0</v>
      </c>
      <c r="J71">
        <f>H20</f>
        <v>0</v>
      </c>
      <c r="K71">
        <f>I20</f>
        <v>0</v>
      </c>
      <c r="L71">
        <f>I20</f>
        <v>0</v>
      </c>
      <c r="M71">
        <f>I20</f>
        <v>0</v>
      </c>
      <c r="N71">
        <f>I20</f>
        <v>0</v>
      </c>
      <c r="O71">
        <f>I20</f>
        <v>0</v>
      </c>
      <c r="P71">
        <f>I20</f>
        <v>0</v>
      </c>
      <c r="Q71">
        <f>SUM(E71:P71)</f>
        <v>0</v>
      </c>
    </row>
    <row r="72">
      <c r="E72" t="str">
        <f>F21</f>
        <v/>
      </c>
      <c r="F72" t="str">
        <f>F21</f>
        <v/>
      </c>
      <c r="G72" t="str">
        <f>G21</f>
        <v/>
      </c>
      <c r="H72" t="str">
        <f>G21</f>
        <v/>
      </c>
      <c r="I72" t="str">
        <f>H21</f>
        <v/>
      </c>
      <c r="J72" t="str">
        <f>H21</f>
        <v/>
      </c>
      <c r="K72" t="str">
        <f>I21</f>
        <v/>
      </c>
      <c r="L72" t="str">
        <f>I21</f>
        <v/>
      </c>
      <c r="M72" t="str">
        <f>I21</f>
        <v/>
      </c>
      <c r="N72" t="str">
        <f>I21</f>
        <v/>
      </c>
      <c r="O72" t="str">
        <f>I21</f>
        <v/>
      </c>
      <c r="P72" t="str">
        <f>I21</f>
        <v/>
      </c>
    </row>
    <row r="73">
      <c r="D73" t="str">
        <v>Design</v>
      </c>
      <c r="E73">
        <f>F22</f>
        <v>1000</v>
      </c>
      <c r="F73">
        <f>F22</f>
        <v>1000</v>
      </c>
      <c r="G73">
        <f>G22</f>
        <v>1600</v>
      </c>
      <c r="H73">
        <f>G22</f>
        <v>1600</v>
      </c>
      <c r="I73">
        <f>H22</f>
        <v>1600</v>
      </c>
      <c r="J73">
        <f>H22</f>
        <v>1600</v>
      </c>
      <c r="K73">
        <f>I22</f>
        <v>600</v>
      </c>
      <c r="L73">
        <f>I22</f>
        <v>600</v>
      </c>
      <c r="M73">
        <f>I22</f>
        <v>600</v>
      </c>
      <c r="N73">
        <f>I22</f>
        <v>600</v>
      </c>
      <c r="O73">
        <f>I22</f>
        <v>600</v>
      </c>
      <c r="P73">
        <f>I22</f>
        <v>600</v>
      </c>
      <c r="Q73">
        <f>SUM(E73:P73)</f>
        <v>12000</v>
      </c>
    </row>
    <row r="74">
      <c r="D74" t="str">
        <v>Pauline</v>
      </c>
      <c r="E74">
        <f>F23</f>
        <v>1000</v>
      </c>
      <c r="F74">
        <f>F23</f>
        <v>1000</v>
      </c>
      <c r="G74">
        <f>G23</f>
        <v>1000</v>
      </c>
      <c r="H74">
        <f>G23</f>
        <v>1000</v>
      </c>
      <c r="I74">
        <f>H23</f>
        <v>1000</v>
      </c>
      <c r="J74">
        <f>H23</f>
        <v>1000</v>
      </c>
      <c r="K74">
        <f>I23</f>
        <v>0</v>
      </c>
      <c r="L74">
        <f>I23</f>
        <v>0</v>
      </c>
      <c r="M74">
        <f>I23</f>
        <v>0</v>
      </c>
      <c r="N74">
        <f>I23</f>
        <v>0</v>
      </c>
      <c r="O74">
        <f>I23</f>
        <v>0</v>
      </c>
      <c r="P74">
        <f>I23</f>
        <v>0</v>
      </c>
      <c r="Q74">
        <f>SUM(E74:P74)</f>
        <v>6000</v>
      </c>
    </row>
    <row r="75">
      <c r="D75" t="str">
        <v>Yulia</v>
      </c>
      <c r="E75">
        <v>100</v>
      </c>
      <c r="F75">
        <v>200</v>
      </c>
      <c r="G75">
        <f>G24</f>
        <v>400</v>
      </c>
      <c r="H75">
        <f>G24</f>
        <v>400</v>
      </c>
      <c r="I75">
        <f>H24</f>
        <v>400</v>
      </c>
      <c r="J75">
        <f>H24</f>
        <v>400</v>
      </c>
      <c r="K75">
        <f>I24</f>
        <v>400</v>
      </c>
      <c r="L75">
        <f>I24</f>
        <v>400</v>
      </c>
      <c r="M75">
        <f>I24</f>
        <v>400</v>
      </c>
      <c r="N75">
        <f>I24</f>
        <v>400</v>
      </c>
      <c r="O75">
        <f>I24</f>
        <v>400</v>
      </c>
      <c r="P75">
        <f>I24</f>
        <v>400</v>
      </c>
      <c r="Q75">
        <f>SUM(E75:P75)</f>
        <v>4300</v>
      </c>
    </row>
    <row r="76">
      <c r="D76" t="str">
        <v>Edward</v>
      </c>
      <c r="E76">
        <f>F25</f>
        <v>0</v>
      </c>
      <c r="F76">
        <v>200</v>
      </c>
      <c r="G76">
        <f>G25</f>
        <v>200</v>
      </c>
      <c r="H76">
        <f>G25</f>
        <v>200</v>
      </c>
      <c r="I76">
        <f>H25</f>
        <v>200</v>
      </c>
      <c r="J76">
        <f>H25</f>
        <v>200</v>
      </c>
      <c r="K76">
        <f>I25</f>
        <v>200</v>
      </c>
      <c r="L76">
        <f>I25</f>
        <v>200</v>
      </c>
      <c r="M76">
        <f>I25</f>
        <v>200</v>
      </c>
      <c r="N76">
        <f>I25</f>
        <v>200</v>
      </c>
      <c r="O76">
        <f>I25</f>
        <v>200</v>
      </c>
      <c r="P76">
        <f>I25</f>
        <v>200</v>
      </c>
      <c r="Q76">
        <f>SUM(E76:P76)</f>
        <v>2200</v>
      </c>
    </row>
    <row r="77">
      <c r="D77" t="str">
        <v>Email Template Designer</v>
      </c>
      <c r="E77">
        <f>F26</f>
        <v>0</v>
      </c>
      <c r="F77">
        <f>F26</f>
        <v>0</v>
      </c>
      <c r="G77">
        <f>G26</f>
        <v>0</v>
      </c>
      <c r="H77">
        <f>G26</f>
        <v>0</v>
      </c>
      <c r="I77">
        <f>H26</f>
        <v>0</v>
      </c>
      <c r="J77">
        <f>H26</f>
        <v>0</v>
      </c>
      <c r="K77">
        <f>I26</f>
        <v>0</v>
      </c>
      <c r="L77">
        <f>I26</f>
        <v>0</v>
      </c>
      <c r="M77">
        <f>I26</f>
        <v>0</v>
      </c>
      <c r="N77">
        <f>I26</f>
        <v>0</v>
      </c>
      <c r="O77">
        <f>I26</f>
        <v>0</v>
      </c>
      <c r="P77">
        <f>I26</f>
        <v>0</v>
      </c>
      <c r="Q77">
        <f>SUM(E77:P77)</f>
        <v>0</v>
      </c>
    </row>
    <row r="78">
      <c r="D78" t="str">
        <v>Lexi</v>
      </c>
      <c r="E78">
        <f>F27</f>
        <v>0</v>
      </c>
      <c r="F78">
        <f>F27</f>
        <v>0</v>
      </c>
      <c r="G78">
        <f>G27</f>
        <v>0</v>
      </c>
      <c r="H78">
        <f>G27</f>
        <v>0</v>
      </c>
      <c r="I78">
        <f>H27</f>
        <v>0</v>
      </c>
      <c r="J78">
        <f>H27</f>
        <v>0</v>
      </c>
      <c r="K78">
        <f>I27</f>
        <v>0</v>
      </c>
      <c r="L78">
        <f>I27</f>
        <v>0</v>
      </c>
      <c r="M78">
        <f>I27</f>
        <v>0</v>
      </c>
      <c r="N78">
        <f>I27</f>
        <v>0</v>
      </c>
      <c r="O78">
        <f>I27</f>
        <v>0</v>
      </c>
      <c r="P78">
        <f>I27</f>
        <v>0</v>
      </c>
      <c r="Q78">
        <f>SUM(E78:P78)</f>
        <v>0</v>
      </c>
    </row>
    <row r="79">
      <c r="E79" t="str">
        <f>F28</f>
        <v/>
      </c>
      <c r="F79" t="str">
        <f>F28</f>
        <v/>
      </c>
      <c r="G79" t="str">
        <f>G28</f>
        <v/>
      </c>
      <c r="H79" t="str">
        <f>G28</f>
        <v/>
      </c>
      <c r="I79" t="str">
        <f>H28</f>
        <v/>
      </c>
      <c r="J79" t="str">
        <f>H28</f>
        <v/>
      </c>
      <c r="K79" t="str">
        <f>I28</f>
        <v/>
      </c>
      <c r="L79" t="str">
        <f>I28</f>
        <v/>
      </c>
      <c r="M79" t="str">
        <f>I28</f>
        <v/>
      </c>
      <c r="N79" t="str">
        <f>I28</f>
        <v/>
      </c>
      <c r="O79" t="str">
        <f>I28</f>
        <v/>
      </c>
      <c r="P79" t="str">
        <f>I28</f>
        <v/>
      </c>
    </row>
    <row r="80">
      <c r="D80" t="str">
        <v>Dev &amp; Design Total</v>
      </c>
      <c r="E80">
        <f>F29</f>
        <v>3300</v>
      </c>
      <c r="F80">
        <f>F29</f>
        <v>3300</v>
      </c>
      <c r="G80">
        <f>G29</f>
        <v>3980</v>
      </c>
      <c r="H80">
        <f>G29</f>
        <v>3980</v>
      </c>
      <c r="I80">
        <f>H29</f>
        <v>4280</v>
      </c>
      <c r="J80">
        <f>H29</f>
        <v>4280</v>
      </c>
      <c r="K80">
        <f>I29</f>
        <v>3280</v>
      </c>
      <c r="L80">
        <f>I29</f>
        <v>3280</v>
      </c>
      <c r="M80">
        <f>I29</f>
        <v>3280</v>
      </c>
      <c r="N80">
        <f>I29</f>
        <v>3280</v>
      </c>
      <c r="O80">
        <f>I29</f>
        <v>3280</v>
      </c>
      <c r="P80">
        <f>I29</f>
        <v>3280</v>
      </c>
      <c r="Q80">
        <f>SUM(Q64:Q71,Q74:Q78)</f>
        <v>43300</v>
      </c>
    </row>
    <row r="82">
      <c r="D82" t="str">
        <f>D31</f>
        <v>Writing</v>
      </c>
      <c r="E82">
        <f>F31</f>
        <v>1000</v>
      </c>
      <c r="F82">
        <f>F31</f>
        <v>1000</v>
      </c>
      <c r="G82">
        <f>F31</f>
        <v>1000</v>
      </c>
      <c r="H82">
        <f>F31</f>
        <v>1000</v>
      </c>
      <c r="I82">
        <f>F31</f>
        <v>1000</v>
      </c>
      <c r="J82">
        <f>F31</f>
        <v>1000</v>
      </c>
      <c r="K82">
        <f>F31</f>
        <v>1000</v>
      </c>
      <c r="L82">
        <f>F31</f>
        <v>1000</v>
      </c>
      <c r="M82">
        <f>F31</f>
        <v>1000</v>
      </c>
      <c r="N82">
        <f>F31</f>
        <v>1000</v>
      </c>
      <c r="O82">
        <f>F31</f>
        <v>1000</v>
      </c>
      <c r="P82">
        <f>F31</f>
        <v>1000</v>
      </c>
      <c r="Q82">
        <f>SUM(E82:P82)</f>
        <v>12000</v>
      </c>
    </row>
    <row r="83">
      <c r="D83" t="str">
        <f>D32</f>
        <v>M S M</v>
      </c>
      <c r="E83">
        <f>F32</f>
        <v>250</v>
      </c>
      <c r="F83">
        <f>F32</f>
        <v>250</v>
      </c>
      <c r="G83">
        <f>F32</f>
        <v>250</v>
      </c>
      <c r="H83">
        <f>F32</f>
        <v>250</v>
      </c>
      <c r="I83">
        <f>F32</f>
        <v>250</v>
      </c>
      <c r="J83">
        <f>F32</f>
        <v>250</v>
      </c>
      <c r="K83">
        <f>F32</f>
        <v>250</v>
      </c>
      <c r="L83">
        <f>F32</f>
        <v>250</v>
      </c>
      <c r="M83">
        <f>F32</f>
        <v>250</v>
      </c>
      <c r="N83">
        <f>F32</f>
        <v>250</v>
      </c>
      <c r="O83">
        <f>F32</f>
        <v>250</v>
      </c>
      <c r="P83">
        <f>F32</f>
        <v>250</v>
      </c>
      <c r="Q83">
        <f>SUM(E83:P83)</f>
        <v>3000</v>
      </c>
    </row>
    <row r="84">
      <c r="D84" t="str">
        <f>D33</f>
        <v>Content S</v>
      </c>
      <c r="E84">
        <f>F33</f>
        <v>250</v>
      </c>
      <c r="F84">
        <f>F33</f>
        <v>250</v>
      </c>
      <c r="G84">
        <f>F33</f>
        <v>250</v>
      </c>
      <c r="H84">
        <f>F33</f>
        <v>250</v>
      </c>
      <c r="I84">
        <f>F33</f>
        <v>250</v>
      </c>
      <c r="J84">
        <f>F33</f>
        <v>250</v>
      </c>
      <c r="K84">
        <f>F33</f>
        <v>250</v>
      </c>
      <c r="L84">
        <f>F33</f>
        <v>250</v>
      </c>
      <c r="M84">
        <f>F33</f>
        <v>250</v>
      </c>
      <c r="N84">
        <f>F33</f>
        <v>250</v>
      </c>
      <c r="O84">
        <f>F33</f>
        <v>250</v>
      </c>
      <c r="P84">
        <f>F33</f>
        <v>250</v>
      </c>
      <c r="Q84">
        <f>SUM(E84:P84)</f>
        <v>3000</v>
      </c>
    </row>
    <row r="85">
      <c r="D85" t="str">
        <f>D34</f>
        <v>Copyrighter</v>
      </c>
      <c r="E85">
        <f>F34</f>
        <v>250</v>
      </c>
      <c r="F85">
        <f>F34</f>
        <v>250</v>
      </c>
      <c r="G85">
        <f>F34</f>
        <v>250</v>
      </c>
      <c r="H85">
        <f>F34</f>
        <v>250</v>
      </c>
      <c r="I85">
        <f>F34</f>
        <v>250</v>
      </c>
      <c r="J85">
        <f>F34</f>
        <v>250</v>
      </c>
      <c r="K85">
        <f>F34</f>
        <v>250</v>
      </c>
      <c r="L85">
        <f>F34</f>
        <v>250</v>
      </c>
      <c r="M85">
        <f>F34</f>
        <v>250</v>
      </c>
      <c r="N85">
        <f>F34</f>
        <v>250</v>
      </c>
      <c r="O85">
        <f>F34</f>
        <v>250</v>
      </c>
      <c r="P85">
        <f>F34</f>
        <v>250</v>
      </c>
      <c r="Q85">
        <f>SUM(E85:P85)</f>
        <v>3000</v>
      </c>
    </row>
    <row r="86">
      <c r="D86" t="str">
        <f>D35</f>
        <v>Copyrighter</v>
      </c>
      <c r="E86">
        <f>F35</f>
        <v>250</v>
      </c>
      <c r="F86">
        <f>F35</f>
        <v>250</v>
      </c>
      <c r="G86">
        <f>F35</f>
        <v>250</v>
      </c>
      <c r="H86">
        <f>F35</f>
        <v>250</v>
      </c>
      <c r="I86">
        <f>F35</f>
        <v>250</v>
      </c>
      <c r="J86">
        <f>F35</f>
        <v>250</v>
      </c>
      <c r="K86">
        <f>F35</f>
        <v>250</v>
      </c>
      <c r="L86">
        <f>F35</f>
        <v>250</v>
      </c>
      <c r="M86">
        <f>F35</f>
        <v>250</v>
      </c>
      <c r="N86">
        <f>F35</f>
        <v>250</v>
      </c>
      <c r="O86">
        <f>F35</f>
        <v>250</v>
      </c>
      <c r="P86">
        <f>F35</f>
        <v>250</v>
      </c>
      <c r="Q86">
        <f>SUM(E86:P86)</f>
        <v>3000</v>
      </c>
    </row>
    <row r="87">
      <c r="D87" t="str">
        <f>D36</f>
        <v/>
      </c>
    </row>
    <row r="88">
      <c r="D88" t="str">
        <f>D37</f>
        <v>Operations</v>
      </c>
      <c r="E88">
        <f>F37</f>
        <v>250</v>
      </c>
      <c r="F88">
        <f>F37</f>
        <v>250</v>
      </c>
      <c r="G88">
        <f>F37</f>
        <v>250</v>
      </c>
      <c r="H88">
        <f>F37</f>
        <v>250</v>
      </c>
      <c r="I88">
        <f>F37</f>
        <v>250</v>
      </c>
      <c r="J88">
        <f>F37</f>
        <v>250</v>
      </c>
      <c r="K88">
        <f>F37</f>
        <v>250</v>
      </c>
      <c r="L88">
        <f>F37</f>
        <v>250</v>
      </c>
      <c r="M88">
        <f>F37</f>
        <v>250</v>
      </c>
      <c r="N88">
        <f>F37</f>
        <v>250</v>
      </c>
      <c r="O88">
        <f>F37</f>
        <v>250</v>
      </c>
      <c r="P88">
        <f>F37</f>
        <v>250</v>
      </c>
      <c r="Q88">
        <f>SUM(E88:P88)</f>
        <v>3000</v>
      </c>
    </row>
    <row r="89">
      <c r="D89" t="str">
        <f>D38</f>
        <v>EA</v>
      </c>
      <c r="E89">
        <f>F38</f>
        <v>250</v>
      </c>
      <c r="F89">
        <f>F38</f>
        <v>250</v>
      </c>
      <c r="G89">
        <f>F38</f>
        <v>250</v>
      </c>
      <c r="H89">
        <f>F38</f>
        <v>250</v>
      </c>
      <c r="I89">
        <f>F38</f>
        <v>250</v>
      </c>
      <c r="J89">
        <f>F38</f>
        <v>250</v>
      </c>
      <c r="K89">
        <f>F38</f>
        <v>250</v>
      </c>
      <c r="L89">
        <f>F38</f>
        <v>250</v>
      </c>
      <c r="M89">
        <f>F38</f>
        <v>250</v>
      </c>
      <c r="N89">
        <f>F38</f>
        <v>250</v>
      </c>
      <c r="O89">
        <f>F38</f>
        <v>250</v>
      </c>
      <c r="P89">
        <f>F38</f>
        <v>250</v>
      </c>
      <c r="Q89">
        <f>SUM(E89:P89)</f>
        <v>3000</v>
      </c>
    </row>
    <row r="90">
      <c r="D90" t="str">
        <f>D39</f>
        <v/>
      </c>
    </row>
    <row r="91">
      <c r="D91" t="str">
        <f>D40</f>
        <v>EVOLV.</v>
      </c>
      <c r="E91">
        <f>F40</f>
        <v>500</v>
      </c>
      <c r="F91">
        <f>F40</f>
        <v>500</v>
      </c>
      <c r="G91">
        <f>F40</f>
        <v>500</v>
      </c>
      <c r="H91">
        <f>F40</f>
        <v>500</v>
      </c>
      <c r="I91">
        <f>F40</f>
        <v>500</v>
      </c>
      <c r="J91">
        <f>F40</f>
        <v>500</v>
      </c>
      <c r="K91">
        <f>F40</f>
        <v>500</v>
      </c>
      <c r="L91">
        <f>F40</f>
        <v>500</v>
      </c>
      <c r="M91">
        <f>F40</f>
        <v>500</v>
      </c>
      <c r="N91">
        <f>F40</f>
        <v>500</v>
      </c>
      <c r="O91">
        <f>F40</f>
        <v>500</v>
      </c>
      <c r="P91">
        <f>F40</f>
        <v>500</v>
      </c>
      <c r="Q91">
        <f>SUM(E91:P91)</f>
        <v>6000</v>
      </c>
    </row>
    <row r="92">
      <c r="D92" t="str">
        <f>D41</f>
        <v>Dil</v>
      </c>
      <c r="E92">
        <f>F41</f>
        <v>250</v>
      </c>
      <c r="F92">
        <f>F41</f>
        <v>250</v>
      </c>
      <c r="G92">
        <f>F41</f>
        <v>250</v>
      </c>
      <c r="H92">
        <f>F41</f>
        <v>250</v>
      </c>
      <c r="I92">
        <f>F41</f>
        <v>250</v>
      </c>
      <c r="J92">
        <f>F41</f>
        <v>250</v>
      </c>
      <c r="K92">
        <f>F41</f>
        <v>250</v>
      </c>
      <c r="L92">
        <f>F41</f>
        <v>250</v>
      </c>
      <c r="M92">
        <f>F41</f>
        <v>250</v>
      </c>
      <c r="N92">
        <f>F41</f>
        <v>250</v>
      </c>
      <c r="O92">
        <f>F41</f>
        <v>250</v>
      </c>
      <c r="P92">
        <f>F41</f>
        <v>250</v>
      </c>
      <c r="Q92">
        <f>SUM(E92:P92)</f>
        <v>3000</v>
      </c>
    </row>
    <row r="93">
      <c r="D93" t="str">
        <f>D42</f>
        <v>Math</v>
      </c>
      <c r="E93">
        <f>F32</f>
        <v>250</v>
      </c>
      <c r="F93">
        <f>F32</f>
        <v>250</v>
      </c>
      <c r="G93">
        <f>F32</f>
        <v>250</v>
      </c>
      <c r="H93">
        <f>F32</f>
        <v>250</v>
      </c>
      <c r="I93">
        <f>F32</f>
        <v>250</v>
      </c>
      <c r="J93">
        <f>F32</f>
        <v>250</v>
      </c>
      <c r="K93">
        <f>F32</f>
        <v>250</v>
      </c>
      <c r="L93">
        <f>F32</f>
        <v>250</v>
      </c>
      <c r="M93">
        <f>F32</f>
        <v>250</v>
      </c>
      <c r="N93">
        <f>F32</f>
        <v>250</v>
      </c>
      <c r="O93">
        <f>F32</f>
        <v>250</v>
      </c>
      <c r="P93">
        <f>F32</f>
        <v>250</v>
      </c>
      <c r="Q93">
        <f>SUM(E93:P93)</f>
        <v>3000</v>
      </c>
    </row>
    <row r="94">
      <c r="D94" t="str">
        <f>D43</f>
        <v/>
      </c>
    </row>
    <row r="95">
      <c r="D95" t="str">
        <f>D44</f>
        <v>Partnerships</v>
      </c>
      <c r="E95">
        <f>F38</f>
        <v>250</v>
      </c>
      <c r="F95">
        <f>F38</f>
        <v>250</v>
      </c>
      <c r="G95">
        <f>F38</f>
        <v>250</v>
      </c>
      <c r="H95">
        <f>F38</f>
        <v>250</v>
      </c>
      <c r="I95">
        <f>F38</f>
        <v>250</v>
      </c>
      <c r="J95">
        <f>F38</f>
        <v>250</v>
      </c>
      <c r="K95">
        <f>F38</f>
        <v>250</v>
      </c>
      <c r="L95">
        <f>F38</f>
        <v>250</v>
      </c>
      <c r="M95">
        <f>F38</f>
        <v>250</v>
      </c>
      <c r="N95">
        <f>F38</f>
        <v>250</v>
      </c>
      <c r="O95">
        <f>F38</f>
        <v>250</v>
      </c>
      <c r="P95">
        <f>F38</f>
        <v>250</v>
      </c>
      <c r="Q95">
        <f>SUM(E95:P95)</f>
        <v>3000</v>
      </c>
    </row>
    <row r="96">
      <c r="D96" t="str">
        <f>D45</f>
        <v>Lahari</v>
      </c>
      <c r="E96">
        <f>F45</f>
        <v>250</v>
      </c>
      <c r="F96">
        <f>F45</f>
        <v>250</v>
      </c>
      <c r="G96">
        <f>F45</f>
        <v>250</v>
      </c>
      <c r="H96">
        <f>F45</f>
        <v>250</v>
      </c>
      <c r="I96">
        <f>F45</f>
        <v>250</v>
      </c>
      <c r="J96">
        <f>F45</f>
        <v>250</v>
      </c>
      <c r="K96">
        <f>F45</f>
        <v>250</v>
      </c>
      <c r="L96">
        <f>F45</f>
        <v>250</v>
      </c>
      <c r="M96">
        <f>F45</f>
        <v>250</v>
      </c>
      <c r="N96">
        <f>F45</f>
        <v>250</v>
      </c>
      <c r="O96">
        <f>F45</f>
        <v>250</v>
      </c>
      <c r="P96">
        <f>F45</f>
        <v>250</v>
      </c>
      <c r="Q96">
        <f>SUM(E96:P96)</f>
        <v>3000</v>
      </c>
    </row>
    <row r="97">
      <c r="D97" t="str">
        <f>D46</f>
        <v/>
      </c>
    </row>
    <row r="98">
      <c r="D98" t="str">
        <f>D47</f>
        <v>Acquisitions</v>
      </c>
      <c r="E98">
        <f>F47</f>
        <v>750</v>
      </c>
      <c r="F98">
        <f>F47</f>
        <v>750</v>
      </c>
      <c r="G98">
        <f>F47</f>
        <v>750</v>
      </c>
      <c r="H98">
        <f>F47</f>
        <v>750</v>
      </c>
      <c r="I98">
        <f>F47</f>
        <v>750</v>
      </c>
      <c r="J98">
        <f>F47</f>
        <v>750</v>
      </c>
      <c r="K98">
        <f>F47</f>
        <v>750</v>
      </c>
      <c r="L98">
        <f>F47</f>
        <v>750</v>
      </c>
      <c r="M98">
        <f>F47</f>
        <v>750</v>
      </c>
      <c r="N98">
        <f>F47</f>
        <v>750</v>
      </c>
      <c r="O98">
        <f>F47</f>
        <v>750</v>
      </c>
      <c r="P98">
        <f>F47</f>
        <v>750</v>
      </c>
      <c r="Q98">
        <f>SUM(E98:P98)</f>
        <v>9000</v>
      </c>
    </row>
    <row r="99">
      <c r="D99" t="str">
        <f>D48</f>
        <v>B S I</v>
      </c>
      <c r="E99">
        <f>F48</f>
        <v>250</v>
      </c>
      <c r="F99">
        <f>F48</f>
        <v>250</v>
      </c>
      <c r="G99">
        <f>F48</f>
        <v>250</v>
      </c>
      <c r="H99">
        <f>F48</f>
        <v>250</v>
      </c>
      <c r="I99">
        <f>F48</f>
        <v>250</v>
      </c>
      <c r="J99">
        <f>F48</f>
        <v>250</v>
      </c>
      <c r="K99">
        <f>F48</f>
        <v>250</v>
      </c>
      <c r="L99">
        <f>F48</f>
        <v>250</v>
      </c>
      <c r="M99">
        <f>F48</f>
        <v>250</v>
      </c>
      <c r="N99">
        <f>F48</f>
        <v>250</v>
      </c>
      <c r="O99">
        <f>F48</f>
        <v>250</v>
      </c>
      <c r="P99">
        <f>F48</f>
        <v>250</v>
      </c>
      <c r="Q99">
        <f>SUM(E99:P99)</f>
        <v>3000</v>
      </c>
    </row>
    <row r="100">
      <c r="D100" t="str">
        <f>D49</f>
        <v>B S I</v>
      </c>
      <c r="E100">
        <f>F49</f>
        <v>250</v>
      </c>
      <c r="F100">
        <f>F49</f>
        <v>250</v>
      </c>
      <c r="G100">
        <f>F49</f>
        <v>250</v>
      </c>
      <c r="H100">
        <f>F49</f>
        <v>250</v>
      </c>
      <c r="I100">
        <f>F49</f>
        <v>250</v>
      </c>
      <c r="J100">
        <f>F49</f>
        <v>250</v>
      </c>
      <c r="K100">
        <f>F49</f>
        <v>250</v>
      </c>
      <c r="L100">
        <f>F49</f>
        <v>250</v>
      </c>
      <c r="M100">
        <f>F49</f>
        <v>250</v>
      </c>
      <c r="N100">
        <f>F49</f>
        <v>250</v>
      </c>
      <c r="O100">
        <f>F49</f>
        <v>250</v>
      </c>
      <c r="P100">
        <f>F49</f>
        <v>250</v>
      </c>
      <c r="Q100">
        <f>SUM(E100:P100)</f>
        <v>3000</v>
      </c>
    </row>
    <row r="101">
      <c r="D101" t="str">
        <f>D50</f>
        <v>B S I</v>
      </c>
      <c r="E101">
        <f>F50</f>
        <v>250</v>
      </c>
      <c r="F101">
        <f>F50</f>
        <v>250</v>
      </c>
      <c r="G101">
        <f>F50</f>
        <v>250</v>
      </c>
      <c r="H101">
        <f>F50</f>
        <v>250</v>
      </c>
      <c r="I101">
        <f>F50</f>
        <v>250</v>
      </c>
      <c r="J101">
        <f>F50</f>
        <v>250</v>
      </c>
      <c r="K101">
        <f>F50</f>
        <v>250</v>
      </c>
      <c r="L101">
        <f>F50</f>
        <v>250</v>
      </c>
      <c r="M101">
        <f>F50</f>
        <v>250</v>
      </c>
      <c r="N101">
        <f>F50</f>
        <v>250</v>
      </c>
      <c r="O101">
        <f>F50</f>
        <v>250</v>
      </c>
      <c r="P101">
        <f>F50</f>
        <v>250</v>
      </c>
      <c r="Q101">
        <f>SUM(E101:P101)</f>
        <v>3000</v>
      </c>
    </row>
    <row r="102">
      <c r="D102" t="str">
        <f>D51</f>
        <v/>
      </c>
    </row>
    <row r="103">
      <c r="D103" t="str">
        <f>D52</f>
        <v>Marketing</v>
      </c>
      <c r="E103">
        <f>F52</f>
        <v>500</v>
      </c>
      <c r="F103">
        <f>F52</f>
        <v>500</v>
      </c>
      <c r="G103">
        <f>F52</f>
        <v>500</v>
      </c>
      <c r="H103">
        <f>F52</f>
        <v>500</v>
      </c>
      <c r="I103">
        <f>F52</f>
        <v>500</v>
      </c>
      <c r="J103">
        <f>F52</f>
        <v>500</v>
      </c>
      <c r="K103">
        <f>F52</f>
        <v>500</v>
      </c>
      <c r="L103">
        <f>F52</f>
        <v>500</v>
      </c>
      <c r="M103">
        <f>F52</f>
        <v>500</v>
      </c>
      <c r="N103">
        <f>F52</f>
        <v>500</v>
      </c>
      <c r="O103">
        <f>F52</f>
        <v>500</v>
      </c>
      <c r="P103">
        <f>F52</f>
        <v>500</v>
      </c>
      <c r="Q103">
        <f>SUM(E103:P103)</f>
        <v>6000</v>
      </c>
    </row>
    <row r="104">
      <c r="D104" t="str">
        <f>D53</f>
        <v>CMO</v>
      </c>
      <c r="E104">
        <f>F53</f>
        <v>500</v>
      </c>
      <c r="F104">
        <f>F53</f>
        <v>500</v>
      </c>
      <c r="G104">
        <f>F53</f>
        <v>500</v>
      </c>
      <c r="H104">
        <f>F53</f>
        <v>500</v>
      </c>
      <c r="I104">
        <f>F53</f>
        <v>500</v>
      </c>
      <c r="J104">
        <f>F53</f>
        <v>500</v>
      </c>
      <c r="K104">
        <f>F53</f>
        <v>500</v>
      </c>
      <c r="L104">
        <f>F53</f>
        <v>500</v>
      </c>
      <c r="M104">
        <f>F53</f>
        <v>500</v>
      </c>
      <c r="N104">
        <f>F53</f>
        <v>500</v>
      </c>
      <c r="O104">
        <f>F53</f>
        <v>500</v>
      </c>
      <c r="P104">
        <f>F53</f>
        <v>500</v>
      </c>
      <c r="Q104">
        <f>SUM(E104:P104)</f>
        <v>6000</v>
      </c>
    </row>
    <row r="105">
      <c r="D105" t="str">
        <f>D54</f>
        <v/>
      </c>
    </row>
    <row r="106">
      <c r="D106" t="str">
        <f>D55</f>
        <v>Non Dev &amp; Design Total</v>
      </c>
      <c r="E106">
        <f>F55</f>
        <v>3250</v>
      </c>
      <c r="F106">
        <f>F55</f>
        <v>3250</v>
      </c>
      <c r="G106">
        <f>F55</f>
        <v>3250</v>
      </c>
      <c r="H106">
        <f>F55</f>
        <v>3250</v>
      </c>
      <c r="I106">
        <f>F55</f>
        <v>3250</v>
      </c>
      <c r="J106">
        <f>F55</f>
        <v>3250</v>
      </c>
      <c r="K106">
        <f>F55</f>
        <v>3250</v>
      </c>
      <c r="L106">
        <f>F55</f>
        <v>3250</v>
      </c>
      <c r="M106">
        <f>F55</f>
        <v>3250</v>
      </c>
      <c r="N106">
        <f>F55</f>
        <v>3250</v>
      </c>
      <c r="O106">
        <f>F55</f>
        <v>3250</v>
      </c>
      <c r="P106">
        <f>F55</f>
        <v>3250</v>
      </c>
      <c r="Q106">
        <f>SUM(E106:P106)</f>
        <v>39000</v>
      </c>
    </row>
    <row r="108">
      <c r="D108" t="str">
        <v>Grand Total</v>
      </c>
      <c r="E108">
        <f>SUM(E80,E106)</f>
        <v>6550</v>
      </c>
      <c r="F108">
        <f>SUM(F80,F106)</f>
        <v>6550</v>
      </c>
      <c r="G108">
        <f>SUM(G80,G106)</f>
        <v>7230</v>
      </c>
      <c r="H108">
        <f>SUM(H80,H106)</f>
        <v>7230</v>
      </c>
      <c r="I108">
        <f>SUM(I80,I106)</f>
        <v>7530</v>
      </c>
      <c r="J108">
        <f>SUM(J80,J106)</f>
        <v>7530</v>
      </c>
      <c r="K108">
        <f>SUM(K80,K106)</f>
        <v>6530</v>
      </c>
      <c r="L108">
        <f>SUM(L80,L106)</f>
        <v>6530</v>
      </c>
      <c r="M108">
        <f>SUM(M80,M106)</f>
        <v>6530</v>
      </c>
      <c r="N108">
        <f>SUM(N80,N106)</f>
        <v>6530</v>
      </c>
      <c r="O108">
        <f>SUM(O80,O106)</f>
        <v>6530</v>
      </c>
      <c r="P108">
        <f>SUM(P80,P106)</f>
        <v>6530</v>
      </c>
      <c r="Q108">
        <f>SUM(Q80,Q106)</f>
        <v>82300</v>
      </c>
    </row>
    <row r="111">
      <c r="D111" t="str">
        <v>Total Cost</v>
      </c>
      <c r="E111">
        <f>SUM(E112:E113)</f>
        <v>86300</v>
      </c>
    </row>
    <row r="112">
      <c r="D112" t="str">
        <v>Souls</v>
      </c>
      <c r="E112">
        <f>Q108</f>
        <v>82300</v>
      </c>
    </row>
    <row r="113">
      <c r="D113" t="str">
        <v>Operations</v>
      </c>
      <c r="E113">
        <v>4000</v>
      </c>
    </row>
    <row r="114">
      <c r="D114" t="str">
        <v>-</v>
      </c>
      <c r="E114" t="str">
        <v>-</v>
      </c>
    </row>
    <row r="115">
      <c r="D115" t="str">
        <v>Total Paid</v>
      </c>
      <c r="E115">
        <f>SUM(E116:E117)</f>
        <v>-90000</v>
      </c>
    </row>
    <row r="116">
      <c r="D116" t="str">
        <v>Misc</v>
      </c>
      <c r="E116">
        <v>-16000</v>
      </c>
    </row>
    <row r="117">
      <c r="D117" t="str">
        <v>Mike</v>
      </c>
      <c r="E117">
        <v>-74000</v>
      </c>
    </row>
    <row r="118">
      <c r="D118" t="str">
        <v>-</v>
      </c>
      <c r="E118" t="str">
        <v>-</v>
      </c>
    </row>
    <row r="119">
      <c r="D119" t="str">
        <v>Leftover Misc</v>
      </c>
      <c r="E119">
        <f>SUM(E111,E115)</f>
        <v>-3700</v>
      </c>
    </row>
  </sheetData>
  <ignoredErrors>
    <ignoredError numberStoredAsText="1" sqref="D11:AG119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J66"/>
  <sheetViews>
    <sheetView workbookViewId="0" rightToLeft="0"/>
  </sheetViews>
  <sheetData>
    <row r="1">
      <c r="A1" t="str">
        <v>Summary Overview Link</v>
      </c>
      <c r="B1" t="str">
        <v>https://docs.google.com/document/d/1zh8aXqBnA8M5lB5nUljy2aIZNHTKQlUofST8WedIufM/edit?tab=t.0</v>
      </c>
    </row>
    <row r="2">
      <c r="A2" t="str">
        <v>CSV</v>
      </c>
      <c r="B2" t="str">
        <v>https://drive.google.com/drive/folders/1_v_3d6ZQRZZayNFOtYShP9yMMpS205U-</v>
      </c>
      <c r="G2">
        <v>7</v>
      </c>
    </row>
    <row r="4">
      <c r="A4" t="str">
        <v>ACTUAL EXPENSE REFS</v>
      </c>
    </row>
    <row r="5">
      <c r="A5" t="str">
        <v>Name</v>
      </c>
      <c r="B5" t="str">
        <v>Time Tracking</v>
      </c>
      <c r="C5" t="str">
        <v>Payment Processing</v>
      </c>
      <c r="D5" t="str">
        <v>Actual Expense (M)</v>
      </c>
      <c r="E5" t="str">
        <v>Actual Pay Period (Combined) Hours (C)</v>
      </c>
      <c r="F5" t="str">
        <v>Actual Paid Hours (M)</v>
      </c>
      <c r="G5" t="str">
        <v>Actual Equity Hours (M)</v>
      </c>
      <c r="H5" t="str">
        <v>Comments</v>
      </c>
    </row>
    <row r="6">
      <c r="A6" t="str">
        <v>Total</v>
      </c>
      <c r="D6">
        <f>SUM(D7:D12)</f>
        <v>3420</v>
      </c>
    </row>
    <row r="7">
      <c r="A7" t="str">
        <v>Dharam Pal</v>
      </c>
      <c r="B7" t="str">
        <v>Kimai</v>
      </c>
      <c r="C7" t="str">
        <v>Gusto</v>
      </c>
      <c r="D7">
        <f xml:space="preserve"> F7 * F20</f>
        <v>700</v>
      </c>
      <c r="E7">
        <f>F7 + G7</f>
        <v>80</v>
      </c>
      <c r="F7">
        <v>40</v>
      </c>
      <c r="G7">
        <v>40</v>
      </c>
      <c r="H7" t="str">
        <v>Extra 1 hour carry over from last time</v>
      </c>
    </row>
    <row r="8">
      <c r="A8" t="str">
        <v>Ariful Islam</v>
      </c>
      <c r="B8" t="str">
        <v>Kimai</v>
      </c>
      <c r="C8" t="str">
        <v>Gusto</v>
      </c>
      <c r="D8">
        <f xml:space="preserve"> F8 * G21</f>
        <v>320</v>
      </c>
      <c r="E8">
        <f>F8 + G8</f>
        <v>72</v>
      </c>
      <c r="F8">
        <v>32</v>
      </c>
      <c r="G8">
        <v>40</v>
      </c>
    </row>
    <row r="9">
      <c r="A9" t="str">
        <v>Raheel Shahzad</v>
      </c>
      <c r="B9" t="str">
        <v>Kimai</v>
      </c>
      <c r="C9" t="str">
        <v>Gusto</v>
      </c>
      <c r="D9">
        <f>ROUND(F9 * F22, 2)</f>
        <v>600</v>
      </c>
      <c r="E9">
        <f>F9 + G9</f>
        <v>80</v>
      </c>
      <c r="F9">
        <v>40</v>
      </c>
      <c r="G9">
        <v>40</v>
      </c>
      <c r="H9" t="str">
        <v>Extra 1.75 carry over</v>
      </c>
      <c r="I9" t="str">
        <v>Extra 5.75 carry over</v>
      </c>
    </row>
    <row r="10">
      <c r="A10" t="str">
        <v>Mori Wesonga</v>
      </c>
      <c r="B10" t="str">
        <v>Kimai</v>
      </c>
      <c r="C10" t="str">
        <v>Gusto</v>
      </c>
      <c r="D10">
        <f>ROUND(F10 * F23, 2)</f>
        <v>600</v>
      </c>
      <c r="E10">
        <f>F10 + G10</f>
        <v>80</v>
      </c>
      <c r="F10">
        <v>40</v>
      </c>
      <c r="G10">
        <v>40</v>
      </c>
      <c r="H10" t="str">
        <v>Extra 20 hours carry over from last time</v>
      </c>
    </row>
    <row r="11">
      <c r="A11" t="str">
        <v>Yulia McCoy</v>
      </c>
      <c r="B11" t="str">
        <v>Kimai</v>
      </c>
      <c r="C11" t="str">
        <v>Gusto</v>
      </c>
      <c r="D11">
        <f xml:space="preserve"> F11 * G24</f>
        <v>200</v>
      </c>
      <c r="E11">
        <f>F11 + G11</f>
        <v>50</v>
      </c>
      <c r="F11">
        <v>10</v>
      </c>
      <c r="G11">
        <v>40</v>
      </c>
      <c r="H11" t="str">
        <v>Extra 5 hours carry over</v>
      </c>
      <c r="I11" t="str">
        <v>Extra 1.25 carry over</v>
      </c>
    </row>
    <row r="12">
      <c r="A12" t="str">
        <v>Pauline Nguyen</v>
      </c>
      <c r="B12" t="str">
        <v>Kimai</v>
      </c>
      <c r="C12" t="str">
        <v>Gusto</v>
      </c>
      <c r="D12">
        <f xml:space="preserve"> F12 * G25</f>
        <v>1000</v>
      </c>
      <c r="E12">
        <f>F12 + G12</f>
        <v>80</v>
      </c>
      <c r="F12">
        <v>40</v>
      </c>
      <c r="G12">
        <v>40</v>
      </c>
      <c r="H12" t="str">
        <v>Extra 0.75 hours carry over from last time</v>
      </c>
      <c r="I12" t="str">
        <v>Extra 5 carry over</v>
      </c>
    </row>
    <row r="13">
      <c r="A13" t="str">
        <v>Edward Obi</v>
      </c>
      <c r="B13" t="str">
        <v>Kimai</v>
      </c>
      <c r="C13" t="str">
        <v>Gusto</v>
      </c>
      <c r="D13">
        <f xml:space="preserve"> F13 * G26</f>
        <v>0</v>
      </c>
      <c r="E13">
        <f>F13 + G13</f>
        <v>62.92</v>
      </c>
      <c r="F13">
        <v>0</v>
      </c>
      <c r="G13">
        <v>62.92</v>
      </c>
      <c r="H13" t="str">
        <v>Negative carry over of 17.63 hours is paid</v>
      </c>
    </row>
    <row r="17">
      <c r="A17" t="str">
        <v>EXPECTED EXPENSES</v>
      </c>
    </row>
    <row r="18">
      <c r="A18" t="str">
        <v>Name</v>
      </c>
      <c r="B18" t="str">
        <v>Expected Pay Period Expense (C)</v>
      </c>
      <c r="C18" t="str">
        <v>Weekly Expected Expense (C)</v>
      </c>
      <c r="D18" t="str">
        <v>Total Paid Weekly Hours (M)</v>
      </c>
      <c r="E18" t="str">
        <v>Total Expense Rate, with Tax (C)</v>
      </c>
      <c r="F18" t="str">
        <v>Pre-Tax Employee Rate (C)</v>
      </c>
      <c r="G18" t="str">
        <v>Base Rate (M)</v>
      </c>
      <c r="H18" t="str">
        <v>Upwork fee (multiplier) (M)</v>
      </c>
      <c r="I18" t="str">
        <v>US FTE bonus (multiplier) (M)</v>
      </c>
      <c r="J18" t="str">
        <v>Taxes (multiplier, approximately) (M)</v>
      </c>
    </row>
    <row r="19">
      <c r="A19" t="str">
        <v>Total</v>
      </c>
      <c r="B19">
        <f>SUM(B24)</f>
        <v>200</v>
      </c>
      <c r="C19">
        <f>SUM(C24)</f>
        <v>100</v>
      </c>
    </row>
    <row r="20">
      <c r="A20" t="str">
        <v>Dharam Pal</v>
      </c>
      <c r="B20">
        <f>C20 * 2</f>
        <v>700</v>
      </c>
      <c r="C20">
        <f xml:space="preserve"> D20 * E20</f>
        <v>350</v>
      </c>
      <c r="D20">
        <v>20</v>
      </c>
      <c r="E20">
        <f>ROUND(F20 * J20, 2)</f>
        <v>17.5</v>
      </c>
      <c r="F20">
        <f>ROUND(G20 * H20 * I20, 2)</f>
        <v>17.5</v>
      </c>
      <c r="G20">
        <v>17.5</v>
      </c>
      <c r="H20">
        <v>1</v>
      </c>
      <c r="I20">
        <v>1</v>
      </c>
      <c r="J20">
        <v>1</v>
      </c>
    </row>
    <row r="21">
      <c r="A21" t="str">
        <v>Ariful Islam</v>
      </c>
      <c r="B21">
        <f>C21 * 2</f>
        <v>400</v>
      </c>
      <c r="C21">
        <f xml:space="preserve"> D21 * E21</f>
        <v>200</v>
      </c>
      <c r="D21">
        <v>20</v>
      </c>
      <c r="E21">
        <f>ROUND(F21 * J21, 2)</f>
        <v>10</v>
      </c>
      <c r="F21">
        <f>ROUND(G21 * H21 * I21, 2)</f>
        <v>10</v>
      </c>
      <c r="G21">
        <v>10</v>
      </c>
      <c r="H21">
        <v>1</v>
      </c>
      <c r="I21">
        <v>1</v>
      </c>
      <c r="J21">
        <v>1</v>
      </c>
    </row>
    <row r="22">
      <c r="A22" t="str">
        <v>Raheel Shahzad</v>
      </c>
      <c r="B22">
        <f>C22 * 2</f>
        <v>600</v>
      </c>
      <c r="C22">
        <f xml:space="preserve"> D22 * E22</f>
        <v>300</v>
      </c>
      <c r="D22">
        <v>20</v>
      </c>
      <c r="E22">
        <f>ROUND(F22 * J22, 2)</f>
        <v>15</v>
      </c>
      <c r="F22">
        <f>ROUND(G22 * H22 * I22, 2)</f>
        <v>15</v>
      </c>
      <c r="G22">
        <v>15</v>
      </c>
      <c r="H22">
        <v>1</v>
      </c>
      <c r="I22">
        <v>1</v>
      </c>
      <c r="J22">
        <v>1</v>
      </c>
    </row>
    <row r="23">
      <c r="A23" t="str">
        <v>Mori Wesonga</v>
      </c>
      <c r="B23">
        <f>C23 * 2</f>
        <v>600</v>
      </c>
      <c r="C23">
        <f xml:space="preserve"> D23 * E23</f>
        <v>300</v>
      </c>
      <c r="D23">
        <v>20</v>
      </c>
      <c r="E23">
        <f>ROUND(F23 * J23, 2)</f>
        <v>15</v>
      </c>
      <c r="F23">
        <f>ROUND(G23 * H23 * I23, 2)</f>
        <v>15</v>
      </c>
      <c r="G23">
        <v>15</v>
      </c>
      <c r="H23">
        <v>1</v>
      </c>
      <c r="I23">
        <v>1</v>
      </c>
      <c r="J23">
        <v>1</v>
      </c>
    </row>
    <row r="24">
      <c r="A24" t="str">
        <v>Yulia McCoy</v>
      </c>
      <c r="B24">
        <f>C24 * 2</f>
        <v>200</v>
      </c>
      <c r="C24">
        <f xml:space="preserve"> D24 * E24</f>
        <v>100</v>
      </c>
      <c r="D24">
        <v>5</v>
      </c>
      <c r="E24">
        <f>ROUND(F24 * J24, 2)</f>
        <v>20</v>
      </c>
      <c r="F24">
        <f>ROUND(G24 * H24 * I24, 2)</f>
        <v>20</v>
      </c>
      <c r="G24">
        <v>20</v>
      </c>
      <c r="H24">
        <v>1</v>
      </c>
      <c r="I24">
        <v>1</v>
      </c>
      <c r="J24">
        <v>1</v>
      </c>
    </row>
    <row r="25">
      <c r="A25" t="str">
        <v>Pauline Nguyen</v>
      </c>
      <c r="B25">
        <f>C25 * 2</f>
        <v>1000</v>
      </c>
      <c r="C25">
        <f xml:space="preserve"> D25 * E25</f>
        <v>500</v>
      </c>
      <c r="D25">
        <v>20</v>
      </c>
      <c r="E25">
        <f>ROUND(F25 * J25, 2)</f>
        <v>25</v>
      </c>
      <c r="F25">
        <f>ROUND(G25 * H25 * I25, 2)</f>
        <v>25</v>
      </c>
      <c r="G25">
        <v>25</v>
      </c>
      <c r="H25">
        <v>1</v>
      </c>
      <c r="I25">
        <v>1</v>
      </c>
      <c r="J25">
        <v>1</v>
      </c>
    </row>
    <row r="26">
      <c r="A26" t="str">
        <v>Edward Obi</v>
      </c>
      <c r="B26">
        <f>C26 * 2</f>
        <v>0</v>
      </c>
      <c r="C26">
        <f xml:space="preserve"> D26 * E26</f>
        <v>0</v>
      </c>
      <c r="D26">
        <v>0</v>
      </c>
      <c r="E26">
        <f>ROUND(F26 * J26, 2)</f>
        <v>20</v>
      </c>
      <c r="F26">
        <f>ROUND(G26 * H26 * I26, 2)</f>
        <v>20</v>
      </c>
      <c r="G26">
        <v>20</v>
      </c>
      <c r="H26">
        <v>1</v>
      </c>
      <c r="I26">
        <v>1</v>
      </c>
      <c r="J26">
        <v>1</v>
      </c>
    </row>
    <row r="30">
      <c r="A30" t="str">
        <v>HOURS</v>
      </c>
    </row>
    <row r="31">
      <c r="A31" t="str">
        <v>Coloring</v>
      </c>
      <c r="B31" t="str">
        <v>3 hours max is acceptable difference</v>
      </c>
      <c r="C31" t="str">
        <v>3 hour+ difference</v>
      </c>
    </row>
    <row r="33">
      <c r="A33" t="str">
        <v>Name</v>
      </c>
      <c r="B33" t="str">
        <v>Inconsistency Ratio (C)</v>
      </c>
      <c r="C33" t="str">
        <v>Pay Period Hours Difference (C)</v>
      </c>
      <c r="D33" t="str">
        <v>Equity Hours Difference (C)</v>
      </c>
      <c r="E33" t="str">
        <v>Pay Period Expecteed Hours (C)</v>
      </c>
      <c r="F33" t="str">
        <v>Total Expected Weekly Hours (C)</v>
      </c>
      <c r="G33" t="str">
        <v>Total Expected Weekly Equity Hours (M)</v>
      </c>
      <c r="H33" t="str">
        <v>Total Expected Paid Weekly Hours (C)</v>
      </c>
    </row>
    <row r="34">
      <c r="A34" t="str">
        <v>Grand Total</v>
      </c>
      <c r="B34" t="str">
        <f>IF(C34 &gt; 0, "Average " &amp; TEXT(C34 / E34 * 100, "0.00") &amp; "% Missed", IF(C34 &lt; 0, "Average " &amp; TEXT(-C34 / E34 * 100, "0.00") &amp; "% Overworked", "Average No Difference"))</f>
        <v>Average 1.82% Missed</v>
      </c>
      <c r="C34">
        <f>SUM(C36+C44)</f>
        <v>8</v>
      </c>
      <c r="D34">
        <f>SUM(D36+D44)</f>
        <v>0</v>
      </c>
      <c r="E34">
        <f>SUM(E36+E44)</f>
        <v>440</v>
      </c>
      <c r="F34">
        <f>SUM(F36+F44)</f>
        <v>220</v>
      </c>
      <c r="G34">
        <f>SUM(G36+G44)</f>
        <v>140</v>
      </c>
      <c r="H34">
        <f>SUM(H36+H44)</f>
        <v>80</v>
      </c>
    </row>
    <row r="36">
      <c r="A36" t="str">
        <v>Dev Total</v>
      </c>
      <c r="B36" t="str">
        <f>IF(C36 &gt; 0, "Average " &amp; TEXT(C36 / E36 * 100, "0.00") &amp; "% Missed", IF(C36 &lt; 0, "Average " &amp; TEXT(-C36 / E36 * 100, "0.00") &amp; "% Overworked", "Average No Difference"))</f>
        <v>Average 2.00% Missed</v>
      </c>
      <c r="C36">
        <f>SUM(C37:C42)</f>
        <v>8</v>
      </c>
      <c r="D36">
        <f>SUM(D37:D42)</f>
        <v>0</v>
      </c>
      <c r="E36">
        <f>SUM(E37:E42)</f>
        <v>400</v>
      </c>
      <c r="F36">
        <f>SUM(F37:F42)</f>
        <v>200</v>
      </c>
      <c r="G36">
        <f>SUM(G37:G42)</f>
        <v>120</v>
      </c>
      <c r="H36">
        <f>SUM(H37:H42)</f>
        <v>80</v>
      </c>
    </row>
    <row r="37">
      <c r="A37" t="str">
        <v>Dharam Pal</v>
      </c>
      <c r="B37" t="str">
        <f>IF(C37 &gt; 0, TEXT(C37 / E37 * 100, "0.00") &amp; "% Missed", IF(C37 &lt; 0, TEXT(-C37 / E37 * 100, "0.00") &amp; "% Overworked", "No Difference"))</f>
        <v>No Difference</v>
      </c>
      <c r="C37">
        <f xml:space="preserve"> E37 - E7</f>
        <v>0</v>
      </c>
      <c r="D37">
        <f xml:space="preserve"> (G37 * 2) - G7</f>
        <v>0</v>
      </c>
      <c r="E37">
        <f xml:space="preserve"> F37 * 2</f>
        <v>80</v>
      </c>
      <c r="F37">
        <f xml:space="preserve"> G37 + H37</f>
        <v>40</v>
      </c>
      <c r="G37">
        <v>20</v>
      </c>
      <c r="H37">
        <f>D20</f>
        <v>20</v>
      </c>
    </row>
    <row r="38">
      <c r="A38" t="str">
        <v>Ariful Islam</v>
      </c>
      <c r="B38" t="str">
        <f>IF(C38 &gt; 0, TEXT(C38 / E38 * 100, "0.00") &amp; "% Missed", IF(C38 &lt; 0, TEXT(-C38 / E38 * 100, "0.00") &amp; "% Overworked", "No Difference"))</f>
        <v>10.00% Missed</v>
      </c>
      <c r="C38">
        <f xml:space="preserve"> E38 - E8</f>
        <v>8</v>
      </c>
      <c r="D38">
        <f xml:space="preserve"> (G38 * 2) - G8</f>
        <v>0</v>
      </c>
      <c r="E38">
        <f xml:space="preserve"> F38 * 2</f>
        <v>80</v>
      </c>
      <c r="F38">
        <f xml:space="preserve"> G38 + H38</f>
        <v>40</v>
      </c>
      <c r="G38">
        <v>20</v>
      </c>
      <c r="H38">
        <f>D21</f>
        <v>20</v>
      </c>
    </row>
    <row r="39">
      <c r="A39" t="str">
        <v>Raheel Shahzad</v>
      </c>
      <c r="B39" t="str">
        <f>IF(C39 &gt; 0, TEXT(C39 / E39 * 100, "0.00") &amp; "% Missed", IF(C39 &lt; 0, TEXT(-C39 / E39 * 100, "0.00") &amp; "% Overworked", "No Difference"))</f>
        <v>No Difference</v>
      </c>
      <c r="C39">
        <f xml:space="preserve"> E39 - E9</f>
        <v>0</v>
      </c>
      <c r="D39">
        <f xml:space="preserve"> (G39 * 2) - G9</f>
        <v>0</v>
      </c>
      <c r="E39">
        <f xml:space="preserve"> F39 * 2</f>
        <v>80</v>
      </c>
      <c r="F39">
        <f xml:space="preserve"> G39 + H39</f>
        <v>40</v>
      </c>
      <c r="G39">
        <v>20</v>
      </c>
      <c r="H39">
        <f>D22</f>
        <v>20</v>
      </c>
    </row>
    <row r="40">
      <c r="A40" t="str">
        <v>Mori Wesonga</v>
      </c>
      <c r="B40" t="str">
        <f>IF(C40 &gt; 0, TEXT(C40 / E40 * 100, "0.00") &amp; "% Missed", IF(C40 &lt; 0, TEXT(-C40 / E40 * 100, "0.00") &amp; "% Overworked", "No Difference"))</f>
        <v>No Difference</v>
      </c>
      <c r="C40">
        <f xml:space="preserve"> E40 - E10</f>
        <v>0</v>
      </c>
      <c r="D40">
        <f xml:space="preserve"> (G40 * 2) - G10</f>
        <v>0</v>
      </c>
      <c r="E40">
        <f xml:space="preserve"> F40 * 2</f>
        <v>80</v>
      </c>
      <c r="F40">
        <f xml:space="preserve"> G40 + H40</f>
        <v>40</v>
      </c>
      <c r="G40">
        <v>20</v>
      </c>
      <c r="H40">
        <f>D23</f>
        <v>20</v>
      </c>
    </row>
    <row r="41">
      <c r="A41" t="str">
        <v>Mikhail Stepanov</v>
      </c>
      <c r="B41" t="str">
        <f>IF(C41 &gt; 0, TEXT(C41 / E41 * 100, "0.00") &amp; "% Missed", IF(C41 &lt; 0, TEXT(-C41 / E41 * 100, "0.00") &amp; "% Overworked", "No Difference"))</f>
        <v>No Difference</v>
      </c>
      <c r="C41">
        <v>0</v>
      </c>
      <c r="D41">
        <v>0</v>
      </c>
      <c r="E41">
        <f xml:space="preserve"> F41 * 2</f>
        <v>40</v>
      </c>
      <c r="F41">
        <f xml:space="preserve"> G41 + H41</f>
        <v>20</v>
      </c>
      <c r="G41">
        <v>20</v>
      </c>
      <c r="H41">
        <v>0</v>
      </c>
    </row>
    <row r="42">
      <c r="A42" t="str">
        <v>Anatoly Stepanov</v>
      </c>
      <c r="B42" t="str">
        <f>IF(C42 &gt; 0, TEXT(C42 / E42 * 100, "0.00") &amp; "% Missed", IF(C42 &lt; 0, TEXT(-C42 / E42 * 100, "0.00") &amp; "% Overworked", "No Difference"))</f>
        <v>No Difference</v>
      </c>
      <c r="C42">
        <v>0</v>
      </c>
      <c r="D42">
        <v>0</v>
      </c>
      <c r="E42">
        <f xml:space="preserve"> F42 * 2</f>
        <v>40</v>
      </c>
      <c r="F42">
        <f xml:space="preserve"> G42 + H42</f>
        <v>20</v>
      </c>
      <c r="G42">
        <v>20</v>
      </c>
      <c r="H42">
        <v>0</v>
      </c>
    </row>
    <row r="44">
      <c r="A44" t="str">
        <v>Design Total</v>
      </c>
      <c r="B44" t="str">
        <f>IF(C44 &gt; 0, "Average " &amp; TEXT(C44 / E44 * 100, "0.00") &amp; "% Missed", IF(C44 &lt; 0, "Average " &amp; TEXT(-C44 / E44 * 100, "0.00") &amp; "% Overworked", "Average No Difference"))</f>
        <v>Average No Difference</v>
      </c>
      <c r="C44">
        <f>SUM(C45)</f>
        <v>0</v>
      </c>
      <c r="D44">
        <f>SUM(D45)</f>
        <v>0</v>
      </c>
      <c r="E44">
        <f>SUM(E45)</f>
        <v>40</v>
      </c>
      <c r="F44">
        <f>SUM(F45)</f>
        <v>20</v>
      </c>
      <c r="G44">
        <f>SUM(G45)</f>
        <v>20</v>
      </c>
      <c r="H44">
        <f>SUM(H45)</f>
        <v>0</v>
      </c>
    </row>
    <row r="45">
      <c r="A45" t="str">
        <v>Yulia McCoy</v>
      </c>
      <c r="B45" t="str">
        <f>IF(C45 &gt; 0, TEXT(C45 / E45 * 100, "0.00") &amp; "% Missed", IF(C45 &lt; 0, TEXT(-C45 / E45 * 100, "0.00") &amp; "% Overworked", "No Difference"))</f>
        <v>No Difference</v>
      </c>
      <c r="C45">
        <v>0</v>
      </c>
      <c r="D45">
        <v>0</v>
      </c>
      <c r="E45">
        <f xml:space="preserve"> F45 * 2</f>
        <v>40</v>
      </c>
      <c r="F45">
        <f xml:space="preserve"> G45 + H45</f>
        <v>20</v>
      </c>
      <c r="G45">
        <v>20</v>
      </c>
      <c r="H45">
        <v>0</v>
      </c>
    </row>
    <row r="46">
      <c r="A46" t="str">
        <v>Pauline Nguyen</v>
      </c>
      <c r="B46" t="str">
        <f>IF(C46 &gt; 0, TEXT(C46 / E46 * 100, "0.00") &amp; "% Missed", IF(C46 &lt; 0, TEXT(-C46 / E46 * 100, "0.00") &amp; "% Overworked", "No Difference"))</f>
        <v>No Difference</v>
      </c>
      <c r="C46">
        <v>0</v>
      </c>
      <c r="D46">
        <f xml:space="preserve"> (G46 * 2) - G12</f>
        <v>0</v>
      </c>
      <c r="E46">
        <f xml:space="preserve"> F46 * 2</f>
        <v>40</v>
      </c>
      <c r="F46">
        <f xml:space="preserve"> G46 + H46</f>
        <v>20</v>
      </c>
      <c r="G46">
        <v>20</v>
      </c>
      <c r="H46">
        <v>0</v>
      </c>
    </row>
    <row r="47">
      <c r="A47" t="str">
        <v>Edward Obi</v>
      </c>
      <c r="B47" t="str">
        <f>IF(C47 &gt; 0, TEXT(C47 / E47 * 100, "0.00") &amp; "% Missed", IF(C47 &lt; 0, TEXT(-C47 / E47 * 100, "0.00") &amp; "% Overworked", "No Difference"))</f>
        <v>No Difference</v>
      </c>
      <c r="C47">
        <v>0</v>
      </c>
      <c r="D47">
        <v>0</v>
      </c>
      <c r="E47">
        <f xml:space="preserve"> F47 * 2</f>
        <v>40</v>
      </c>
      <c r="F47">
        <f xml:space="preserve"> G47 + H47</f>
        <v>20</v>
      </c>
      <c r="G47">
        <v>20</v>
      </c>
      <c r="H47">
        <v>0</v>
      </c>
    </row>
    <row r="50">
      <c r="A50" t="str">
        <v>ACTUAL EXPENSES</v>
      </c>
    </row>
    <row r="52">
      <c r="A52" t="str">
        <v>Name</v>
      </c>
      <c r="B52" t="str">
        <v>Incosistency Expense (C)</v>
      </c>
      <c r="C52" t="str">
        <v>Expected Pay Period Expense (C)</v>
      </c>
      <c r="D52" t="str">
        <v>Actual Expense (C)</v>
      </c>
      <c r="E52" t="str">
        <v>Actual Expense Paid (M)</v>
      </c>
      <c r="F52" t="str">
        <v>Expence Difference (C)</v>
      </c>
    </row>
    <row r="53">
      <c r="A53" t="str">
        <v>Grand Total</v>
      </c>
      <c r="B53">
        <f>SUM(B55 + B63)</f>
        <v>80</v>
      </c>
      <c r="C53">
        <f>SUM(C55 + C63)</f>
        <v>3500</v>
      </c>
      <c r="D53">
        <f>SUM(D55 + D63)</f>
        <v>3420</v>
      </c>
      <c r="E53">
        <f>SUM(E55 + E63)</f>
        <v>3420</v>
      </c>
      <c r="F53">
        <f>SUM(F55 + F63)</f>
        <v>0</v>
      </c>
    </row>
    <row r="55">
      <c r="A55" t="str">
        <v>Dev Total</v>
      </c>
      <c r="B55">
        <f>SUM(B56:B61)</f>
        <v>80</v>
      </c>
      <c r="C55">
        <f>SUM(C56:C61)</f>
        <v>2300</v>
      </c>
      <c r="D55">
        <f>SUM(D56:D61)</f>
        <v>2220</v>
      </c>
      <c r="E55">
        <f>SUM(D56:D61)</f>
        <v>2220</v>
      </c>
      <c r="F55">
        <v>0</v>
      </c>
    </row>
    <row r="56">
      <c r="A56" t="str">
        <v>Dharam Pal</v>
      </c>
      <c r="B56">
        <f xml:space="preserve"> C56 - D56</f>
        <v>0</v>
      </c>
      <c r="C56">
        <f xml:space="preserve"> B20</f>
        <v>700</v>
      </c>
      <c r="D56">
        <f>D7</f>
        <v>700</v>
      </c>
      <c r="E56">
        <v>700</v>
      </c>
      <c r="F56">
        <v>0</v>
      </c>
    </row>
    <row r="57">
      <c r="A57" t="str">
        <v>Ariful Islam</v>
      </c>
      <c r="B57">
        <f xml:space="preserve"> C57 - D57</f>
        <v>80</v>
      </c>
      <c r="C57">
        <f xml:space="preserve"> B21</f>
        <v>400</v>
      </c>
      <c r="D57">
        <f>D8</f>
        <v>320</v>
      </c>
      <c r="E57">
        <v>320</v>
      </c>
      <c r="F57">
        <v>0</v>
      </c>
    </row>
    <row r="58">
      <c r="A58" t="str">
        <v>Raheel Shahzad</v>
      </c>
      <c r="B58">
        <f xml:space="preserve"> C58 - D58</f>
        <v>0</v>
      </c>
      <c r="C58">
        <f xml:space="preserve"> B22</f>
        <v>600</v>
      </c>
      <c r="D58">
        <f>D9</f>
        <v>600</v>
      </c>
      <c r="E58">
        <v>600</v>
      </c>
      <c r="F58">
        <v>0</v>
      </c>
      <c r="G58" t="str">
        <v>Extra 7.5 carry over</v>
      </c>
    </row>
    <row r="59">
      <c r="A59" t="str">
        <v>Mori Wesonga</v>
      </c>
      <c r="B59">
        <f xml:space="preserve"> C59 - D59</f>
        <v>0</v>
      </c>
      <c r="C59">
        <f xml:space="preserve"> B23</f>
        <v>600</v>
      </c>
      <c r="D59">
        <f>D10</f>
        <v>600</v>
      </c>
      <c r="E59">
        <v>600</v>
      </c>
      <c r="F59">
        <v>0</v>
      </c>
    </row>
    <row r="60">
      <c r="A60" t="str">
        <v>Mikhail Stepanov</v>
      </c>
      <c r="B60">
        <f xml:space="preserve"> C60 - D60</f>
        <v>0</v>
      </c>
      <c r="C60">
        <v>0</v>
      </c>
      <c r="D60">
        <v>0</v>
      </c>
      <c r="E60">
        <v>0</v>
      </c>
      <c r="F60">
        <f>D60 - E60</f>
        <v>0</v>
      </c>
    </row>
    <row r="61">
      <c r="A61" t="str">
        <v>Anatoly Stepanov</v>
      </c>
      <c r="B61">
        <f xml:space="preserve"> C61 - D61</f>
        <v>0</v>
      </c>
      <c r="C61">
        <v>0</v>
      </c>
      <c r="D61">
        <v>0</v>
      </c>
      <c r="E61">
        <v>0</v>
      </c>
      <c r="F61">
        <f>D61 - E61</f>
        <v>0</v>
      </c>
    </row>
    <row r="63">
      <c r="A63" t="str">
        <v>Design Total</v>
      </c>
      <c r="B63">
        <f>SUM(B64:B66)</f>
        <v>0</v>
      </c>
      <c r="C63">
        <f>SUM(C64:C66)</f>
        <v>1200</v>
      </c>
      <c r="D63">
        <f>SUM(D64:D66)</f>
        <v>1200</v>
      </c>
      <c r="E63">
        <f>SUM(D64:D66)</f>
        <v>1200</v>
      </c>
      <c r="F63">
        <f>SUM(F64)</f>
        <v>0</v>
      </c>
    </row>
    <row r="64">
      <c r="A64" t="str">
        <v>Yulia McCoy</v>
      </c>
      <c r="B64">
        <f xml:space="preserve"> C64 - D64</f>
        <v>0</v>
      </c>
      <c r="C64">
        <f>B24</f>
        <v>200</v>
      </c>
      <c r="D64">
        <f>D11</f>
        <v>200</v>
      </c>
      <c r="E64">
        <v>200</v>
      </c>
      <c r="F64">
        <v>0</v>
      </c>
      <c r="G64" t="str">
        <v>Extra 6.25 carry over</v>
      </c>
    </row>
    <row r="65">
      <c r="A65" t="str">
        <v>Pauline Nguyen</v>
      </c>
      <c r="B65">
        <f xml:space="preserve"> C65 - D65</f>
        <v>0</v>
      </c>
      <c r="C65">
        <f>B25</f>
        <v>1000</v>
      </c>
      <c r="D65">
        <f>D12</f>
        <v>1000</v>
      </c>
      <c r="E65">
        <v>1000</v>
      </c>
      <c r="F65">
        <v>0</v>
      </c>
      <c r="G65" t="str">
        <v>Extra 5 carry over</v>
      </c>
    </row>
    <row r="66">
      <c r="A66" t="str">
        <v>Edward Obi</v>
      </c>
      <c r="B66">
        <f xml:space="preserve"> C66 - D66</f>
        <v>0</v>
      </c>
      <c r="C66">
        <f>B26</f>
        <v>0</v>
      </c>
      <c r="D66">
        <f>D13</f>
        <v>0</v>
      </c>
      <c r="E66">
        <v>0</v>
      </c>
      <c r="F66">
        <v>0</v>
      </c>
    </row>
  </sheetData>
  <hyperlinks>
    <hyperlink ref="B1" r:id="rId1"/>
    <hyperlink ref="B2" r:id="rId2"/>
  </hyperlinks>
  <ignoredErrors>
    <ignoredError numberStoredAsText="1" sqref="A1:J66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J51"/>
  <sheetViews>
    <sheetView workbookViewId="0" rightToLeft="0"/>
  </sheetViews>
  <sheetData>
    <row r="1">
      <c r="A1" t="str">
        <v>Summary Overview Link</v>
      </c>
      <c r="B1" t="str">
        <v>https://docs.google.com/document/d/[PLACEHOLDER_FOR_21ST_PERIOD]</v>
      </c>
    </row>
    <row r="2">
      <c r="A2" t="str">
        <v>CSV</v>
      </c>
      <c r="B2" t="str">
        <v>https://drive.google.com/drive/folders/[PLACEHOLDER]</v>
      </c>
      <c r="C2" t="str">
        <v/>
      </c>
      <c r="D2" t="str">
        <v/>
      </c>
      <c r="E2" t="str">
        <v/>
      </c>
      <c r="F2" t="str">
        <v/>
      </c>
      <c r="G2" t="str">
        <v>7</v>
      </c>
    </row>
    <row r="3">
      <c r="A3" t="str">
        <v>ACTUAL EXPENSE REFS</v>
      </c>
    </row>
    <row r="4">
      <c r="A4" t="str">
        <v>Name</v>
      </c>
      <c r="B4" t="str">
        <v>Time Tracking</v>
      </c>
      <c r="C4" t="str">
        <v>Payment Processing</v>
      </c>
      <c r="D4" t="str">
        <v>Actual Expense (M)</v>
      </c>
      <c r="E4" t="str">
        <v>Actual Pay Period (Combined) Hours (C)</v>
      </c>
      <c r="F4" t="str">
        <v>Actual Paid Hours (M)</v>
      </c>
      <c r="G4" t="str">
        <v>Actual Equity Hours (M)</v>
      </c>
      <c r="H4" t="str">
        <v>Comments</v>
      </c>
    </row>
    <row r="5">
      <c r="A5" t="str">
        <v>Total</v>
      </c>
      <c r="B5" t="str">
        <v/>
      </c>
      <c r="C5" t="str">
        <v/>
      </c>
      <c r="D5">
        <v>8870</v>
      </c>
    </row>
    <row r="6">
      <c r="A6" t="str">
        <v>Raheel Shahzad</v>
      </c>
      <c r="B6" t="str">
        <v>Kimai</v>
      </c>
      <c r="C6" t="str">
        <v>Gusto</v>
      </c>
      <c r="D6">
        <v>1226</v>
      </c>
      <c r="E6">
        <v>81.75</v>
      </c>
      <c r="F6">
        <v>40.875</v>
      </c>
      <c r="G6">
        <v>40.875</v>
      </c>
      <c r="H6" t="str">
        <v/>
      </c>
    </row>
    <row r="7">
      <c r="A7" t="str">
        <v>Mori Wesonga</v>
      </c>
      <c r="B7" t="str">
        <v>Kimai</v>
      </c>
      <c r="C7" t="str">
        <v>Gusto</v>
      </c>
      <c r="D7">
        <v>1200</v>
      </c>
      <c r="E7">
        <v>80</v>
      </c>
      <c r="F7">
        <v>40</v>
      </c>
      <c r="G7">
        <v>40</v>
      </c>
      <c r="H7" t="str">
        <v/>
      </c>
    </row>
    <row r="8">
      <c r="A8" t="str">
        <v>Pauline Nguyen</v>
      </c>
      <c r="B8" t="str">
        <v>Kimai</v>
      </c>
      <c r="C8" t="str">
        <v>Gusto</v>
      </c>
      <c r="D8">
        <v>1983</v>
      </c>
      <c r="E8">
        <v>79.33</v>
      </c>
      <c r="F8">
        <v>39.665</v>
      </c>
      <c r="G8">
        <v>39.665</v>
      </c>
      <c r="H8" t="str">
        <v/>
      </c>
    </row>
    <row r="9">
      <c r="A9" t="str">
        <v>Dharam Pal</v>
      </c>
      <c r="B9" t="str">
        <v>Kimai</v>
      </c>
      <c r="C9" t="str">
        <v>Gusto</v>
      </c>
      <c r="D9">
        <v>1383</v>
      </c>
      <c r="E9">
        <v>79</v>
      </c>
      <c r="F9">
        <v>39.5</v>
      </c>
      <c r="G9">
        <v>39.5</v>
      </c>
      <c r="H9" t="str">
        <v/>
      </c>
    </row>
    <row r="10">
      <c r="A10" t="str">
        <v>Ariful Islam</v>
      </c>
      <c r="B10" t="str">
        <v>Kimai</v>
      </c>
      <c r="C10" t="str">
        <v>Gusto</v>
      </c>
      <c r="D10">
        <v>720</v>
      </c>
      <c r="E10">
        <v>72</v>
      </c>
      <c r="F10">
        <v>36</v>
      </c>
      <c r="G10">
        <v>36</v>
      </c>
      <c r="H10" t="str">
        <v>Short 8 hours</v>
      </c>
    </row>
    <row r="11">
      <c r="A11" t="str">
        <v>Edward Obi</v>
      </c>
      <c r="B11" t="str">
        <v>Kimai</v>
      </c>
      <c r="C11" t="str">
        <v>Gusto</v>
      </c>
      <c r="D11">
        <v>1258</v>
      </c>
      <c r="E11">
        <v>62.92</v>
      </c>
      <c r="F11">
        <v>0</v>
      </c>
      <c r="G11">
        <v>62.92</v>
      </c>
      <c r="H11" t="str">
        <v>Extra 22.92 hours carry over</v>
      </c>
    </row>
    <row r="12">
      <c r="A12" t="str">
        <v>Yulia McCoy</v>
      </c>
      <c r="B12" t="str">
        <v>Kimai</v>
      </c>
      <c r="C12" t="str">
        <v>Gusto</v>
      </c>
      <c r="D12">
        <v>1100</v>
      </c>
      <c r="E12">
        <v>55</v>
      </c>
      <c r="F12">
        <v>10</v>
      </c>
      <c r="G12">
        <v>45</v>
      </c>
      <c r="H12" t="str">
        <v>Extra 5 hours carry over</v>
      </c>
    </row>
    <row r="13">
      <c r="A13" t="str">
        <v>EXPECTED EXPENSES</v>
      </c>
    </row>
    <row r="14">
      <c r="A14" t="str">
        <v>Name</v>
      </c>
      <c r="B14" t="str">
        <v>Expected Pay Period Expense (C)</v>
      </c>
      <c r="C14" t="str">
        <v>Weekly Expected Expense (C)</v>
      </c>
      <c r="D14" t="str">
        <v>Total Paid Weekly Hours (M)</v>
      </c>
      <c r="E14" t="str">
        <v>Total Expense Rate, with Tax (C)</v>
      </c>
      <c r="F14" t="str">
        <v>Pre-Tax Employee Rate (C)</v>
      </c>
      <c r="G14" t="str">
        <v>Base Rate (M)</v>
      </c>
      <c r="H14" t="str">
        <v>Upwork fee (multiplier) (M)</v>
      </c>
      <c r="I14" t="str">
        <v>US FTE bonus (multiplier) (M)</v>
      </c>
      <c r="J14" t="str">
        <v>Taxes (multiplier, approximately) (M)</v>
      </c>
    </row>
    <row r="15">
      <c r="A15" t="str">
        <v>Total</v>
      </c>
      <c r="B15" t="str">
        <v>200</v>
      </c>
      <c r="C15" t="str">
        <v>100</v>
      </c>
    </row>
    <row r="16">
      <c r="A16" t="str">
        <v>Dharam Pal</v>
      </c>
      <c r="B16">
        <v>700</v>
      </c>
      <c r="C16">
        <v>350</v>
      </c>
      <c r="D16">
        <v>20</v>
      </c>
      <c r="E16">
        <v>17.5</v>
      </c>
      <c r="F16">
        <v>17.5</v>
      </c>
      <c r="G16">
        <v>17.5</v>
      </c>
      <c r="H16">
        <v>1</v>
      </c>
      <c r="I16">
        <v>1</v>
      </c>
      <c r="J16">
        <v>1</v>
      </c>
    </row>
    <row r="17">
      <c r="A17" t="str">
        <v>Ariful Islam</v>
      </c>
      <c r="B17">
        <v>400</v>
      </c>
      <c r="C17">
        <v>200</v>
      </c>
      <c r="D17">
        <v>20</v>
      </c>
      <c r="E17">
        <v>10</v>
      </c>
      <c r="F17">
        <v>10</v>
      </c>
      <c r="G17">
        <v>10</v>
      </c>
      <c r="H17">
        <v>1</v>
      </c>
      <c r="I17">
        <v>1</v>
      </c>
      <c r="J17">
        <v>1</v>
      </c>
    </row>
    <row r="18">
      <c r="A18" t="str">
        <v>Raheel Shahzad</v>
      </c>
      <c r="B18">
        <v>600</v>
      </c>
      <c r="C18">
        <v>300</v>
      </c>
      <c r="D18">
        <v>20</v>
      </c>
      <c r="E18">
        <v>15</v>
      </c>
      <c r="F18">
        <v>15</v>
      </c>
      <c r="G18">
        <v>15</v>
      </c>
      <c r="H18">
        <v>1</v>
      </c>
      <c r="I18">
        <v>1</v>
      </c>
      <c r="J18">
        <v>1</v>
      </c>
    </row>
    <row r="19">
      <c r="A19" t="str">
        <v>Mori Wesonga</v>
      </c>
      <c r="B19">
        <v>600</v>
      </c>
      <c r="C19">
        <v>300</v>
      </c>
      <c r="D19">
        <v>20</v>
      </c>
      <c r="E19">
        <v>15</v>
      </c>
      <c r="F19">
        <v>15</v>
      </c>
      <c r="G19">
        <v>15</v>
      </c>
      <c r="H19">
        <v>1</v>
      </c>
      <c r="I19">
        <v>1</v>
      </c>
      <c r="J19">
        <v>1</v>
      </c>
    </row>
    <row r="20">
      <c r="A20" t="str">
        <v>Yulia McCoy</v>
      </c>
      <c r="B20">
        <v>200</v>
      </c>
      <c r="C20">
        <v>100</v>
      </c>
      <c r="D20">
        <v>5</v>
      </c>
      <c r="E20">
        <v>20</v>
      </c>
      <c r="F20">
        <v>20</v>
      </c>
      <c r="G20">
        <v>20</v>
      </c>
      <c r="H20">
        <v>1</v>
      </c>
      <c r="I20">
        <v>1</v>
      </c>
      <c r="J20">
        <v>1</v>
      </c>
    </row>
    <row r="21">
      <c r="A21" t="str">
        <v>Pauline Nguyen</v>
      </c>
      <c r="B21">
        <v>1000</v>
      </c>
      <c r="C21">
        <v>500</v>
      </c>
      <c r="D21">
        <v>20</v>
      </c>
      <c r="E21">
        <v>25</v>
      </c>
      <c r="F21">
        <v>25</v>
      </c>
      <c r="G21">
        <v>25</v>
      </c>
      <c r="H21">
        <v>1</v>
      </c>
      <c r="I21">
        <v>1</v>
      </c>
      <c r="J21">
        <v>1</v>
      </c>
    </row>
    <row r="22">
      <c r="A22" t="str">
        <v>Edward Obi</v>
      </c>
      <c r="B22">
        <v>0</v>
      </c>
      <c r="C22">
        <v>0</v>
      </c>
      <c r="D22">
        <v>20</v>
      </c>
      <c r="E22">
        <v>20</v>
      </c>
      <c r="F22">
        <v>20</v>
      </c>
      <c r="G22">
        <v>20</v>
      </c>
      <c r="H22">
        <v>1</v>
      </c>
      <c r="I22">
        <v>1</v>
      </c>
      <c r="J22">
        <v>1</v>
      </c>
    </row>
    <row r="23">
      <c r="A23" t="str">
        <v>HOURS</v>
      </c>
    </row>
    <row r="24">
      <c r="A24" t="str">
        <v>Coloring</v>
      </c>
      <c r="B24" t="str">
        <v>3 hours max is acceptable difference</v>
      </c>
      <c r="C24" t="str">
        <v>3 hour+ difference</v>
      </c>
    </row>
    <row r="25">
      <c r="A25" t="str">
        <v>Name</v>
      </c>
      <c r="B25" t="str">
        <v>Inconsistency Ratio (C)</v>
      </c>
      <c r="C25" t="str">
        <v>Pay Period Hours Difference (C)</v>
      </c>
      <c r="D25" t="str">
        <v>Equity Hours Difference (C)</v>
      </c>
      <c r="E25" t="str">
        <v>Pay Period Expected Hours (C)</v>
      </c>
      <c r="F25" t="str">
        <v>Total Expected Weekly Hours (C)</v>
      </c>
      <c r="G25" t="str">
        <v>Total Expected Weekly Equity Hours (M)</v>
      </c>
      <c r="H25" t="str">
        <v>Total Expected Paid Weekly Hours (C)</v>
      </c>
    </row>
    <row r="26">
      <c r="A26" t="str">
        <v>Grand Total</v>
      </c>
      <c r="B26" t="str">
        <v>Average 5.13% Missed</v>
      </c>
      <c r="C26">
        <v>35.92</v>
      </c>
      <c r="D26" t="str">
        <v/>
      </c>
      <c r="E26" t="str">
        <v>440</v>
      </c>
      <c r="F26" t="str">
        <v>220</v>
      </c>
      <c r="G26" t="str">
        <v>140</v>
      </c>
      <c r="H26" t="str">
        <v>80</v>
      </c>
    </row>
    <row r="27">
      <c r="A27" t="str">
        <v>Dev Total</v>
      </c>
      <c r="B27" t="str">
        <v>Average 5.13% Missed</v>
      </c>
      <c r="C27">
        <v>35.92</v>
      </c>
      <c r="D27" t="str">
        <v/>
      </c>
      <c r="E27" t="str">
        <v>400</v>
      </c>
      <c r="F27" t="str">
        <v>200</v>
      </c>
      <c r="G27" t="str">
        <v>120</v>
      </c>
      <c r="H27" t="str">
        <v>80</v>
      </c>
    </row>
    <row r="28">
      <c r="A28" t="str">
        <v>Raheel Shahzad</v>
      </c>
      <c r="B28" t="str">
        <v>No Difference</v>
      </c>
      <c r="C28" t="str">
        <v/>
      </c>
      <c r="D28" t="str">
        <v/>
      </c>
      <c r="E28">
        <v>80</v>
      </c>
      <c r="F28">
        <v>40</v>
      </c>
      <c r="G28">
        <v>40</v>
      </c>
      <c r="H28">
        <v>20</v>
      </c>
    </row>
    <row r="29">
      <c r="A29" t="str">
        <v>Mori Wesonga</v>
      </c>
      <c r="B29" t="str">
        <v>No Difference</v>
      </c>
      <c r="C29" t="str">
        <v/>
      </c>
      <c r="D29" t="str">
        <v/>
      </c>
      <c r="E29">
        <v>80</v>
      </c>
      <c r="F29">
        <v>40</v>
      </c>
      <c r="G29">
        <v>40</v>
      </c>
      <c r="H29">
        <v>20</v>
      </c>
    </row>
    <row r="30">
      <c r="A30" t="str">
        <v>Pauline Nguyen</v>
      </c>
      <c r="B30" t="str">
        <v>No Difference</v>
      </c>
      <c r="C30" t="str">
        <v/>
      </c>
      <c r="D30" t="str">
        <v/>
      </c>
      <c r="E30">
        <v>80</v>
      </c>
      <c r="F30">
        <v>40</v>
      </c>
      <c r="G30">
        <v>40</v>
      </c>
      <c r="H30">
        <v>20</v>
      </c>
    </row>
    <row r="31">
      <c r="A31" t="str">
        <v>Dharam Pal</v>
      </c>
      <c r="B31" t="str">
        <v>No Difference</v>
      </c>
      <c r="C31" t="str">
        <v/>
      </c>
      <c r="D31" t="str">
        <v/>
      </c>
      <c r="E31">
        <v>80</v>
      </c>
      <c r="F31">
        <v>40</v>
      </c>
      <c r="G31">
        <v>40</v>
      </c>
      <c r="H31">
        <v>20</v>
      </c>
    </row>
    <row r="32">
      <c r="A32" t="str">
        <v>Ariful Islam</v>
      </c>
      <c r="B32" t="str">
        <v>-10.0% Missed</v>
      </c>
      <c r="C32" t="str">
        <v>-8.00</v>
      </c>
      <c r="D32" t="str">
        <v/>
      </c>
      <c r="E32">
        <v>80</v>
      </c>
      <c r="F32">
        <v>40</v>
      </c>
      <c r="G32">
        <v>40</v>
      </c>
      <c r="H32">
        <v>20</v>
      </c>
    </row>
    <row r="33">
      <c r="A33" t="str">
        <v>Edward Obi</v>
      </c>
      <c r="B33" t="str">
        <v>+57.3% Missed</v>
      </c>
      <c r="C33" t="str">
        <v>+22.92</v>
      </c>
      <c r="D33" t="str">
        <v/>
      </c>
      <c r="E33">
        <v>40</v>
      </c>
      <c r="F33">
        <v>20</v>
      </c>
      <c r="G33">
        <v>20</v>
      </c>
      <c r="H33">
        <v>10</v>
      </c>
    </row>
    <row r="34">
      <c r="A34" t="str">
        <v>Yulia McCoy</v>
      </c>
      <c r="B34" t="str">
        <v>+10.0% Missed</v>
      </c>
      <c r="C34" t="str">
        <v>+5.00</v>
      </c>
      <c r="D34" t="str">
        <v/>
      </c>
      <c r="E34">
        <v>50</v>
      </c>
      <c r="F34">
        <v>25</v>
      </c>
      <c r="G34">
        <v>20</v>
      </c>
      <c r="H34">
        <v>0</v>
      </c>
    </row>
    <row r="35">
      <c r="A35" t="str">
        <v>Mikhail Stepanov</v>
      </c>
      <c r="B35" t="str">
        <v>No Difference</v>
      </c>
      <c r="C35" t="str">
        <v/>
      </c>
      <c r="D35" t="str">
        <v/>
      </c>
      <c r="E35" t="str">
        <v>40</v>
      </c>
      <c r="F35" t="str">
        <v>20</v>
      </c>
      <c r="G35" t="str">
        <v>20</v>
      </c>
      <c r="H35" t="str">
        <v/>
      </c>
    </row>
    <row r="36">
      <c r="A36" t="str">
        <v>Anatoly Stepanov</v>
      </c>
      <c r="B36" t="str">
        <v>No Difference</v>
      </c>
      <c r="C36" t="str">
        <v/>
      </c>
      <c r="D36" t="str">
        <v/>
      </c>
      <c r="E36" t="str">
        <v>40</v>
      </c>
      <c r="F36" t="str">
        <v>20</v>
      </c>
      <c r="G36" t="str">
        <v>20</v>
      </c>
      <c r="H36" t="str">
        <v/>
      </c>
    </row>
    <row r="37">
      <c r="A37" t="str">
        <v>Design Total</v>
      </c>
      <c r="B37" t="str">
        <v>Average No Difference</v>
      </c>
      <c r="C37" t="str">
        <v/>
      </c>
      <c r="D37" t="str">
        <v/>
      </c>
      <c r="E37" t="str">
        <v>40</v>
      </c>
      <c r="F37" t="str">
        <v>20</v>
      </c>
      <c r="G37" t="str">
        <v>20</v>
      </c>
      <c r="H37" t="str">
        <v/>
      </c>
    </row>
    <row r="38">
      <c r="A38" t="str">
        <v>ACTUAL EXPENSES</v>
      </c>
    </row>
    <row r="39">
      <c r="A39" t="str">
        <v>Name</v>
      </c>
      <c r="B39" t="str">
        <v>Inconsistency Expense (C)</v>
      </c>
      <c r="C39" t="str">
        <v>Expected Pay Period Expense (C)</v>
      </c>
      <c r="D39" t="str">
        <v>Actual Expense (C)</v>
      </c>
      <c r="E39" t="str">
        <v>Actual Expense Paid (M)</v>
      </c>
      <c r="F39" t="str">
        <v>Expense Difference (C)</v>
      </c>
    </row>
    <row r="40">
      <c r="A40" t="str">
        <v>Grand Total</v>
      </c>
      <c r="B40">
        <v>2478</v>
      </c>
      <c r="C40">
        <v>3500</v>
      </c>
      <c r="D40">
        <v>8870</v>
      </c>
      <c r="E40">
        <v>8870</v>
      </c>
      <c r="F40" t="str">
        <v/>
      </c>
    </row>
    <row r="41">
      <c r="A41" t="str">
        <v>Dev Total</v>
      </c>
      <c r="B41">
        <v>2478</v>
      </c>
      <c r="C41">
        <v>2300</v>
      </c>
      <c r="D41">
        <v>7670</v>
      </c>
      <c r="E41">
        <v>7670</v>
      </c>
      <c r="F41" t="str">
        <v/>
      </c>
    </row>
    <row r="42">
      <c r="A42" t="str">
        <v>Raheel Shahzad</v>
      </c>
      <c r="B42" t="str">
        <v/>
      </c>
      <c r="C42">
        <v>600</v>
      </c>
      <c r="D42">
        <v>1226</v>
      </c>
      <c r="E42">
        <v>1226</v>
      </c>
      <c r="F42" t="str">
        <v/>
      </c>
      <c r="G42" t="str">
        <v/>
      </c>
    </row>
    <row r="43">
      <c r="A43" t="str">
        <v>Mori Wesonga</v>
      </c>
      <c r="B43" t="str">
        <v/>
      </c>
      <c r="C43">
        <v>600</v>
      </c>
      <c r="D43">
        <v>1200</v>
      </c>
      <c r="E43">
        <v>1200</v>
      </c>
      <c r="F43" t="str">
        <v/>
      </c>
      <c r="G43" t="str">
        <v/>
      </c>
    </row>
    <row r="44">
      <c r="A44" t="str">
        <v>Pauline Nguyen</v>
      </c>
      <c r="B44" t="str">
        <v/>
      </c>
      <c r="C44">
        <v>1000</v>
      </c>
      <c r="D44">
        <v>1983</v>
      </c>
      <c r="E44">
        <v>1983</v>
      </c>
      <c r="F44" t="str">
        <v/>
      </c>
      <c r="G44" t="str">
        <v/>
      </c>
    </row>
    <row r="45">
      <c r="A45" t="str">
        <v>Dharam Pal</v>
      </c>
      <c r="B45" t="str">
        <v/>
      </c>
      <c r="C45">
        <v>700</v>
      </c>
      <c r="D45">
        <v>1383</v>
      </c>
      <c r="E45">
        <v>1383</v>
      </c>
      <c r="F45" t="str">
        <v/>
      </c>
      <c r="G45" t="str">
        <v/>
      </c>
    </row>
    <row r="46">
      <c r="A46" t="str">
        <v>Ariful Islam</v>
      </c>
      <c r="B46">
        <v>320</v>
      </c>
      <c r="C46">
        <v>400</v>
      </c>
      <c r="D46">
        <v>720</v>
      </c>
      <c r="E46">
        <v>720</v>
      </c>
      <c r="F46" t="str">
        <v/>
      </c>
      <c r="G46" t="str">
        <v/>
      </c>
    </row>
    <row r="47">
      <c r="A47" t="str">
        <v>Edward Obi</v>
      </c>
      <c r="B47">
        <v>1258</v>
      </c>
      <c r="C47">
        <v>0</v>
      </c>
      <c r="D47">
        <v>1258</v>
      </c>
      <c r="E47">
        <v>1258</v>
      </c>
      <c r="F47" t="str">
        <v/>
      </c>
      <c r="G47" t="str">
        <v>Extra 22.92 carry over</v>
      </c>
    </row>
    <row r="48">
      <c r="A48" t="str">
        <v>Yulia McCoy</v>
      </c>
      <c r="B48">
        <v>900</v>
      </c>
      <c r="C48">
        <v>200</v>
      </c>
      <c r="D48">
        <v>1100</v>
      </c>
      <c r="E48">
        <v>1100</v>
      </c>
      <c r="F48" t="str">
        <v/>
      </c>
      <c r="G48" t="str">
        <v>Extra 5 carry over</v>
      </c>
    </row>
    <row r="49">
      <c r="A49" t="str">
        <v>Mikhail Stepanov</v>
      </c>
      <c r="B49" t="str">
        <v/>
      </c>
      <c r="C49" t="str">
        <v/>
      </c>
      <c r="D49" t="str">
        <v/>
      </c>
      <c r="E49" t="str">
        <v/>
      </c>
      <c r="F49" t="str">
        <v/>
      </c>
    </row>
    <row r="50">
      <c r="A50" t="str">
        <v>Anatoly Stepanov</v>
      </c>
      <c r="B50" t="str">
        <v/>
      </c>
      <c r="C50" t="str">
        <v/>
      </c>
      <c r="D50" t="str">
        <v/>
      </c>
      <c r="E50" t="str">
        <v/>
      </c>
      <c r="F50" t="str">
        <v/>
      </c>
    </row>
    <row r="51">
      <c r="A51" t="str">
        <v>Design Total</v>
      </c>
      <c r="B51" t="str">
        <v/>
      </c>
      <c r="C51" t="str">
        <v>1200</v>
      </c>
      <c r="D51" t="str">
        <v>1200</v>
      </c>
      <c r="E51" t="str">
        <v>1200</v>
      </c>
      <c r="F51" t="str">
        <v/>
      </c>
    </row>
  </sheetData>
  <ignoredErrors>
    <ignoredError numberStoredAsText="1" sqref="A1:J5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J51"/>
  <sheetViews>
    <sheetView workbookViewId="0" rightToLeft="0"/>
  </sheetViews>
  <sheetData>
    <row r="1">
      <c r="A1" t="str">
        <v>Summary Overview Link</v>
      </c>
      <c r="B1" t="str">
        <v>https://docs.google.com/document/d/[PLACEHOLDER_FOR_21ST_PERIOD]</v>
      </c>
    </row>
    <row r="2">
      <c r="A2" t="str">
        <v>CSV</v>
      </c>
      <c r="B2" t="str">
        <v>https://drive.google.com/drive/folders/[PLACEHOLDER]</v>
      </c>
      <c r="C2" t="str">
        <v/>
      </c>
      <c r="D2" t="str">
        <v/>
      </c>
      <c r="E2" t="str">
        <v/>
      </c>
      <c r="F2" t="str">
        <v/>
      </c>
      <c r="G2" t="str">
        <v>7</v>
      </c>
    </row>
    <row r="3">
      <c r="A3" t="str">
        <v>ACTUAL EXPENSE REFS</v>
      </c>
    </row>
    <row r="4">
      <c r="A4" t="str">
        <v>Name</v>
      </c>
      <c r="B4" t="str">
        <v>Time Tracking</v>
      </c>
      <c r="C4" t="str">
        <v>Payment Processing</v>
      </c>
      <c r="D4" t="str">
        <v>Actual Expense (M)</v>
      </c>
      <c r="E4" t="str">
        <v>Actual Pay Period (Combined) Hours (C)</v>
      </c>
      <c r="F4" t="str">
        <v>Actual Paid Hours (M)</v>
      </c>
      <c r="G4" t="str">
        <v>Actual Equity Hours (M)</v>
      </c>
      <c r="H4" t="str">
        <v>Comments</v>
      </c>
    </row>
    <row r="5">
      <c r="A5" t="str">
        <v>Total</v>
      </c>
      <c r="B5" t="str">
        <v/>
      </c>
      <c r="C5" t="str">
        <v/>
      </c>
      <c r="D5">
        <v>8298</v>
      </c>
    </row>
    <row r="6">
      <c r="A6" t="str">
        <v>Ariful Islam</v>
      </c>
      <c r="B6" t="str">
        <v>Kimai</v>
      </c>
      <c r="C6" t="str">
        <v>Gusto</v>
      </c>
      <c r="D6">
        <v>955</v>
      </c>
      <c r="E6">
        <v>95.5</v>
      </c>
      <c r="F6">
        <v>47.75</v>
      </c>
      <c r="G6">
        <v>47.75</v>
      </c>
      <c r="H6" t="str">
        <v>Extra 15.5 hours carry over</v>
      </c>
    </row>
    <row r="7">
      <c r="A7" t="str">
        <v>Pauline Nguyen</v>
      </c>
      <c r="B7" t="str">
        <v>Kimai</v>
      </c>
      <c r="C7" t="str">
        <v>Gusto</v>
      </c>
      <c r="D7">
        <v>2125</v>
      </c>
      <c r="E7">
        <v>85</v>
      </c>
      <c r="F7">
        <v>42.5</v>
      </c>
      <c r="G7">
        <v>42.5</v>
      </c>
      <c r="H7" t="str">
        <v>Extra 5 hours carry over</v>
      </c>
    </row>
    <row r="8">
      <c r="A8" t="str">
        <v>Raheel Shahzad</v>
      </c>
      <c r="B8" t="str">
        <v>Kimai</v>
      </c>
      <c r="C8" t="str">
        <v>Gusto</v>
      </c>
      <c r="D8">
        <v>1223</v>
      </c>
      <c r="E8">
        <v>81.5</v>
      </c>
      <c r="F8">
        <v>40.75</v>
      </c>
      <c r="G8">
        <v>40.75</v>
      </c>
      <c r="H8" t="str">
        <v/>
      </c>
    </row>
    <row r="9">
      <c r="A9" t="str">
        <v>Dharam Pal</v>
      </c>
      <c r="B9" t="str">
        <v>Kimai</v>
      </c>
      <c r="C9" t="str">
        <v>Gusto</v>
      </c>
      <c r="D9">
        <v>1400</v>
      </c>
      <c r="E9">
        <v>80</v>
      </c>
      <c r="F9">
        <v>40</v>
      </c>
      <c r="G9">
        <v>40</v>
      </c>
      <c r="H9" t="str">
        <v/>
      </c>
    </row>
    <row r="10">
      <c r="A10" t="str">
        <v>Mori Wesonga</v>
      </c>
      <c r="B10" t="str">
        <v>Kimai</v>
      </c>
      <c r="C10" t="str">
        <v>Gusto</v>
      </c>
      <c r="D10">
        <v>1200</v>
      </c>
      <c r="E10">
        <v>80</v>
      </c>
      <c r="F10">
        <v>40</v>
      </c>
      <c r="G10">
        <v>40</v>
      </c>
      <c r="H10" t="str">
        <v/>
      </c>
    </row>
    <row r="11">
      <c r="A11" t="str">
        <v>Yulia McCoy</v>
      </c>
      <c r="B11" t="str">
        <v>Kimai</v>
      </c>
      <c r="C11" t="str">
        <v>Gusto</v>
      </c>
      <c r="D11">
        <v>1005</v>
      </c>
      <c r="E11">
        <v>50.25</v>
      </c>
      <c r="F11">
        <v>10</v>
      </c>
      <c r="G11">
        <v>40.25</v>
      </c>
      <c r="H11" t="str">
        <v/>
      </c>
    </row>
    <row r="12">
      <c r="A12" t="str">
        <v>Edward Obi</v>
      </c>
      <c r="B12" t="str">
        <v>Kimai</v>
      </c>
      <c r="C12" t="str">
        <v>Gusto</v>
      </c>
      <c r="D12">
        <v>390</v>
      </c>
      <c r="E12">
        <v>19.5</v>
      </c>
      <c r="F12">
        <v>0</v>
      </c>
      <c r="G12">
        <v>19.5</v>
      </c>
      <c r="H12" t="str">
        <v>Short 20.5 hours</v>
      </c>
    </row>
    <row r="13">
      <c r="A13" t="str">
        <v>EXPECTED EXPENSES</v>
      </c>
    </row>
    <row r="14">
      <c r="A14" t="str">
        <v>Name</v>
      </c>
      <c r="B14" t="str">
        <v>Expected Pay Period Expense (C)</v>
      </c>
      <c r="C14" t="str">
        <v>Weekly Expected Expense (C)</v>
      </c>
      <c r="D14" t="str">
        <v>Total Paid Weekly Hours (M)</v>
      </c>
      <c r="E14" t="str">
        <v>Total Expense Rate, with Tax (C)</v>
      </c>
      <c r="F14" t="str">
        <v>Pre-Tax Employee Rate (C)</v>
      </c>
      <c r="G14" t="str">
        <v>Base Rate (M)</v>
      </c>
      <c r="H14" t="str">
        <v>Upwork fee (multiplier) (M)</v>
      </c>
      <c r="I14" t="str">
        <v>US FTE bonus (multiplier) (M)</v>
      </c>
      <c r="J14" t="str">
        <v>Taxes (multiplier, approximately) (M)</v>
      </c>
    </row>
    <row r="15">
      <c r="A15" t="str">
        <v>Total</v>
      </c>
      <c r="B15" t="str">
        <v>200</v>
      </c>
      <c r="C15" t="str">
        <v>100</v>
      </c>
    </row>
    <row r="16">
      <c r="A16" t="str">
        <v>Dharam Pal</v>
      </c>
      <c r="B16">
        <v>700</v>
      </c>
      <c r="C16">
        <v>350</v>
      </c>
      <c r="D16">
        <v>20</v>
      </c>
      <c r="E16">
        <v>17.5</v>
      </c>
      <c r="F16">
        <v>17.5</v>
      </c>
      <c r="G16">
        <v>17.5</v>
      </c>
      <c r="H16">
        <v>1</v>
      </c>
      <c r="I16">
        <v>1</v>
      </c>
      <c r="J16">
        <v>1</v>
      </c>
    </row>
    <row r="17">
      <c r="A17" t="str">
        <v>Ariful Islam</v>
      </c>
      <c r="B17">
        <v>400</v>
      </c>
      <c r="C17">
        <v>200</v>
      </c>
      <c r="D17">
        <v>20</v>
      </c>
      <c r="E17">
        <v>10</v>
      </c>
      <c r="F17">
        <v>10</v>
      </c>
      <c r="G17">
        <v>10</v>
      </c>
      <c r="H17">
        <v>1</v>
      </c>
      <c r="I17">
        <v>1</v>
      </c>
      <c r="J17">
        <v>1</v>
      </c>
    </row>
    <row r="18">
      <c r="A18" t="str">
        <v>Raheel Shahzad</v>
      </c>
      <c r="B18">
        <v>600</v>
      </c>
      <c r="C18">
        <v>300</v>
      </c>
      <c r="D18">
        <v>20</v>
      </c>
      <c r="E18">
        <v>15</v>
      </c>
      <c r="F18">
        <v>15</v>
      </c>
      <c r="G18">
        <v>15</v>
      </c>
      <c r="H18">
        <v>1</v>
      </c>
      <c r="I18">
        <v>1</v>
      </c>
      <c r="J18">
        <v>1</v>
      </c>
    </row>
    <row r="19">
      <c r="A19" t="str">
        <v>Mori Wesonga</v>
      </c>
      <c r="B19">
        <v>600</v>
      </c>
      <c r="C19">
        <v>300</v>
      </c>
      <c r="D19">
        <v>20</v>
      </c>
      <c r="E19">
        <v>15</v>
      </c>
      <c r="F19">
        <v>15</v>
      </c>
      <c r="G19">
        <v>15</v>
      </c>
      <c r="H19">
        <v>1</v>
      </c>
      <c r="I19">
        <v>1</v>
      </c>
      <c r="J19">
        <v>1</v>
      </c>
    </row>
    <row r="20">
      <c r="A20" t="str">
        <v>Yulia McCoy</v>
      </c>
      <c r="B20">
        <v>200</v>
      </c>
      <c r="C20">
        <v>100</v>
      </c>
      <c r="D20">
        <v>5</v>
      </c>
      <c r="E20">
        <v>20</v>
      </c>
      <c r="F20">
        <v>20</v>
      </c>
      <c r="G20">
        <v>20</v>
      </c>
      <c r="H20">
        <v>1</v>
      </c>
      <c r="I20">
        <v>1</v>
      </c>
      <c r="J20">
        <v>1</v>
      </c>
    </row>
    <row r="21">
      <c r="A21" t="str">
        <v>Pauline Nguyen</v>
      </c>
      <c r="B21">
        <v>1000</v>
      </c>
      <c r="C21">
        <v>500</v>
      </c>
      <c r="D21">
        <v>20</v>
      </c>
      <c r="E21">
        <v>25</v>
      </c>
      <c r="F21">
        <v>25</v>
      </c>
      <c r="G21">
        <v>25</v>
      </c>
      <c r="H21">
        <v>1</v>
      </c>
      <c r="I21">
        <v>1</v>
      </c>
      <c r="J21">
        <v>1</v>
      </c>
    </row>
    <row r="22">
      <c r="A22" t="str">
        <v>Edward Obi</v>
      </c>
      <c r="B22">
        <v>0</v>
      </c>
      <c r="C22">
        <v>0</v>
      </c>
      <c r="D22">
        <v>20</v>
      </c>
      <c r="E22">
        <v>20</v>
      </c>
      <c r="F22">
        <v>20</v>
      </c>
      <c r="G22">
        <v>20</v>
      </c>
      <c r="H22">
        <v>1</v>
      </c>
      <c r="I22">
        <v>1</v>
      </c>
      <c r="J22">
        <v>1</v>
      </c>
    </row>
    <row r="23">
      <c r="A23" t="str">
        <v>HOURS</v>
      </c>
    </row>
    <row r="24">
      <c r="A24" t="str">
        <v>Coloring</v>
      </c>
      <c r="B24" t="str">
        <v>3 hours max is acceptable difference</v>
      </c>
      <c r="C24" t="str">
        <v>3 hour+ difference</v>
      </c>
    </row>
    <row r="25">
      <c r="A25" t="str">
        <v>Name</v>
      </c>
      <c r="B25" t="str">
        <v>Inconsistency Ratio (C)</v>
      </c>
      <c r="C25" t="str">
        <v>Pay Period Hours Difference (C)</v>
      </c>
      <c r="D25" t="str">
        <v>Equity Hours Difference (C)</v>
      </c>
      <c r="E25" t="str">
        <v>Pay Period Expected Hours (C)</v>
      </c>
      <c r="F25" t="str">
        <v>Total Expected Weekly Hours (C)</v>
      </c>
      <c r="G25" t="str">
        <v>Total Expected Weekly Equity Hours (M)</v>
      </c>
      <c r="H25" t="str">
        <v>Total Expected Paid Weekly Hours (C)</v>
      </c>
    </row>
    <row r="26">
      <c r="A26" t="str">
        <v>Grand Total</v>
      </c>
      <c r="B26" t="str">
        <v>Average 5.86% Missed</v>
      </c>
      <c r="C26">
        <v>41</v>
      </c>
      <c r="D26" t="str">
        <v/>
      </c>
      <c r="E26" t="str">
        <v>440</v>
      </c>
      <c r="F26" t="str">
        <v>220</v>
      </c>
      <c r="G26" t="str">
        <v>140</v>
      </c>
      <c r="H26" t="str">
        <v>80</v>
      </c>
    </row>
    <row r="27">
      <c r="A27" t="str">
        <v>Dev Total</v>
      </c>
      <c r="B27" t="str">
        <v>Average 5.86% Missed</v>
      </c>
      <c r="C27">
        <v>41</v>
      </c>
      <c r="D27" t="str">
        <v/>
      </c>
      <c r="E27" t="str">
        <v>400</v>
      </c>
      <c r="F27" t="str">
        <v>200</v>
      </c>
      <c r="G27" t="str">
        <v>120</v>
      </c>
      <c r="H27" t="str">
        <v>80</v>
      </c>
    </row>
    <row r="28">
      <c r="A28" t="str">
        <v>Ariful Islam</v>
      </c>
      <c r="B28" t="str">
        <v>+19.4% Missed</v>
      </c>
      <c r="C28" t="str">
        <v>+15.50</v>
      </c>
      <c r="D28" t="str">
        <v/>
      </c>
      <c r="E28">
        <v>80</v>
      </c>
      <c r="F28">
        <v>40</v>
      </c>
      <c r="G28">
        <v>40</v>
      </c>
      <c r="H28">
        <v>20</v>
      </c>
    </row>
    <row r="29">
      <c r="A29" t="str">
        <v>Pauline Nguyen</v>
      </c>
      <c r="B29" t="str">
        <v>+6.3% Missed</v>
      </c>
      <c r="C29" t="str">
        <v>+5.00</v>
      </c>
      <c r="D29" t="str">
        <v/>
      </c>
      <c r="E29">
        <v>80</v>
      </c>
      <c r="F29">
        <v>40</v>
      </c>
      <c r="G29">
        <v>40</v>
      </c>
      <c r="H29">
        <v>20</v>
      </c>
    </row>
    <row r="30">
      <c r="A30" t="str">
        <v>Raheel Shahzad</v>
      </c>
      <c r="B30" t="str">
        <v>No Difference</v>
      </c>
      <c r="C30" t="str">
        <v/>
      </c>
      <c r="D30" t="str">
        <v/>
      </c>
      <c r="E30">
        <v>80</v>
      </c>
      <c r="F30">
        <v>40</v>
      </c>
      <c r="G30">
        <v>40</v>
      </c>
      <c r="H30">
        <v>20</v>
      </c>
    </row>
    <row r="31">
      <c r="A31" t="str">
        <v>Dharam Pal</v>
      </c>
      <c r="B31" t="str">
        <v>No Difference</v>
      </c>
      <c r="C31" t="str">
        <v/>
      </c>
      <c r="D31" t="str">
        <v/>
      </c>
      <c r="E31">
        <v>80</v>
      </c>
      <c r="F31">
        <v>40</v>
      </c>
      <c r="G31">
        <v>40</v>
      </c>
      <c r="H31">
        <v>20</v>
      </c>
    </row>
    <row r="32">
      <c r="A32" t="str">
        <v>Mori Wesonga</v>
      </c>
      <c r="B32" t="str">
        <v>No Difference</v>
      </c>
      <c r="C32" t="str">
        <v/>
      </c>
      <c r="D32" t="str">
        <v/>
      </c>
      <c r="E32">
        <v>80</v>
      </c>
      <c r="F32">
        <v>40</v>
      </c>
      <c r="G32">
        <v>40</v>
      </c>
      <c r="H32">
        <v>20</v>
      </c>
    </row>
    <row r="33">
      <c r="A33" t="str">
        <v>Yulia McCoy</v>
      </c>
      <c r="B33" t="str">
        <v>No Difference</v>
      </c>
      <c r="C33" t="str">
        <v/>
      </c>
      <c r="D33" t="str">
        <v/>
      </c>
      <c r="E33">
        <v>50</v>
      </c>
      <c r="F33">
        <v>25</v>
      </c>
      <c r="G33">
        <v>20</v>
      </c>
      <c r="H33">
        <v>0</v>
      </c>
    </row>
    <row r="34">
      <c r="A34" t="str">
        <v>Edward Obi</v>
      </c>
      <c r="B34" t="str">
        <v>-51.2% Missed</v>
      </c>
      <c r="C34" t="str">
        <v>-20.50</v>
      </c>
      <c r="D34" t="str">
        <v/>
      </c>
      <c r="E34">
        <v>40</v>
      </c>
      <c r="F34">
        <v>20</v>
      </c>
      <c r="G34">
        <v>20</v>
      </c>
      <c r="H34">
        <v>10</v>
      </c>
    </row>
    <row r="35">
      <c r="A35" t="str">
        <v>Mikhail Stepanov</v>
      </c>
      <c r="B35" t="str">
        <v>No Difference</v>
      </c>
      <c r="C35" t="str">
        <v/>
      </c>
      <c r="D35" t="str">
        <v/>
      </c>
      <c r="E35" t="str">
        <v>40</v>
      </c>
      <c r="F35" t="str">
        <v>20</v>
      </c>
      <c r="G35" t="str">
        <v>20</v>
      </c>
      <c r="H35" t="str">
        <v/>
      </c>
    </row>
    <row r="36">
      <c r="A36" t="str">
        <v>Anatoly Stepanov</v>
      </c>
      <c r="B36" t="str">
        <v>No Difference</v>
      </c>
      <c r="C36" t="str">
        <v/>
      </c>
      <c r="D36" t="str">
        <v/>
      </c>
      <c r="E36" t="str">
        <v>40</v>
      </c>
      <c r="F36" t="str">
        <v>20</v>
      </c>
      <c r="G36" t="str">
        <v>20</v>
      </c>
      <c r="H36" t="str">
        <v/>
      </c>
    </row>
    <row r="37">
      <c r="A37" t="str">
        <v>Design Total</v>
      </c>
      <c r="B37" t="str">
        <v>Average No Difference</v>
      </c>
      <c r="C37" t="str">
        <v/>
      </c>
      <c r="D37" t="str">
        <v/>
      </c>
      <c r="E37" t="str">
        <v>40</v>
      </c>
      <c r="F37" t="str">
        <v>20</v>
      </c>
      <c r="G37" t="str">
        <v>20</v>
      </c>
      <c r="H37" t="str">
        <v/>
      </c>
    </row>
    <row r="38">
      <c r="A38" t="str">
        <v>ACTUAL EXPENSES</v>
      </c>
    </row>
    <row r="39">
      <c r="A39" t="str">
        <v>Name</v>
      </c>
      <c r="B39" t="str">
        <v>Inconsistency Expense (C)</v>
      </c>
      <c r="C39" t="str">
        <v>Expected Pay Period Expense (C)</v>
      </c>
      <c r="D39" t="str">
        <v>Actual Expense (C)</v>
      </c>
      <c r="E39" t="str">
        <v>Actual Expense Paid (M)</v>
      </c>
      <c r="F39" t="str">
        <v>Expense Difference (C)</v>
      </c>
    </row>
    <row r="40">
      <c r="A40" t="str">
        <v>Grand Total</v>
      </c>
      <c r="B40">
        <v>2070</v>
      </c>
      <c r="C40">
        <v>3500</v>
      </c>
      <c r="D40">
        <v>8298</v>
      </c>
      <c r="E40">
        <v>8298</v>
      </c>
      <c r="F40" t="str">
        <v/>
      </c>
    </row>
    <row r="41">
      <c r="A41" t="str">
        <v>Dev Total</v>
      </c>
      <c r="B41">
        <v>2070</v>
      </c>
      <c r="C41">
        <v>2300</v>
      </c>
      <c r="D41">
        <v>7098</v>
      </c>
      <c r="E41">
        <v>7098</v>
      </c>
      <c r="F41" t="str">
        <v/>
      </c>
    </row>
    <row r="42">
      <c r="A42" t="str">
        <v>Ariful Islam</v>
      </c>
      <c r="B42">
        <v>555</v>
      </c>
      <c r="C42">
        <v>400</v>
      </c>
      <c r="D42">
        <v>955</v>
      </c>
      <c r="E42">
        <v>955</v>
      </c>
      <c r="F42" t="str">
        <v/>
      </c>
      <c r="G42" t="str">
        <v>Extra 15.5 carry over</v>
      </c>
    </row>
    <row r="43">
      <c r="A43" t="str">
        <v>Pauline Nguyen</v>
      </c>
      <c r="B43">
        <v>1125</v>
      </c>
      <c r="C43">
        <v>1000</v>
      </c>
      <c r="D43">
        <v>2125</v>
      </c>
      <c r="E43">
        <v>2125</v>
      </c>
      <c r="F43" t="str">
        <v/>
      </c>
      <c r="G43" t="str">
        <v>Extra 5 carry over</v>
      </c>
    </row>
    <row r="44">
      <c r="A44" t="str">
        <v>Raheel Shahzad</v>
      </c>
      <c r="B44" t="str">
        <v/>
      </c>
      <c r="C44">
        <v>600</v>
      </c>
      <c r="D44">
        <v>1223</v>
      </c>
      <c r="E44">
        <v>1223</v>
      </c>
      <c r="F44" t="str">
        <v/>
      </c>
      <c r="G44" t="str">
        <v/>
      </c>
    </row>
    <row r="45">
      <c r="A45" t="str">
        <v>Dharam Pal</v>
      </c>
      <c r="B45" t="str">
        <v/>
      </c>
      <c r="C45">
        <v>700</v>
      </c>
      <c r="D45">
        <v>1400</v>
      </c>
      <c r="E45">
        <v>1400</v>
      </c>
      <c r="F45" t="str">
        <v/>
      </c>
      <c r="G45" t="str">
        <v/>
      </c>
    </row>
    <row r="46">
      <c r="A46" t="str">
        <v>Mori Wesonga</v>
      </c>
      <c r="B46" t="str">
        <v/>
      </c>
      <c r="C46">
        <v>600</v>
      </c>
      <c r="D46">
        <v>1200</v>
      </c>
      <c r="E46">
        <v>1200</v>
      </c>
      <c r="F46" t="str">
        <v/>
      </c>
      <c r="G46" t="str">
        <v/>
      </c>
    </row>
    <row r="47">
      <c r="A47" t="str">
        <v>Yulia McCoy</v>
      </c>
      <c r="B47" t="str">
        <v/>
      </c>
      <c r="C47">
        <v>200</v>
      </c>
      <c r="D47">
        <v>1005</v>
      </c>
      <c r="E47">
        <v>1005</v>
      </c>
      <c r="F47" t="str">
        <v/>
      </c>
      <c r="G47" t="str">
        <v/>
      </c>
    </row>
    <row r="48">
      <c r="A48" t="str">
        <v>Edward Obi</v>
      </c>
      <c r="B48">
        <v>390</v>
      </c>
      <c r="C48">
        <v>0</v>
      </c>
      <c r="D48">
        <v>390</v>
      </c>
      <c r="E48">
        <v>390</v>
      </c>
      <c r="F48" t="str">
        <v/>
      </c>
      <c r="G48" t="str">
        <v/>
      </c>
    </row>
    <row r="49">
      <c r="A49" t="str">
        <v>Mikhail Stepanov</v>
      </c>
      <c r="B49" t="str">
        <v/>
      </c>
      <c r="C49" t="str">
        <v/>
      </c>
      <c r="D49" t="str">
        <v/>
      </c>
      <c r="E49" t="str">
        <v/>
      </c>
      <c r="F49" t="str">
        <v/>
      </c>
    </row>
    <row r="50">
      <c r="A50" t="str">
        <v>Anatoly Stepanov</v>
      </c>
      <c r="B50" t="str">
        <v/>
      </c>
      <c r="C50" t="str">
        <v/>
      </c>
      <c r="D50" t="str">
        <v/>
      </c>
      <c r="E50" t="str">
        <v/>
      </c>
      <c r="F50" t="str">
        <v/>
      </c>
    </row>
    <row r="51">
      <c r="A51" t="str">
        <v>Design Total</v>
      </c>
      <c r="B51" t="str">
        <v/>
      </c>
      <c r="C51" t="str">
        <v>1200</v>
      </c>
      <c r="D51" t="str">
        <v>1200</v>
      </c>
      <c r="E51" t="str">
        <v>1200</v>
      </c>
      <c r="F51" t="str">
        <v/>
      </c>
    </row>
  </sheetData>
  <ignoredErrors>
    <ignoredError numberStoredAsText="1" sqref="A1:J5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J66"/>
  <sheetViews>
    <sheetView workbookViewId="0" rightToLeft="0"/>
  </sheetViews>
  <sheetData>
    <row r="1">
      <c r="A1" t="str">
        <v>Summary Overview Link</v>
      </c>
      <c r="B1" t="str">
        <v>https://docs.google.com/document/d/1D5l579OZu0PwxSxl0l59gH8qU1q8xx7YXMuVG9rK1y0</v>
      </c>
    </row>
    <row r="2">
      <c r="A2" t="str">
        <v>CSV</v>
      </c>
      <c r="B2" t="str">
        <v>https://drive.google.com/file/d/1Qs6KpFSupaGeXEhHZ7NLz3ZkxDWKSlxF/view?usp=drive_link</v>
      </c>
      <c r="G2">
        <v>7</v>
      </c>
    </row>
    <row r="4">
      <c r="A4" t="str">
        <v>ACTUAL EXPENSE REFS</v>
      </c>
    </row>
    <row r="5">
      <c r="A5" t="str">
        <v>Name</v>
      </c>
      <c r="B5" t="str">
        <v>Time Tracking</v>
      </c>
      <c r="C5" t="str">
        <v>Payment Processing</v>
      </c>
      <c r="D5" t="str">
        <v>Actual Expense (M)</v>
      </c>
      <c r="E5" t="str">
        <v>Actual Pay Period (Combined) Hours (C)</v>
      </c>
      <c r="F5" t="str">
        <v>Actual Paid Hours (M)</v>
      </c>
      <c r="G5" t="str">
        <v>Actual Equity Hours (M)</v>
      </c>
      <c r="H5" t="str">
        <v>Comments</v>
      </c>
    </row>
    <row r="6">
      <c r="A6" t="str">
        <v>Total</v>
      </c>
      <c r="D6">
        <f>SUM(D7:D12)</f>
        <v>3365</v>
      </c>
    </row>
    <row r="7">
      <c r="A7" t="str">
        <v>Dharam Pal</v>
      </c>
      <c r="B7" t="str">
        <v>Kimai</v>
      </c>
      <c r="C7" t="str">
        <v>Gusto</v>
      </c>
      <c r="D7">
        <f xml:space="preserve"> F7 * F20</f>
        <v>700</v>
      </c>
      <c r="E7">
        <f>F7 + G7</f>
        <v>80</v>
      </c>
      <c r="F7">
        <v>40</v>
      </c>
      <c r="G7">
        <v>40</v>
      </c>
      <c r="H7" t="str">
        <v>Extra 1 carry over</v>
      </c>
    </row>
    <row r="8">
      <c r="A8" t="str">
        <v>Ariful Islam</v>
      </c>
      <c r="B8" t="str">
        <v>Kimai</v>
      </c>
      <c r="C8" t="str">
        <v>Gusto</v>
      </c>
      <c r="D8">
        <f xml:space="preserve"> F8 * G21</f>
        <v>265</v>
      </c>
      <c r="E8">
        <f>F8 + G8</f>
        <v>66.5</v>
      </c>
      <c r="F8">
        <v>26.5</v>
      </c>
      <c r="G8">
        <v>40</v>
      </c>
    </row>
    <row r="9">
      <c r="A9" t="str">
        <v>Raheel Shahzad</v>
      </c>
      <c r="B9" t="str">
        <v>Kimai</v>
      </c>
      <c r="C9" t="str">
        <v>Gusto</v>
      </c>
      <c r="D9">
        <f>ROUND(F9 * F22, 2)</f>
        <v>600</v>
      </c>
      <c r="E9">
        <f>F9 + G9</f>
        <v>80</v>
      </c>
      <c r="F9">
        <v>40</v>
      </c>
      <c r="G9">
        <v>40</v>
      </c>
      <c r="H9" t="str">
        <v>Extra 5.75 carry over</v>
      </c>
    </row>
    <row r="10">
      <c r="A10" t="str">
        <v>Mori Wesonga</v>
      </c>
      <c r="B10" t="str">
        <v>Kimai</v>
      </c>
      <c r="C10" t="str">
        <v>Gusto</v>
      </c>
      <c r="D10">
        <f>ROUND(F10 * F23, 2)</f>
        <v>600</v>
      </c>
      <c r="E10">
        <f>F10 + G10</f>
        <v>80</v>
      </c>
      <c r="F10">
        <v>40</v>
      </c>
      <c r="G10">
        <v>40</v>
      </c>
      <c r="H10" t="str">
        <v>Extra 3.17 carry over</v>
      </c>
    </row>
    <row r="11">
      <c r="A11" t="str">
        <v>Yulia McCoy</v>
      </c>
      <c r="B11" t="str">
        <v>Kimai</v>
      </c>
      <c r="C11" t="str">
        <v>Gusto</v>
      </c>
      <c r="D11">
        <f xml:space="preserve"> F11 * G24</f>
        <v>200</v>
      </c>
      <c r="E11">
        <f>F11 + G11</f>
        <v>50</v>
      </c>
      <c r="F11">
        <v>10</v>
      </c>
      <c r="G11">
        <v>40</v>
      </c>
      <c r="H11" t="str">
        <v>Extra 1.25 carry over</v>
      </c>
    </row>
    <row r="12">
      <c r="A12" t="str">
        <v>Pauline Nguyen</v>
      </c>
      <c r="B12" t="str">
        <v>Kimai</v>
      </c>
      <c r="C12" t="str">
        <v>Gusto</v>
      </c>
      <c r="D12">
        <f xml:space="preserve"> F12 * G25</f>
        <v>1000</v>
      </c>
      <c r="E12">
        <f>F12 + G12</f>
        <v>80</v>
      </c>
      <c r="F12">
        <v>40</v>
      </c>
      <c r="G12">
        <v>40</v>
      </c>
      <c r="H12" t="str">
        <v>Extra 5.75 carry over</v>
      </c>
    </row>
    <row r="13">
      <c r="A13" t="str">
        <v>Edward Obi</v>
      </c>
      <c r="B13" t="str">
        <v>Kimai</v>
      </c>
      <c r="C13" t="str">
        <v>Gusto</v>
      </c>
      <c r="D13">
        <v>200</v>
      </c>
      <c r="E13">
        <f>F13 + G13</f>
        <v>22.37</v>
      </c>
      <c r="F13">
        <v>0</v>
      </c>
      <c r="G13">
        <v>22.37</v>
      </c>
      <c r="H13" t="str">
        <v>We will pay him for the test task - $200</v>
      </c>
    </row>
    <row r="17">
      <c r="A17" t="str">
        <v>EXPECTED EXPENSES</v>
      </c>
    </row>
    <row r="18">
      <c r="A18" t="str">
        <v>Name</v>
      </c>
      <c r="B18" t="str">
        <v>Expected Pay Period Expense (C)</v>
      </c>
      <c r="C18" t="str">
        <v>Weekly Expected Expense (C)</v>
      </c>
      <c r="D18" t="str">
        <v>Total Paid Weekly Hours (M)</v>
      </c>
      <c r="E18" t="str">
        <v>Total Expense Rate, with Tax (C)</v>
      </c>
      <c r="F18" t="str">
        <v>Pre-Tax Employee Rate (C)</v>
      </c>
      <c r="G18" t="str">
        <v>Base Rate (M)</v>
      </c>
      <c r="H18" t="str">
        <v>Upwork fee (multiplier) (M)</v>
      </c>
      <c r="I18" t="str">
        <v>US FTE bonus (multiplier) (M)</v>
      </c>
      <c r="J18" t="str">
        <v>Taxes (multiplier, approximately) (M)</v>
      </c>
    </row>
    <row r="19">
      <c r="A19" t="str">
        <v>Total</v>
      </c>
      <c r="B19">
        <f>SUM(B24)</f>
        <v>200</v>
      </c>
      <c r="C19">
        <f>SUM(C24)</f>
        <v>100</v>
      </c>
    </row>
    <row r="20">
      <c r="A20" t="str">
        <v>Dharam Pal</v>
      </c>
      <c r="B20">
        <f>C20 * 2</f>
        <v>700</v>
      </c>
      <c r="C20">
        <f xml:space="preserve"> D20 * E20</f>
        <v>350</v>
      </c>
      <c r="D20">
        <v>20</v>
      </c>
      <c r="E20">
        <f>ROUND(F20 * J20, 2)</f>
        <v>17.5</v>
      </c>
      <c r="F20">
        <f>ROUND(G20 * H20 * I20, 2)</f>
        <v>17.5</v>
      </c>
      <c r="G20">
        <v>17.5</v>
      </c>
      <c r="H20">
        <v>1</v>
      </c>
      <c r="I20">
        <v>1</v>
      </c>
      <c r="J20">
        <v>1</v>
      </c>
    </row>
    <row r="21">
      <c r="A21" t="str">
        <v>Ariful Islam</v>
      </c>
      <c r="B21">
        <f>C21 * 2</f>
        <v>400</v>
      </c>
      <c r="C21">
        <f xml:space="preserve"> D21 * E21</f>
        <v>200</v>
      </c>
      <c r="D21">
        <v>20</v>
      </c>
      <c r="E21">
        <f>ROUND(F21 * J21, 2)</f>
        <v>10</v>
      </c>
      <c r="F21">
        <f>ROUND(G21 * H21 * I21, 2)</f>
        <v>10</v>
      </c>
      <c r="G21">
        <v>10</v>
      </c>
      <c r="H21">
        <v>1</v>
      </c>
      <c r="I21">
        <v>1</v>
      </c>
      <c r="J21">
        <v>1</v>
      </c>
    </row>
    <row r="22">
      <c r="A22" t="str">
        <v>Raheel Shahzad</v>
      </c>
      <c r="B22">
        <f>C22 * 2</f>
        <v>600</v>
      </c>
      <c r="C22">
        <f xml:space="preserve"> D22 * E22</f>
        <v>300</v>
      </c>
      <c r="D22">
        <v>20</v>
      </c>
      <c r="E22">
        <f>ROUND(F22 * J22, 2)</f>
        <v>15</v>
      </c>
      <c r="F22">
        <f>ROUND(G22 * H22 * I22, 2)</f>
        <v>15</v>
      </c>
      <c r="G22">
        <v>15</v>
      </c>
      <c r="H22">
        <v>1</v>
      </c>
      <c r="I22">
        <v>1</v>
      </c>
      <c r="J22">
        <v>1</v>
      </c>
    </row>
    <row r="23">
      <c r="A23" t="str">
        <v>Mori Wesonga</v>
      </c>
      <c r="B23">
        <f>C23 * 2</f>
        <v>600</v>
      </c>
      <c r="C23">
        <f xml:space="preserve"> D23 * E23</f>
        <v>300</v>
      </c>
      <c r="D23">
        <v>20</v>
      </c>
      <c r="E23">
        <f>ROUND(F23 * J23, 2)</f>
        <v>15</v>
      </c>
      <c r="F23">
        <f>ROUND(G23 * H23 * I23, 2)</f>
        <v>15</v>
      </c>
      <c r="G23">
        <v>15</v>
      </c>
      <c r="H23">
        <v>1</v>
      </c>
      <c r="I23">
        <v>1</v>
      </c>
      <c r="J23">
        <v>1</v>
      </c>
    </row>
    <row r="24">
      <c r="A24" t="str">
        <v>Yulia McCoy</v>
      </c>
      <c r="B24">
        <f>C24 * 2</f>
        <v>200</v>
      </c>
      <c r="C24">
        <f xml:space="preserve"> D24 * E24</f>
        <v>100</v>
      </c>
      <c r="D24">
        <v>5</v>
      </c>
      <c r="E24">
        <f>ROUND(F24 * J24, 2)</f>
        <v>20</v>
      </c>
      <c r="F24">
        <f>ROUND(G24 * H24 * I24, 2)</f>
        <v>20</v>
      </c>
      <c r="G24">
        <v>20</v>
      </c>
      <c r="H24">
        <v>1</v>
      </c>
      <c r="I24">
        <v>1</v>
      </c>
      <c r="J24">
        <v>1</v>
      </c>
    </row>
    <row r="25">
      <c r="A25" t="str">
        <v>Pauline Nguyen</v>
      </c>
      <c r="B25">
        <f>C25 * 2</f>
        <v>1000</v>
      </c>
      <c r="C25">
        <f xml:space="preserve"> D25 * E25</f>
        <v>500</v>
      </c>
      <c r="D25">
        <v>20</v>
      </c>
      <c r="E25">
        <f>ROUND(F25 * J25, 2)</f>
        <v>25</v>
      </c>
      <c r="F25">
        <f>ROUND(G25 * H25 * I25, 2)</f>
        <v>25</v>
      </c>
      <c r="G25">
        <v>25</v>
      </c>
      <c r="H25">
        <v>1</v>
      </c>
      <c r="I25">
        <v>1</v>
      </c>
      <c r="J25">
        <v>1</v>
      </c>
    </row>
    <row r="26">
      <c r="A26" t="str">
        <v>Edward Obi</v>
      </c>
      <c r="B26">
        <f>C26 * 2</f>
        <v>0</v>
      </c>
      <c r="C26">
        <f xml:space="preserve"> D26 * E26</f>
        <v>0</v>
      </c>
      <c r="D26">
        <v>0</v>
      </c>
      <c r="E26">
        <f>ROUND(F26 * J26, 2)</f>
        <v>20</v>
      </c>
      <c r="F26">
        <f>ROUND(G26 * H26 * I26, 2)</f>
        <v>20</v>
      </c>
      <c r="G26">
        <v>20</v>
      </c>
      <c r="H26">
        <v>1</v>
      </c>
      <c r="I26">
        <v>1</v>
      </c>
      <c r="J26">
        <v>1</v>
      </c>
    </row>
    <row r="30">
      <c r="A30" t="str">
        <v>HOURS</v>
      </c>
    </row>
    <row r="31">
      <c r="A31" t="str">
        <v>Coloring</v>
      </c>
      <c r="B31" t="str">
        <v>3 hours max is acceptable difference</v>
      </c>
      <c r="C31" t="str">
        <v>3 hour+ difference</v>
      </c>
    </row>
    <row r="33">
      <c r="A33" t="str">
        <v>Name</v>
      </c>
      <c r="B33" t="str">
        <v>Inconsistency Ratio (C)</v>
      </c>
      <c r="C33" t="str">
        <v>Pay Period Hours Difference (C)</v>
      </c>
      <c r="D33" t="str">
        <v>Equity Hours Difference (C)</v>
      </c>
      <c r="E33" t="str">
        <v>Pay Period Expecteed Hours (C)</v>
      </c>
      <c r="F33" t="str">
        <v>Total Expected Weekly Hours (C)</v>
      </c>
      <c r="G33" t="str">
        <v>Total Expected Weekly Equity Hours (M)</v>
      </c>
      <c r="H33" t="str">
        <v>Total Expected Paid Weekly Hours (C)</v>
      </c>
    </row>
    <row r="34">
      <c r="A34" t="str">
        <v>Grand Total</v>
      </c>
      <c r="B34" t="str">
        <f>IF(C34 &gt; 0, "Average " &amp; TEXT(C34 / E34 * 100, "0.00") &amp; "% Missed", IF(C34 &lt; 0, "Average " &amp; TEXT(-C34 / E34 * 100, "0.00") &amp; "% Overworked", "Average No Difference"))</f>
        <v>Average 3.07% Missed</v>
      </c>
      <c r="C34">
        <f>SUM(C36+C44)</f>
        <v>13.5</v>
      </c>
      <c r="D34">
        <f>SUM(D36+D44)</f>
        <v>0</v>
      </c>
      <c r="E34">
        <f>SUM(E36+E44)</f>
        <v>440</v>
      </c>
      <c r="F34">
        <f>SUM(F36+F44)</f>
        <v>220</v>
      </c>
      <c r="G34">
        <f>SUM(G36+G44)</f>
        <v>140</v>
      </c>
      <c r="H34">
        <f>SUM(H36+H44)</f>
        <v>80</v>
      </c>
    </row>
    <row r="36">
      <c r="A36" t="str">
        <v>Dev Total</v>
      </c>
      <c r="B36" t="str">
        <f>IF(C36 &gt; 0, "Average " &amp; TEXT(C36 / E36 * 100, "0.00") &amp; "% Missed", IF(C36 &lt; 0, "Average " &amp; TEXT(-C36 / E36 * 100, "0.00") &amp; "% Overworked", "Average No Difference"))</f>
        <v>Average 3.38% Missed</v>
      </c>
      <c r="C36">
        <f>SUM(C37:C42)</f>
        <v>13.5</v>
      </c>
      <c r="D36">
        <f>SUM(D37:D42)</f>
        <v>0</v>
      </c>
      <c r="E36">
        <f>SUM(E37:E42)</f>
        <v>400</v>
      </c>
      <c r="F36">
        <f>SUM(F37:F42)</f>
        <v>200</v>
      </c>
      <c r="G36">
        <f>SUM(G37:G42)</f>
        <v>120</v>
      </c>
      <c r="H36">
        <f>SUM(H37:H42)</f>
        <v>80</v>
      </c>
    </row>
    <row r="37">
      <c r="A37" t="str">
        <v>Dharam Pal</v>
      </c>
      <c r="B37" t="str">
        <f>IF(C37 &gt; 0, TEXT(C37 / E37 * 100, "0.00") &amp; "% Missed", IF(C37 &lt; 0, TEXT(-C37 / E37 * 100, "0.00") &amp; "% Overworked", "No Difference"))</f>
        <v>No Difference</v>
      </c>
      <c r="C37">
        <f xml:space="preserve"> E37 - E7</f>
        <v>0</v>
      </c>
      <c r="D37">
        <f xml:space="preserve"> (G37 * 2) - G7</f>
        <v>0</v>
      </c>
      <c r="E37">
        <f xml:space="preserve"> F37 * 2</f>
        <v>80</v>
      </c>
      <c r="F37">
        <f xml:space="preserve"> G37 + H37</f>
        <v>40</v>
      </c>
      <c r="G37">
        <v>20</v>
      </c>
      <c r="H37">
        <f>D20</f>
        <v>20</v>
      </c>
    </row>
    <row r="38">
      <c r="A38" t="str">
        <v>Ariful Islam</v>
      </c>
      <c r="B38" t="str">
        <f>IF(C38 &gt; 0, TEXT(C38 / E38 * 100, "0.00") &amp; "% Missed", IF(C38 &lt; 0, TEXT(-C38 / E38 * 100, "0.00") &amp; "% Overworked", "No Difference"))</f>
        <v>16.88% Missed</v>
      </c>
      <c r="C38">
        <f xml:space="preserve"> E38 - E8</f>
        <v>13.5</v>
      </c>
      <c r="D38">
        <f xml:space="preserve"> (G38 * 2) - G8</f>
        <v>0</v>
      </c>
      <c r="E38">
        <f xml:space="preserve"> F38 * 2</f>
        <v>80</v>
      </c>
      <c r="F38">
        <f xml:space="preserve"> G38 + H38</f>
        <v>40</v>
      </c>
      <c r="G38">
        <v>20</v>
      </c>
      <c r="H38">
        <f>D21</f>
        <v>20</v>
      </c>
    </row>
    <row r="39">
      <c r="A39" t="str">
        <v>Raheel Shahzad</v>
      </c>
      <c r="B39" t="str">
        <f>IF(C39 &gt; 0, TEXT(C39 / E39 * 100, "0.00") &amp; "% Missed", IF(C39 &lt; 0, TEXT(-C39 / E39 * 100, "0.00") &amp; "% Overworked", "No Difference"))</f>
        <v>No Difference</v>
      </c>
      <c r="C39">
        <f xml:space="preserve"> E39 - E9</f>
        <v>0</v>
      </c>
      <c r="D39">
        <f xml:space="preserve"> (G39 * 2) - G9</f>
        <v>0</v>
      </c>
      <c r="E39">
        <f xml:space="preserve"> F39 * 2</f>
        <v>80</v>
      </c>
      <c r="F39">
        <f xml:space="preserve"> G39 + H39</f>
        <v>40</v>
      </c>
      <c r="G39">
        <v>20</v>
      </c>
      <c r="H39">
        <f>D22</f>
        <v>20</v>
      </c>
    </row>
    <row r="40">
      <c r="A40" t="str">
        <v>Mori Wesonga</v>
      </c>
      <c r="B40" t="str">
        <f>IF(C40 &gt; 0, TEXT(C40 / E40 * 100, "0.00") &amp; "% Missed", IF(C40 &lt; 0, TEXT(-C40 / E40 * 100, "0.00") &amp; "% Overworked", "No Difference"))</f>
        <v>No Difference</v>
      </c>
      <c r="C40">
        <f xml:space="preserve"> E40 - E10</f>
        <v>0</v>
      </c>
      <c r="D40">
        <f xml:space="preserve"> (G40 * 2) - G10</f>
        <v>0</v>
      </c>
      <c r="E40">
        <f xml:space="preserve"> F40 * 2</f>
        <v>80</v>
      </c>
      <c r="F40">
        <f xml:space="preserve"> G40 + H40</f>
        <v>40</v>
      </c>
      <c r="G40">
        <v>20</v>
      </c>
      <c r="H40">
        <f>D23</f>
        <v>20</v>
      </c>
    </row>
    <row r="41">
      <c r="A41" t="str">
        <v>Mikhail Stepanov</v>
      </c>
      <c r="B41" t="str">
        <f>IF(C41 &gt; 0, TEXT(C41 / E41 * 100, "0.00") &amp; "% Missed", IF(C41 &lt; 0, TEXT(-C41 / E41 * 100, "0.00") &amp; "% Overworked", "No Difference"))</f>
        <v>No Difference</v>
      </c>
      <c r="C41">
        <v>0</v>
      </c>
      <c r="D41">
        <v>0</v>
      </c>
      <c r="E41">
        <f xml:space="preserve"> F41 * 2</f>
        <v>40</v>
      </c>
      <c r="F41">
        <f xml:space="preserve"> G41 + H41</f>
        <v>20</v>
      </c>
      <c r="G41">
        <v>20</v>
      </c>
      <c r="H41">
        <v>0</v>
      </c>
    </row>
    <row r="42">
      <c r="A42" t="str">
        <v>Anatoly Stepanov</v>
      </c>
      <c r="B42" t="str">
        <f>IF(C42 &gt; 0, TEXT(C42 / E42 * 100, "0.00") &amp; "% Missed", IF(C42 &lt; 0, TEXT(-C42 / E42 * 100, "0.00") &amp; "% Overworked", "No Difference"))</f>
        <v>No Difference</v>
      </c>
      <c r="C42">
        <v>0</v>
      </c>
      <c r="D42">
        <v>0</v>
      </c>
      <c r="E42">
        <f xml:space="preserve"> F42 * 2</f>
        <v>40</v>
      </c>
      <c r="F42">
        <f xml:space="preserve"> G42 + H42</f>
        <v>20</v>
      </c>
      <c r="G42">
        <v>20</v>
      </c>
      <c r="H42">
        <v>0</v>
      </c>
    </row>
    <row r="44">
      <c r="A44" t="str">
        <v>Design Total</v>
      </c>
      <c r="B44" t="str">
        <f>IF(C44 &gt; 0, "Average " &amp; TEXT(C44 / E44 * 100, "0.00") &amp; "% Missed", IF(C44 &lt; 0, "Average " &amp; TEXT(-C44 / E44 * 100, "0.00") &amp; "% Overworked", "Average No Difference"))</f>
        <v>Average No Difference</v>
      </c>
      <c r="C44">
        <f>SUM(C45)</f>
        <v>0</v>
      </c>
      <c r="D44">
        <f>SUM(D45)</f>
        <v>0</v>
      </c>
      <c r="E44">
        <f>SUM(E45)</f>
        <v>40</v>
      </c>
      <c r="F44">
        <f>SUM(F45)</f>
        <v>20</v>
      </c>
      <c r="G44">
        <f>SUM(G45)</f>
        <v>20</v>
      </c>
      <c r="H44">
        <f>SUM(H45)</f>
        <v>0</v>
      </c>
    </row>
    <row r="45">
      <c r="A45" t="str">
        <v>Yulia McCoy</v>
      </c>
      <c r="B45" t="str">
        <f>IF(C45 &gt; 0, TEXT(C45 / E45 * 100, "0.00") &amp; "% Missed", IF(C45 &lt; 0, TEXT(-C45 / E45 * 100, "0.00") &amp; "% Overworked", "No Difference"))</f>
        <v>No Difference</v>
      </c>
      <c r="C45">
        <v>0</v>
      </c>
      <c r="D45">
        <v>0</v>
      </c>
      <c r="E45">
        <f xml:space="preserve"> F45 * 2</f>
        <v>40</v>
      </c>
      <c r="F45">
        <f xml:space="preserve"> G45 + H45</f>
        <v>20</v>
      </c>
      <c r="G45">
        <v>20</v>
      </c>
      <c r="H45">
        <v>0</v>
      </c>
    </row>
    <row r="46">
      <c r="A46" t="str">
        <v>Pauline Nguyen</v>
      </c>
      <c r="B46" t="str">
        <f>IF(C46 &gt; 0, TEXT(C46 / E46 * 100, "0.00") &amp; "% Missed", IF(C46 &lt; 0, TEXT(-C46 / E46 * 100, "0.00") &amp; "% Overworked", "No Difference"))</f>
        <v>No Difference</v>
      </c>
      <c r="C46">
        <v>0</v>
      </c>
      <c r="D46">
        <f xml:space="preserve"> (G46 * 2) - G12</f>
        <v>0</v>
      </c>
      <c r="E46">
        <f xml:space="preserve"> F46 * 2</f>
        <v>40</v>
      </c>
      <c r="F46">
        <f xml:space="preserve"> G46 + H46</f>
        <v>20</v>
      </c>
      <c r="G46">
        <v>20</v>
      </c>
      <c r="H46">
        <v>0</v>
      </c>
    </row>
    <row r="47">
      <c r="A47" t="str">
        <v>Edward Obi</v>
      </c>
      <c r="B47" t="str">
        <f>IF(C47 &gt; 0, TEXT(C47 / E47 * 100, "0.00") &amp; "% Missed", IF(C47 &lt; 0, TEXT(-C47 / E47 * 100, "0.00") &amp; "% Overworked", "No Difference"))</f>
        <v>No Difference</v>
      </c>
      <c r="C47">
        <v>0</v>
      </c>
      <c r="D47">
        <f xml:space="preserve"> (G47 * 2) - G13</f>
        <v>17.63</v>
      </c>
      <c r="E47">
        <f xml:space="preserve"> F47 * 2</f>
        <v>40</v>
      </c>
      <c r="F47">
        <f xml:space="preserve"> G47 + H47</f>
        <v>20</v>
      </c>
      <c r="G47">
        <v>20</v>
      </c>
      <c r="H47">
        <v>0</v>
      </c>
    </row>
    <row r="50">
      <c r="A50" t="str">
        <v>ACTUAL EXPENSES</v>
      </c>
    </row>
    <row r="52">
      <c r="A52" t="str">
        <v>Name</v>
      </c>
      <c r="B52" t="str">
        <v>Incosistency Expense (C)</v>
      </c>
      <c r="C52" t="str">
        <v>Expected Pay Period Expense (C)</v>
      </c>
      <c r="D52" t="str">
        <v>Actual Expense (C)</v>
      </c>
      <c r="E52" t="str">
        <v>Actual Expense Paid (M)</v>
      </c>
      <c r="F52" t="str">
        <v>Expence Difference (C)</v>
      </c>
    </row>
    <row r="53">
      <c r="A53" t="str">
        <v>Grand Total</v>
      </c>
      <c r="B53">
        <f>SUM(B55 + B63)</f>
        <v>135</v>
      </c>
      <c r="C53">
        <f>SUM(C55 + C63)</f>
        <v>3700</v>
      </c>
      <c r="D53">
        <f>SUM(D55 + D63)</f>
        <v>3565</v>
      </c>
      <c r="E53">
        <f>SUM(E55 + E63)</f>
        <v>3565</v>
      </c>
      <c r="F53">
        <f>SUM(F55 + F63)</f>
        <v>0</v>
      </c>
    </row>
    <row r="55">
      <c r="A55" t="str">
        <v>Dev Total</v>
      </c>
      <c r="B55">
        <f>SUM(B56:B61)</f>
        <v>135</v>
      </c>
      <c r="C55">
        <f>SUM(C56:C61)</f>
        <v>2300</v>
      </c>
      <c r="D55">
        <f>SUM(D56:D61)</f>
        <v>2165</v>
      </c>
      <c r="E55">
        <f>SUM(D56:D61)</f>
        <v>2165</v>
      </c>
      <c r="F55">
        <v>0</v>
      </c>
    </row>
    <row r="56">
      <c r="A56" t="str">
        <v>Dharam Pal</v>
      </c>
      <c r="B56">
        <f xml:space="preserve"> C56 - D56</f>
        <v>0</v>
      </c>
      <c r="C56">
        <f xml:space="preserve"> B20</f>
        <v>700</v>
      </c>
      <c r="D56">
        <f>D7</f>
        <v>700</v>
      </c>
      <c r="E56">
        <v>700</v>
      </c>
      <c r="F56">
        <v>0</v>
      </c>
      <c r="G56" t="str">
        <v>Extra 1 carry over</v>
      </c>
    </row>
    <row r="57">
      <c r="A57" t="str">
        <v>Ariful Islam</v>
      </c>
      <c r="B57">
        <f xml:space="preserve"> C57 - D57</f>
        <v>135</v>
      </c>
      <c r="C57">
        <f xml:space="preserve"> B21</f>
        <v>400</v>
      </c>
      <c r="D57">
        <f>D8</f>
        <v>265</v>
      </c>
      <c r="E57">
        <v>265</v>
      </c>
      <c r="F57">
        <v>0</v>
      </c>
    </row>
    <row r="58">
      <c r="A58" t="str">
        <v>Raheel Shahzad</v>
      </c>
      <c r="B58">
        <f xml:space="preserve"> C58 - D58</f>
        <v>0</v>
      </c>
      <c r="C58">
        <f xml:space="preserve"> B22</f>
        <v>600</v>
      </c>
      <c r="D58">
        <f>D9</f>
        <v>600</v>
      </c>
      <c r="E58">
        <v>600</v>
      </c>
      <c r="F58">
        <v>0</v>
      </c>
      <c r="G58" t="str">
        <v>Extra 5.75 carry over</v>
      </c>
    </row>
    <row r="59">
      <c r="A59" t="str">
        <v>Mori Wesonga</v>
      </c>
      <c r="B59">
        <f xml:space="preserve"> C59 - D59</f>
        <v>0</v>
      </c>
      <c r="C59">
        <f xml:space="preserve"> B23</f>
        <v>600</v>
      </c>
      <c r="D59">
        <f>D10</f>
        <v>600</v>
      </c>
      <c r="E59">
        <v>600</v>
      </c>
      <c r="F59">
        <v>0</v>
      </c>
      <c r="G59" t="str">
        <v>Extra 3.17 carry over</v>
      </c>
    </row>
    <row r="60">
      <c r="A60" t="str">
        <v>Mikhail Stepanov</v>
      </c>
      <c r="B60">
        <f xml:space="preserve"> C60 - D60</f>
        <v>0</v>
      </c>
      <c r="C60">
        <v>0</v>
      </c>
      <c r="D60">
        <v>0</v>
      </c>
      <c r="E60">
        <v>0</v>
      </c>
      <c r="F60">
        <f>D60 - E60</f>
        <v>0</v>
      </c>
    </row>
    <row r="61">
      <c r="A61" t="str">
        <v>Anatoly Stepanov</v>
      </c>
      <c r="B61">
        <f xml:space="preserve"> C61 - D61</f>
        <v>0</v>
      </c>
      <c r="C61">
        <v>0</v>
      </c>
      <c r="D61">
        <v>0</v>
      </c>
      <c r="E61">
        <v>0</v>
      </c>
      <c r="F61">
        <f>D61 - E61</f>
        <v>0</v>
      </c>
    </row>
    <row r="63">
      <c r="A63" t="str">
        <v>Design Total</v>
      </c>
      <c r="B63">
        <f>SUM(B64:B66)</f>
        <v>0</v>
      </c>
      <c r="C63">
        <f>SUM(C64:C66)</f>
        <v>1400</v>
      </c>
      <c r="D63">
        <f>SUM(D64:D66)</f>
        <v>1400</v>
      </c>
      <c r="E63">
        <f>SUM(D64:D66)</f>
        <v>1400</v>
      </c>
      <c r="F63">
        <f>SUM(F64)</f>
        <v>0</v>
      </c>
    </row>
    <row r="64">
      <c r="A64" t="str">
        <v>Yulia McCoy</v>
      </c>
      <c r="B64">
        <f xml:space="preserve"> C64 - D64</f>
        <v>0</v>
      </c>
      <c r="C64">
        <f>B24</f>
        <v>200</v>
      </c>
      <c r="D64">
        <f>D11</f>
        <v>200</v>
      </c>
      <c r="E64">
        <v>200</v>
      </c>
      <c r="F64">
        <v>0</v>
      </c>
      <c r="G64" t="str">
        <v>Extra 1.25 carry over</v>
      </c>
    </row>
    <row r="65">
      <c r="A65" t="str">
        <v>Pauline Nguyen</v>
      </c>
      <c r="B65">
        <f xml:space="preserve"> C65 - D65</f>
        <v>0</v>
      </c>
      <c r="C65">
        <f>B25</f>
        <v>1000</v>
      </c>
      <c r="D65">
        <f>D12</f>
        <v>1000</v>
      </c>
      <c r="E65">
        <v>1000</v>
      </c>
      <c r="F65">
        <v>0</v>
      </c>
      <c r="G65" t="str">
        <v>Extra 5.75 carry over</v>
      </c>
    </row>
    <row r="66">
      <c r="A66" t="str">
        <v>Edward Obi</v>
      </c>
      <c r="B66">
        <f xml:space="preserve"> C66 - D66</f>
        <v>0</v>
      </c>
      <c r="C66">
        <v>200</v>
      </c>
      <c r="D66">
        <v>200</v>
      </c>
      <c r="E66">
        <v>200</v>
      </c>
      <c r="F66">
        <v>0</v>
      </c>
      <c r="G66" t="str">
        <v>Negative carry over of 17.63 hours</v>
      </c>
    </row>
  </sheetData>
  <hyperlinks>
    <hyperlink ref="B1" r:id="rId1"/>
    <hyperlink ref="B2" r:id="rId2"/>
  </hyperlinks>
  <ignoredErrors>
    <ignoredError numberStoredAsText="1" sqref="A1:J66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J66"/>
  <sheetViews>
    <sheetView workbookViewId="0" rightToLeft="0"/>
  </sheetViews>
  <sheetData>
    <row r="1">
      <c r="A1" t="str">
        <v>Summary Overview Link</v>
      </c>
      <c r="B1" t="str">
        <v>https://docs.google.com/document/d/1JVvntBFuce6P1xz4aa3jHfK4efWvUzzZkz67nHJhKNo</v>
      </c>
    </row>
    <row r="2">
      <c r="A2" t="str">
        <v>CSV</v>
      </c>
      <c r="B2" t="str">
        <v>https://drive.google.com/drive/folders/1HMkZ6fMheWDQ1Cm0zuUz5sgfcJW5OQ-K</v>
      </c>
    </row>
    <row r="3">
      <c r="A3" t="str">
        <v>Bot Analysis</v>
      </c>
      <c r="B3" t="str">
        <v>https://drive.google.com/drive/folders/1HMkZ6fMheWDQ1Cm0zuUz5sgfcJW5OQ-K</v>
      </c>
    </row>
    <row r="5">
      <c r="A5" t="str">
        <v>ACTUAL EXPENSE REFS</v>
      </c>
    </row>
    <row r="6">
      <c r="A6" t="str">
        <v>Name</v>
      </c>
      <c r="B6" t="str">
        <v>Time Tracking</v>
      </c>
      <c r="C6" t="str">
        <v>Payment Processing</v>
      </c>
      <c r="D6" t="str">
        <v>Actual Expense (M)</v>
      </c>
      <c r="E6" t="str">
        <v>Actual Pay Period (Combined) Hours (C)</v>
      </c>
      <c r="F6" t="str">
        <v>Actual Paid Hours (M)</v>
      </c>
      <c r="G6" t="str">
        <v>Actual Equity Hours (M)</v>
      </c>
      <c r="H6" t="str">
        <v>Comments</v>
      </c>
    </row>
    <row r="7">
      <c r="A7" t="str">
        <v>Total</v>
      </c>
      <c r="D7">
        <f>SUM(D8:D13)</f>
        <v>3268</v>
      </c>
    </row>
    <row r="8">
      <c r="A8" t="str">
        <v>Dharam Pal</v>
      </c>
      <c r="B8" t="str">
        <v>Kimai</v>
      </c>
      <c r="C8" t="str">
        <v>Gusto</v>
      </c>
      <c r="D8">
        <f xml:space="preserve"> F8 * F20</f>
        <v>717.5</v>
      </c>
      <c r="E8">
        <f>F8 + G8</f>
        <v>81</v>
      </c>
      <c r="F8">
        <v>41</v>
      </c>
      <c r="G8">
        <v>40</v>
      </c>
    </row>
    <row r="9">
      <c r="A9" t="str">
        <v>Ariful Islam</v>
      </c>
      <c r="B9" t="str">
        <v>Kimai</v>
      </c>
      <c r="C9" t="str">
        <v>Gusto</v>
      </c>
      <c r="D9">
        <f xml:space="preserve"> F9 * G21</f>
        <v>375</v>
      </c>
      <c r="E9">
        <f>F9 + G9</f>
        <v>77.5</v>
      </c>
      <c r="F9">
        <v>37.5</v>
      </c>
      <c r="G9">
        <v>40</v>
      </c>
    </row>
    <row r="10">
      <c r="A10" t="str">
        <v>Raheel Shahzad</v>
      </c>
      <c r="B10" t="str">
        <v>Kimai</v>
      </c>
      <c r="C10" t="str">
        <v>Gusto</v>
      </c>
      <c r="D10">
        <f>ROUND(F10 * F22, 2)</f>
        <v>675</v>
      </c>
      <c r="E10">
        <f>F10 + G10</f>
        <v>85</v>
      </c>
      <c r="F10">
        <v>45</v>
      </c>
      <c r="G10">
        <v>40</v>
      </c>
      <c r="H10" t="str">
        <v>Last time Raheel's equity was 2 hours off</v>
      </c>
    </row>
    <row r="11">
      <c r="A11" t="str">
        <v>Mori Wesonga</v>
      </c>
      <c r="B11" t="str">
        <v>Kimai</v>
      </c>
      <c r="C11" t="str">
        <v>Gusto</v>
      </c>
      <c r="D11">
        <f>ROUND(F11 * F23, 2)</f>
        <v>652.5</v>
      </c>
      <c r="E11">
        <f>F11 + G11</f>
        <v>83.5</v>
      </c>
      <c r="F11">
        <v>43.5</v>
      </c>
      <c r="G11">
        <v>40</v>
      </c>
    </row>
    <row r="12">
      <c r="A12" t="str">
        <v>Yulia McCoy</v>
      </c>
      <c r="B12" t="str">
        <v>Kimai</v>
      </c>
      <c r="C12" t="str">
        <v>Gusto</v>
      </c>
      <c r="D12">
        <f xml:space="preserve"> F12 * G24</f>
        <v>100</v>
      </c>
      <c r="E12">
        <f>F12 + G12</f>
        <v>45</v>
      </c>
      <c r="F12">
        <v>5</v>
      </c>
      <c r="G12">
        <v>40</v>
      </c>
    </row>
    <row r="13">
      <c r="A13" t="str">
        <v>Pauline Nguyen</v>
      </c>
      <c r="B13" t="str">
        <v>Kimai</v>
      </c>
      <c r="C13" t="str">
        <v>Gusto</v>
      </c>
      <c r="D13">
        <f xml:space="preserve"> F13 * G25</f>
        <v>748</v>
      </c>
      <c r="E13">
        <f>F13 + G13</f>
        <v>69.92</v>
      </c>
      <c r="F13">
        <v>29.92</v>
      </c>
      <c r="G13">
        <v>40</v>
      </c>
    </row>
    <row r="17">
      <c r="A17" t="str">
        <v>EXPECTED EXPENSES</v>
      </c>
    </row>
    <row r="18">
      <c r="A18" t="str">
        <v>Name</v>
      </c>
      <c r="B18" t="str">
        <v>Expected Pay Period Expense (C)</v>
      </c>
      <c r="C18" t="str">
        <v>Weekly Expected Expense (C)</v>
      </c>
      <c r="D18" t="str">
        <v>Total Paid Weekly Hours (M)</v>
      </c>
      <c r="E18" t="str">
        <v>Total Expense Rate, with Tax (C)</v>
      </c>
      <c r="F18" t="str">
        <v>Pre-Tax Employee Rate (C)</v>
      </c>
      <c r="G18" t="str">
        <v>Base Rate (M)</v>
      </c>
      <c r="H18" t="str">
        <v>Upwork fee (multiplier) (M)</v>
      </c>
      <c r="I18" t="str">
        <v>US FTE bonus (multiplier) (M)</v>
      </c>
      <c r="J18" t="str">
        <v>Taxes (multiplier, approximately) (M)</v>
      </c>
    </row>
    <row r="19">
      <c r="A19" t="str">
        <v>Total</v>
      </c>
      <c r="B19">
        <f>SUM(B24)</f>
        <v>200</v>
      </c>
      <c r="C19">
        <f>SUM(C24)</f>
        <v>100</v>
      </c>
    </row>
    <row r="20">
      <c r="A20" t="str">
        <v>Dharam Pal</v>
      </c>
      <c r="B20">
        <f>C20 * 2</f>
        <v>700</v>
      </c>
      <c r="C20">
        <f xml:space="preserve"> D20 * E20</f>
        <v>350</v>
      </c>
      <c r="D20">
        <v>20</v>
      </c>
      <c r="E20">
        <f>ROUND(F20 * J20, 2)</f>
        <v>17.5</v>
      </c>
      <c r="F20">
        <f>ROUND(G20 * H20 * I20, 2)</f>
        <v>17.5</v>
      </c>
      <c r="G20">
        <v>17.5</v>
      </c>
      <c r="H20">
        <v>1</v>
      </c>
      <c r="I20">
        <v>1</v>
      </c>
      <c r="J20">
        <v>1</v>
      </c>
    </row>
    <row r="21">
      <c r="A21" t="str">
        <v>Ariful Islam</v>
      </c>
      <c r="B21">
        <f>C21 * 2</f>
        <v>400</v>
      </c>
      <c r="C21">
        <f xml:space="preserve"> D21 * E21</f>
        <v>200</v>
      </c>
      <c r="D21">
        <v>20</v>
      </c>
      <c r="E21">
        <f>ROUND(F21 * J21, 2)</f>
        <v>10</v>
      </c>
      <c r="F21">
        <f>ROUND(G21 * H21 * I21, 2)</f>
        <v>10</v>
      </c>
      <c r="G21">
        <v>10</v>
      </c>
      <c r="H21">
        <v>1</v>
      </c>
      <c r="I21">
        <v>1</v>
      </c>
      <c r="J21">
        <v>1</v>
      </c>
    </row>
    <row r="22">
      <c r="A22" t="str">
        <v>Raheel Shahzad</v>
      </c>
      <c r="B22">
        <f>C22 * 2</f>
        <v>600</v>
      </c>
      <c r="C22">
        <f xml:space="preserve"> D22 * E22</f>
        <v>300</v>
      </c>
      <c r="D22">
        <v>20</v>
      </c>
      <c r="E22">
        <f>ROUND(F22 * J22, 2)</f>
        <v>15</v>
      </c>
      <c r="F22">
        <f>ROUND(G22 * H22 * I22, 2)</f>
        <v>15</v>
      </c>
      <c r="G22">
        <v>15</v>
      </c>
      <c r="H22">
        <v>1</v>
      </c>
      <c r="I22">
        <v>1</v>
      </c>
      <c r="J22">
        <v>1</v>
      </c>
    </row>
    <row r="23">
      <c r="A23" t="str">
        <v>Mori Wesonga</v>
      </c>
      <c r="B23">
        <f>C23 * 2</f>
        <v>600</v>
      </c>
      <c r="C23">
        <f xml:space="preserve"> D23 * E23</f>
        <v>300</v>
      </c>
      <c r="D23">
        <v>20</v>
      </c>
      <c r="E23">
        <f>ROUND(F23 * J23, 2)</f>
        <v>15</v>
      </c>
      <c r="F23">
        <f>ROUND(G23 * H23 * I23, 2)</f>
        <v>15</v>
      </c>
      <c r="G23">
        <v>15</v>
      </c>
      <c r="H23">
        <v>1</v>
      </c>
      <c r="I23">
        <v>1</v>
      </c>
      <c r="J23">
        <v>1</v>
      </c>
    </row>
    <row r="24">
      <c r="A24" t="str">
        <v>Yulia McCoy</v>
      </c>
      <c r="B24">
        <f>C24 * 2</f>
        <v>200</v>
      </c>
      <c r="C24">
        <f xml:space="preserve"> D24 * E24</f>
        <v>100</v>
      </c>
      <c r="D24">
        <v>5</v>
      </c>
      <c r="E24">
        <f>ROUND(F24 * J24, 2)</f>
        <v>20</v>
      </c>
      <c r="F24">
        <f>ROUND(G24 * H24 * I24, 2)</f>
        <v>20</v>
      </c>
      <c r="G24">
        <v>20</v>
      </c>
      <c r="H24">
        <v>1</v>
      </c>
      <c r="I24">
        <v>1</v>
      </c>
      <c r="J24">
        <v>1</v>
      </c>
    </row>
    <row r="25">
      <c r="A25" t="str">
        <v>Pauline Nguyen</v>
      </c>
      <c r="B25">
        <f>C25 * 2</f>
        <v>1000</v>
      </c>
      <c r="C25">
        <f xml:space="preserve"> D25 * E25</f>
        <v>500</v>
      </c>
      <c r="D25">
        <v>20</v>
      </c>
      <c r="E25">
        <f>ROUND(F25 * J25, 2)</f>
        <v>25</v>
      </c>
      <c r="F25">
        <f>ROUND(G25 * H25 * I25, 2)</f>
        <v>25</v>
      </c>
      <c r="G25">
        <v>25</v>
      </c>
      <c r="H25">
        <v>1</v>
      </c>
      <c r="I25">
        <v>1</v>
      </c>
      <c r="J25">
        <v>1</v>
      </c>
    </row>
    <row r="26">
      <c r="A26" t="str">
        <v>Edward Obi</v>
      </c>
      <c r="B26">
        <f>C26 * 2</f>
        <v>0</v>
      </c>
      <c r="C26">
        <f xml:space="preserve"> D26 * E26</f>
        <v>0</v>
      </c>
      <c r="D26">
        <v>0</v>
      </c>
      <c r="E26">
        <f>ROUND(F26 * J26, 2)</f>
        <v>20</v>
      </c>
      <c r="F26">
        <f>ROUND(G26 * H26 * I26, 2)</f>
        <v>20</v>
      </c>
      <c r="G26">
        <v>20</v>
      </c>
      <c r="H26">
        <v>1</v>
      </c>
      <c r="I26">
        <v>1</v>
      </c>
      <c r="J26">
        <v>1</v>
      </c>
    </row>
    <row r="30">
      <c r="A30" t="str">
        <v>HOURS</v>
      </c>
    </row>
    <row r="31">
      <c r="A31" t="str">
        <v>Coloring</v>
      </c>
      <c r="B31" t="str">
        <v>3 hours max is acceptable difference</v>
      </c>
      <c r="C31" t="str">
        <v>3 hour+ difference</v>
      </c>
    </row>
    <row r="33">
      <c r="A33" t="str">
        <v>Name</v>
      </c>
      <c r="B33" t="str">
        <v>Inconsistency Ratio (C)</v>
      </c>
      <c r="C33" t="str">
        <v>Pay Period Hours Difference (C)</v>
      </c>
      <c r="D33" t="str">
        <v>Equity Hours Difference (C)</v>
      </c>
      <c r="E33" t="str">
        <v>Pay Period Expecteed Hours (C)</v>
      </c>
      <c r="F33" t="str">
        <v>Total Expected Weekly Hours (C)</v>
      </c>
      <c r="G33" t="str">
        <v>Total Expected Weekly Equity Hours (M)</v>
      </c>
      <c r="H33" t="str">
        <v>Total Expected Paid Weekly Hours (C)</v>
      </c>
    </row>
    <row r="34">
      <c r="A34" t="str">
        <v>Grand Total</v>
      </c>
      <c r="B34" t="str">
        <f>IF(C34 &gt; 0, "Average " &amp; TEXT(C34 / E34 * 100, "0.00") &amp; "% Missed", IF(C34 &lt; 0, "Average " &amp; TEXT(-C34 / E34 * 100, "0.00") &amp; "% Overworked", "Average No Difference"))</f>
        <v>Average 1.59% Overworked</v>
      </c>
      <c r="C34">
        <f>SUM(C36+C44)</f>
        <v>-7</v>
      </c>
      <c r="D34">
        <f>SUM(D36+D44)</f>
        <v>0</v>
      </c>
      <c r="E34">
        <f>SUM(E36+E44)</f>
        <v>440</v>
      </c>
      <c r="F34">
        <f>SUM(F36+F44)</f>
        <v>220</v>
      </c>
      <c r="G34">
        <f>SUM(G36+G44)</f>
        <v>140</v>
      </c>
      <c r="H34">
        <f>SUM(H36+H44)</f>
        <v>80</v>
      </c>
    </row>
    <row r="36">
      <c r="A36" t="str">
        <v>Dev Total</v>
      </c>
      <c r="B36" t="str">
        <f>IF(C36 &gt; 0, "Average " &amp; TEXT(C36 / E36 * 100, "0.00") &amp; "% Missed", IF(C36 &lt; 0, "Average " &amp; TEXT(-C36 / E36 * 100, "0.00") &amp; "% Overworked", "Average No Difference"))</f>
        <v>Average 1.75% Overworked</v>
      </c>
      <c r="C36">
        <f>SUM(C37:C42)</f>
        <v>-7</v>
      </c>
      <c r="D36">
        <f>SUM(D37:D42)</f>
        <v>0</v>
      </c>
      <c r="E36">
        <f>SUM(E37:E42)</f>
        <v>400</v>
      </c>
      <c r="F36">
        <f>SUM(F37:F42)</f>
        <v>200</v>
      </c>
      <c r="G36">
        <f>SUM(G37:G42)</f>
        <v>120</v>
      </c>
      <c r="H36">
        <f>SUM(H37:H42)</f>
        <v>80</v>
      </c>
    </row>
    <row r="37">
      <c r="A37" t="str">
        <v>Dharam Pal</v>
      </c>
      <c r="B37" t="str">
        <f>IF(C37 &gt; 0, TEXT(C37 / E37 * 100, "0.00") &amp; "% Missed", IF(C37 &lt; 0, TEXT(-C37 / E37 * 100, "0.00") &amp; "% Overworked", "No Difference"))</f>
        <v>1.25% Overworked</v>
      </c>
      <c r="C37">
        <f xml:space="preserve"> E37 - E8</f>
        <v>-1</v>
      </c>
      <c r="D37">
        <f xml:space="preserve"> (G37 * 2) - G8</f>
        <v>0</v>
      </c>
      <c r="E37">
        <f xml:space="preserve"> F37 * 2</f>
        <v>80</v>
      </c>
      <c r="F37">
        <f xml:space="preserve"> G37 + H37</f>
        <v>40</v>
      </c>
      <c r="G37">
        <v>20</v>
      </c>
      <c r="H37">
        <f>D20</f>
        <v>20</v>
      </c>
    </row>
    <row r="38">
      <c r="A38" t="str">
        <v>Ariful Islam</v>
      </c>
      <c r="B38" t="str">
        <f>IF(C38 &gt; 0, TEXT(C38 / E38 * 100, "0.00") &amp; "% Missed", IF(C38 &lt; 0, TEXT(-C38 / E38 * 100, "0.00") &amp; "% Overworked", "No Difference"))</f>
        <v>3.13% Missed</v>
      </c>
      <c r="C38">
        <f xml:space="preserve"> E38 - E9</f>
        <v>2.5</v>
      </c>
      <c r="D38">
        <f xml:space="preserve"> (G38 * 2) - G9</f>
        <v>0</v>
      </c>
      <c r="E38">
        <f xml:space="preserve"> F38 * 2</f>
        <v>80</v>
      </c>
      <c r="F38">
        <f xml:space="preserve"> G38 + H38</f>
        <v>40</v>
      </c>
      <c r="G38">
        <v>20</v>
      </c>
      <c r="H38">
        <f>D21</f>
        <v>20</v>
      </c>
    </row>
    <row r="39">
      <c r="A39" t="str">
        <v>Raheel Shahzad</v>
      </c>
      <c r="B39" t="str">
        <f>IF(C39 &gt; 0, TEXT(C39 / E39 * 100, "0.00") &amp; "% Missed", IF(C39 &lt; 0, TEXT(-C39 / E39 * 100, "0.00") &amp; "% Overworked", "No Difference"))</f>
        <v>6.25% Overworked</v>
      </c>
      <c r="C39">
        <f xml:space="preserve"> E39 - E10</f>
        <v>-5</v>
      </c>
      <c r="D39">
        <f xml:space="preserve"> (G39 * 2) - G10</f>
        <v>0</v>
      </c>
      <c r="E39">
        <f xml:space="preserve"> F39 * 2</f>
        <v>80</v>
      </c>
      <c r="F39">
        <f xml:space="preserve"> G39 + H39</f>
        <v>40</v>
      </c>
      <c r="G39">
        <v>20</v>
      </c>
      <c r="H39">
        <f>D22</f>
        <v>20</v>
      </c>
    </row>
    <row r="40">
      <c r="A40" t="str">
        <v>Mori Wesonga</v>
      </c>
      <c r="B40" t="str">
        <f>IF(C40 &gt; 0, TEXT(C40 / E40 * 100, "0.00") &amp; "% Missed", IF(C40 &lt; 0, TEXT(-C40 / E40 * 100, "0.00") &amp; "% Overworked", "No Difference"))</f>
        <v>4.38% Overworked</v>
      </c>
      <c r="C40">
        <f xml:space="preserve"> E40 - E11</f>
        <v>-3.5</v>
      </c>
      <c r="D40">
        <f xml:space="preserve"> (G40 * 2) - G11</f>
        <v>0</v>
      </c>
      <c r="E40">
        <f xml:space="preserve"> F40 * 2</f>
        <v>80</v>
      </c>
      <c r="F40">
        <f xml:space="preserve"> G40 + H40</f>
        <v>40</v>
      </c>
      <c r="G40">
        <v>20</v>
      </c>
      <c r="H40">
        <f>D23</f>
        <v>20</v>
      </c>
    </row>
    <row r="41">
      <c r="A41" t="str">
        <v>Mikhail Stepanov</v>
      </c>
      <c r="B41" t="str">
        <f>IF(C41 &gt; 0, TEXT(C41 / E41 * 100, "0.00") &amp; "% Missed", IF(C41 &lt; 0, TEXT(-C41 / E41 * 100, "0.00") &amp; "% Overworked", "No Difference"))</f>
        <v>No Difference</v>
      </c>
      <c r="C41">
        <v>0</v>
      </c>
      <c r="D41">
        <v>0</v>
      </c>
      <c r="E41">
        <f xml:space="preserve"> F41 * 2</f>
        <v>40</v>
      </c>
      <c r="F41">
        <f xml:space="preserve"> G41 + H41</f>
        <v>20</v>
      </c>
      <c r="G41">
        <v>20</v>
      </c>
      <c r="H41">
        <v>0</v>
      </c>
    </row>
    <row r="42">
      <c r="A42" t="str">
        <v>Anatoly Stepanov</v>
      </c>
      <c r="B42" t="str">
        <f>IF(C42 &gt; 0, TEXT(C42 / E42 * 100, "0.00") &amp; "% Missed", IF(C42 &lt; 0, TEXT(-C42 / E42 * 100, "0.00") &amp; "% Overworked", "No Difference"))</f>
        <v>No Difference</v>
      </c>
      <c r="C42">
        <v>0</v>
      </c>
      <c r="D42">
        <v>0</v>
      </c>
      <c r="E42">
        <f xml:space="preserve"> F42 * 2</f>
        <v>40</v>
      </c>
      <c r="F42">
        <f xml:space="preserve"> G42 + H42</f>
        <v>20</v>
      </c>
      <c r="G42">
        <v>20</v>
      </c>
      <c r="H42">
        <v>0</v>
      </c>
    </row>
    <row r="44">
      <c r="A44" t="str">
        <v>Design Total</v>
      </c>
      <c r="B44" t="str">
        <f>IF(C44 &gt; 0, "Average " &amp; TEXT(C44 / E44 * 100, "0.00") &amp; "% Missed", IF(C44 &lt; 0, "Average " &amp; TEXT(-C44 / E44 * 100, "0.00") &amp; "% Overworked", "Average No Difference"))</f>
        <v>Average No Difference</v>
      </c>
      <c r="C44">
        <f>SUM(C45)</f>
        <v>0</v>
      </c>
      <c r="D44">
        <f>SUM(D45)</f>
        <v>0</v>
      </c>
      <c r="E44">
        <f>SUM(E45)</f>
        <v>40</v>
      </c>
      <c r="F44">
        <f>SUM(F45)</f>
        <v>20</v>
      </c>
      <c r="G44">
        <f>SUM(G45)</f>
        <v>20</v>
      </c>
      <c r="H44">
        <f>SUM(H45)</f>
        <v>0</v>
      </c>
    </row>
    <row r="45">
      <c r="A45" t="str">
        <v>Yulia McCoy</v>
      </c>
      <c r="B45" t="str">
        <f>IF(C45 &gt; 0, TEXT(C45 / E45 * 100, "0.00") &amp; "% Missed", IF(C45 &lt; 0, TEXT(-C45 / E45 * 100, "0.00") &amp; "% Overworked", "No Difference"))</f>
        <v>No Difference</v>
      </c>
      <c r="C45">
        <v>0</v>
      </c>
      <c r="D45">
        <v>0</v>
      </c>
      <c r="E45">
        <f xml:space="preserve"> F45 * 2</f>
        <v>40</v>
      </c>
      <c r="F45">
        <f xml:space="preserve"> G45 + H45</f>
        <v>20</v>
      </c>
      <c r="G45">
        <v>20</v>
      </c>
      <c r="H45">
        <v>0</v>
      </c>
    </row>
    <row r="46">
      <c r="A46" t="str">
        <v>Pauline Nguyen</v>
      </c>
      <c r="B46" t="str">
        <f>IF(C46 &gt; 0, TEXT(C46 / E46 * 100, "0.00") &amp; "% Missed", IF(C46 &lt; 0, TEXT(-C46 / E46 * 100, "0.00") &amp; "% Overworked", "No Difference"))</f>
        <v>No Difference</v>
      </c>
      <c r="C46">
        <v>0</v>
      </c>
      <c r="D46">
        <f xml:space="preserve"> (G46 * 2) - G13</f>
        <v>0</v>
      </c>
      <c r="E46">
        <f xml:space="preserve"> F46 * 2</f>
        <v>40</v>
      </c>
      <c r="F46">
        <f xml:space="preserve"> G46 + H46</f>
        <v>20</v>
      </c>
      <c r="G46">
        <v>20</v>
      </c>
      <c r="H46">
        <v>0</v>
      </c>
    </row>
    <row r="47">
      <c r="A47" t="str">
        <v>Edward Obi</v>
      </c>
      <c r="B47" t="str">
        <f>IF(C47 &gt; 0, TEXT(C47 / E47 * 100, "0.00") &amp; "% Missed", IF(C47 &lt; 0, TEXT(-C47 / E47 * 100, "0.00") &amp; "% Overworked", "No Difference"))</f>
        <v>No Difference</v>
      </c>
      <c r="C47">
        <v>0</v>
      </c>
      <c r="D47">
        <v>0</v>
      </c>
      <c r="E47">
        <f xml:space="preserve"> F47 * 2</f>
        <v>40</v>
      </c>
      <c r="F47">
        <f xml:space="preserve"> G47 + H47</f>
        <v>20</v>
      </c>
      <c r="G47">
        <v>20</v>
      </c>
      <c r="H47">
        <v>0</v>
      </c>
    </row>
    <row r="50">
      <c r="A50" t="str">
        <v>ACTUAL EXPENSES</v>
      </c>
    </row>
    <row r="52">
      <c r="A52" t="str">
        <v>Name</v>
      </c>
      <c r="B52" t="str">
        <v>Incosistency Expense (C)</v>
      </c>
      <c r="C52" t="str">
        <v>Expected Pay Period Expense (C)</v>
      </c>
      <c r="D52" t="str">
        <v>Actual Expense (C)</v>
      </c>
      <c r="E52" t="str">
        <v>Actual Expense Paid (M)</v>
      </c>
      <c r="F52" t="str">
        <v>Expence Difference (C)</v>
      </c>
    </row>
    <row r="53">
      <c r="A53" t="str">
        <v>Grand Total</v>
      </c>
      <c r="B53">
        <f>SUM(B55 + B63)</f>
        <v>132</v>
      </c>
      <c r="C53">
        <f>SUM(C55 + C63)</f>
        <v>3400</v>
      </c>
      <c r="D53">
        <f>SUM(D55 + D63)</f>
        <v>3268</v>
      </c>
      <c r="E53">
        <f>SUM(E55 + E63)</f>
        <v>2300</v>
      </c>
      <c r="F53">
        <f>SUM(F55 + F63)</f>
        <v>0</v>
      </c>
    </row>
    <row r="55">
      <c r="A55" t="str">
        <v>Dev Total</v>
      </c>
      <c r="B55">
        <f>SUM(B56:B61)</f>
        <v>-120</v>
      </c>
      <c r="C55">
        <f>SUM(C56:C61)</f>
        <v>2300</v>
      </c>
      <c r="D55">
        <f>SUM(D56:D61)</f>
        <v>2420</v>
      </c>
      <c r="E55">
        <v>2300</v>
      </c>
      <c r="F55">
        <v>0</v>
      </c>
    </row>
    <row r="56">
      <c r="A56" t="str">
        <v>Dharam Pal</v>
      </c>
      <c r="B56">
        <f xml:space="preserve"> C56 - D56</f>
        <v>-17.5</v>
      </c>
      <c r="C56">
        <f xml:space="preserve"> B20</f>
        <v>700</v>
      </c>
      <c r="D56">
        <f>D8</f>
        <v>717.5</v>
      </c>
      <c r="E56">
        <v>700</v>
      </c>
      <c r="F56">
        <v>0</v>
      </c>
    </row>
    <row r="57">
      <c r="A57" t="str">
        <v>Ariful Islam</v>
      </c>
      <c r="B57">
        <f xml:space="preserve"> C57 - D57</f>
        <v>25</v>
      </c>
      <c r="C57">
        <f xml:space="preserve"> B21</f>
        <v>400</v>
      </c>
      <c r="D57">
        <f>D9</f>
        <v>375</v>
      </c>
      <c r="E57">
        <v>400</v>
      </c>
      <c r="F57">
        <v>0</v>
      </c>
    </row>
    <row r="58">
      <c r="A58" t="str">
        <v>Raheel Shahzad</v>
      </c>
      <c r="B58">
        <f xml:space="preserve"> C58 - D58</f>
        <v>-75</v>
      </c>
      <c r="C58">
        <f xml:space="preserve"> B22</f>
        <v>600</v>
      </c>
      <c r="D58">
        <f>D10</f>
        <v>675</v>
      </c>
      <c r="E58">
        <v>600</v>
      </c>
      <c r="F58">
        <v>0</v>
      </c>
    </row>
    <row r="59">
      <c r="A59" t="str">
        <v>Mori Wesonga</v>
      </c>
      <c r="B59">
        <f xml:space="preserve"> C59 - D59</f>
        <v>-52.5</v>
      </c>
      <c r="C59">
        <f xml:space="preserve"> B23</f>
        <v>600</v>
      </c>
      <c r="D59">
        <f>D11</f>
        <v>652.5</v>
      </c>
      <c r="E59">
        <v>600</v>
      </c>
      <c r="F59">
        <v>0</v>
      </c>
    </row>
    <row r="60">
      <c r="A60" t="str">
        <v>Mikhail Stepanov</v>
      </c>
      <c r="B60">
        <f xml:space="preserve"> C60 - D60</f>
        <v>0</v>
      </c>
      <c r="C60">
        <v>0</v>
      </c>
      <c r="D60">
        <v>0</v>
      </c>
      <c r="E60">
        <v>0</v>
      </c>
      <c r="F60">
        <f>D60 - E60</f>
        <v>0</v>
      </c>
    </row>
    <row r="61">
      <c r="A61" t="str">
        <v>Anatoly Stepanov</v>
      </c>
      <c r="B61">
        <f xml:space="preserve"> C61 - D61</f>
        <v>0</v>
      </c>
      <c r="C61">
        <v>0</v>
      </c>
      <c r="D61">
        <v>0</v>
      </c>
      <c r="E61">
        <v>0</v>
      </c>
      <c r="F61">
        <f>D61 - E61</f>
        <v>0</v>
      </c>
    </row>
    <row r="63">
      <c r="A63" t="str">
        <v>Design Total</v>
      </c>
      <c r="B63">
        <f>SUM(B64:B66)</f>
        <v>252</v>
      </c>
      <c r="C63">
        <f>SUM(C64:C66)</f>
        <v>1100</v>
      </c>
      <c r="D63">
        <f>SUM(D64:D66)</f>
        <v>848</v>
      </c>
      <c r="E63">
        <f>SUM(E64)</f>
        <v>0</v>
      </c>
      <c r="F63">
        <f>SUM(F64)</f>
        <v>0</v>
      </c>
    </row>
    <row r="64">
      <c r="A64" t="str">
        <v>Yulia McCoy</v>
      </c>
      <c r="B64">
        <f xml:space="preserve"> C64 - D64</f>
        <v>0</v>
      </c>
      <c r="C64">
        <f>B24 / 2</f>
        <v>100</v>
      </c>
      <c r="D64">
        <f>D12</f>
        <v>100</v>
      </c>
      <c r="E64">
        <v>0</v>
      </c>
      <c r="F64">
        <v>0</v>
      </c>
    </row>
    <row r="65">
      <c r="A65" t="str">
        <v>Pauline Nguyen</v>
      </c>
      <c r="B65">
        <f xml:space="preserve"> C65 - D65</f>
        <v>252</v>
      </c>
      <c r="C65">
        <f>B25</f>
        <v>1000</v>
      </c>
      <c r="D65">
        <f>D13</f>
        <v>748</v>
      </c>
      <c r="E65">
        <v>0</v>
      </c>
      <c r="F65">
        <v>0</v>
      </c>
    </row>
    <row r="66">
      <c r="A66" t="str">
        <v>Edward Obi</v>
      </c>
      <c r="B66">
        <f xml:space="preserve"> C66 - D66</f>
        <v>0</v>
      </c>
      <c r="C66">
        <v>0</v>
      </c>
      <c r="D66">
        <v>0</v>
      </c>
      <c r="E66">
        <v>0</v>
      </c>
      <c r="F66">
        <v>0</v>
      </c>
    </row>
  </sheetData>
  <hyperlinks>
    <hyperlink ref="B1" r:id="rId1"/>
    <hyperlink ref="B2" r:id="rId2"/>
    <hyperlink ref="B3" r:id="rId3"/>
  </hyperlinks>
  <ignoredErrors>
    <ignoredError numberStoredAsText="1" sqref="A1:J66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T62"/>
  <sheetViews>
    <sheetView workbookViewId="0" rightToLeft="0"/>
  </sheetViews>
  <sheetData>
    <row r="1">
      <c r="A1" t="str">
        <v>Summary Overview Link</v>
      </c>
      <c r="B1" t="str">
        <v>https://docs.google.com/document/d/1ypge3yyKzOen3daCFEhMAIRDo6xybN5HZ27lA_HAh74</v>
      </c>
    </row>
    <row r="5">
      <c r="A5" t="str">
        <v>ACTUAL EXPENSE REFS</v>
      </c>
    </row>
    <row r="6">
      <c r="A6" t="str">
        <v>Name</v>
      </c>
      <c r="B6" t="str">
        <v>Time Tracking</v>
      </c>
      <c r="C6" t="str">
        <v>Payment Processing</v>
      </c>
      <c r="D6" t="str">
        <v>Actual Expense (M)</v>
      </c>
      <c r="E6" t="str">
        <v>Clockify Hours Times Rate (pre-tax) (C)</v>
      </c>
      <c r="F6" t="str">
        <v>Actual Pay Period (Combined) Hours (C)</v>
      </c>
      <c r="G6" t="str">
        <v>Actual Paid Hours (M)</v>
      </c>
      <c r="H6" t="str">
        <v>Actual Equity Hours (M)</v>
      </c>
      <c r="I6" t="str">
        <v>Name of Ref1</v>
      </c>
      <c r="J6" t="str">
        <v>Value of Ref1</v>
      </c>
      <c r="K6" t="str">
        <v>Link to Ref1</v>
      </c>
      <c r="L6" t="str">
        <v>Name of Ref2</v>
      </c>
      <c r="M6" t="str">
        <v>Value of Ref2</v>
      </c>
      <c r="N6" t="str">
        <v>Link to Ref2</v>
      </c>
      <c r="O6" t="str">
        <v>Name of Ref3</v>
      </c>
      <c r="P6" t="str">
        <v>Value of Ref3</v>
      </c>
      <c r="Q6" t="str">
        <v>Link to Ref3</v>
      </c>
      <c r="R6" t="str">
        <v>Name of Ref4</v>
      </c>
      <c r="S6" t="str">
        <v>Value of Ref4</v>
      </c>
      <c r="T6" t="str">
        <v>Link to Ref4</v>
      </c>
    </row>
    <row r="7">
      <c r="A7" t="str">
        <v>Total</v>
      </c>
      <c r="D7">
        <f>SUM(D8:D12)</f>
        <v>2300</v>
      </c>
    </row>
    <row r="8" xml:space="preserve">
      <c r="A8" t="str">
        <v>Dharam Pal</v>
      </c>
      <c r="B8" t="str">
        <v>Clockify</v>
      </c>
      <c r="C8" t="str">
        <v>Gusto</v>
      </c>
      <c r="D8">
        <v>700</v>
      </c>
      <c r="E8">
        <f xml:space="preserve"> G8 * F19</f>
        <v>700</v>
      </c>
      <c r="F8">
        <f>G8 + H8</f>
        <v>80.25</v>
      </c>
      <c r="G8">
        <v>40</v>
      </c>
      <c r="H8">
        <v>40.25</v>
      </c>
      <c r="I8" t="str" xml:space="preserve">
        <v xml:space="preserve">Clockify: Dharam, Fri, May 16 - Sat, May 31
</v>
      </c>
      <c r="J8" t="str">
        <v>Approved 16:00:00, Billable 16:00:00. Meaning that Equity is 16:00:00. Clockify amount is $‎280.00. Decimal hours: 32.00</v>
      </c>
      <c r="K8" t="str">
        <v>https://app.clockify.me/approvals/684711cabb7c56144c5b5afb?userId=68054b65da507d1b66d678a4</v>
      </c>
      <c r="L8" t="str">
        <v>Clockify: Dharam, Sun, Jun 1 - Sun, Jun 15</v>
      </c>
      <c r="M8" t="str">
        <v>Approved 48:15:00, Billable 24:00:00. Meaning that Equity is 24:15:00. Clockify amount is $‎420.00. Decimal hours: 48.25</v>
      </c>
      <c r="N8" t="str">
        <v>https://app.clockify.me/approvals/684711b4ba96dc05a1c078a1?userId=68054b65da507d1b66d678a4</v>
      </c>
      <c r="O8" t="str">
        <v>-</v>
      </c>
      <c r="P8" t="str">
        <v>-</v>
      </c>
      <c r="Q8" t="str">
        <v>-</v>
      </c>
      <c r="R8" t="str">
        <v>-</v>
      </c>
      <c r="S8" t="str">
        <v>-</v>
      </c>
      <c r="T8" t="str">
        <v>-</v>
      </c>
    </row>
    <row r="9">
      <c r="A9" t="str">
        <v>Ariful Islam</v>
      </c>
      <c r="B9" t="str">
        <v>Clockify</v>
      </c>
      <c r="C9" t="str">
        <v>Gusto</v>
      </c>
      <c r="D9">
        <v>400</v>
      </c>
      <c r="E9">
        <f xml:space="preserve"> G9 * G20</f>
        <v>400</v>
      </c>
      <c r="F9">
        <f>G9 + H9</f>
        <v>80</v>
      </c>
      <c r="G9">
        <v>40</v>
      </c>
      <c r="H9">
        <v>40</v>
      </c>
      <c r="I9" t="str">
        <v>Clockify: Ariful, Fri, May 16 - Sat, May 31</v>
      </c>
      <c r="J9" t="str">
        <v>Approved 33:00:00, Billable 00:00:00. Meaning that Equity is 33:00:00. Clockify amount is $0.00. Decimal hours: 33.00</v>
      </c>
      <c r="K9" t="str">
        <v>https://app.clockify.me/approvals/6848041a833c2b6f967a28d5?userId=68054953135498463183032e</v>
      </c>
      <c r="L9" t="str">
        <v>Clockify: Ariful, Sun, Jun 1 - Sun, Jun 15</v>
      </c>
      <c r="M9" t="str">
        <v>Approved 47:00:00, Billable 40:00:00. Meaning that Equity is 7:00:00. Clockify amount is $400.00. Decimal hours: 47.00</v>
      </c>
      <c r="N9" t="str">
        <v>https://app.clockify.me/approvals/684804216ea942064ff01736?userId=68054953135498463183032e</v>
      </c>
      <c r="R9" t="str">
        <v>-</v>
      </c>
      <c r="S9" t="str">
        <v>-</v>
      </c>
      <c r="T9" t="str">
        <v>-</v>
      </c>
    </row>
    <row r="10">
      <c r="A10" t="str">
        <v>Raheel Shahzad</v>
      </c>
      <c r="B10" t="str">
        <v>Clockify</v>
      </c>
      <c r="C10" t="str">
        <v>Gusto</v>
      </c>
      <c r="D10">
        <v>600</v>
      </c>
      <c r="E10">
        <f>ROUND(G10 * F21, 2)</f>
        <v>600</v>
      </c>
      <c r="F10">
        <f>G10 + H10</f>
        <v>78</v>
      </c>
      <c r="G10">
        <v>40</v>
      </c>
      <c r="H10">
        <v>38</v>
      </c>
      <c r="I10" t="str">
        <v>Clockify: Raheel Shahzad, Fri, May 16 - Sat, May 31</v>
      </c>
      <c r="J10" t="str">
        <v>Approved 17:00:00, Billable 09:00:00. Meaning that Equity is 08:00:00. Clockify amount is $135.00. Decimal hours: 17.00</v>
      </c>
      <c r="K10" t="str">
        <v>https://app.clockify.me/approvals/684732f8ba96dc05a1c3dd0b?userId=68235448b505c259c818a457</v>
      </c>
      <c r="L10" t="str">
        <v>Clockify: Raheel Shahzad, Sun, Jun 1 - Sun, Jun 15</v>
      </c>
      <c r="M10" t="str">
        <v>Approved 60:00:00, Billable 32:30:00. Meaning that Equity is 27:30:00. Clockify amount is $‎487.50. Decimal hours: 60.00</v>
      </c>
      <c r="N10" t="str">
        <v>https://app.clockify.me/approvals/68486a97fe50cb725d9d83d5?userId=68235448b505c259c818a457</v>
      </c>
      <c r="O10" t="str">
        <v>Siphoned 1.5 hours paid into equity to lower paid to 40</v>
      </c>
      <c r="R10" t="str">
        <v>-</v>
      </c>
      <c r="S10" t="str">
        <v>-</v>
      </c>
      <c r="T10" t="str">
        <v>-</v>
      </c>
    </row>
    <row r="11">
      <c r="A11" t="str">
        <v>Mori Wesonga</v>
      </c>
      <c r="B11" t="str">
        <v>Clockify</v>
      </c>
      <c r="C11" t="str">
        <v>Gusto</v>
      </c>
      <c r="D11">
        <v>600</v>
      </c>
      <c r="E11">
        <f>ROUND(G11 * F22, 2)</f>
        <v>600</v>
      </c>
      <c r="F11">
        <f>G11 + H11</f>
        <v>85.8797</v>
      </c>
      <c r="G11">
        <v>40</v>
      </c>
      <c r="H11">
        <v>45.8797</v>
      </c>
      <c r="I11" t="str">
        <v>Clockify: Isaac Mori, Fri, May 16 - Sat, May 31</v>
      </c>
      <c r="J11" t="str">
        <v>Approved 41:17:47, Billable 00:00:00. Meaning that Equity is 41:17:47. Clockify amount is $000.00. Decimal hours: 41.2964</v>
      </c>
      <c r="K11" t="str">
        <v>https://app.clockify.me/approvals/68486db6f8cbae590d4d94c6?userId=683481373cf11d012e3d57af</v>
      </c>
      <c r="L11" t="str">
        <v>Clockify: Isaac Mori, Sun, Jun 1 - Sun, Jun 15</v>
      </c>
      <c r="M11" t="str">
        <v>Approved 44:35:00, Billable 40:00:00. Meaning that Equity is 04:35:00. Clockify amount is $600.00. Decimal hours: 44.5833</v>
      </c>
      <c r="N11" t="str">
        <v>https://app.clockify.me/approvals/68486d7b9bfd9363c4575844?userId=683481373cf11d012e3d57af</v>
      </c>
      <c r="R11" t="str">
        <v>-</v>
      </c>
      <c r="S11" t="str">
        <v>-</v>
      </c>
      <c r="T11" t="str">
        <v>-</v>
      </c>
    </row>
    <row r="12" xml:space="preserve">
      <c r="A12" t="str">
        <v>Mohit Agrawal</v>
      </c>
      <c r="B12" t="str">
        <v>Clockify</v>
      </c>
      <c r="C12" t="str">
        <v>Gusto</v>
      </c>
      <c r="D12">
        <v>0</v>
      </c>
      <c r="E12">
        <f xml:space="preserve"> G12 * G24</f>
        <v>0</v>
      </c>
      <c r="F12">
        <f>G12 + H12</f>
        <v>51.5</v>
      </c>
      <c r="G12">
        <v>0</v>
      </c>
      <c r="H12">
        <v>51.5</v>
      </c>
      <c r="I12" t="str">
        <v>Clockify: mohit agrawal, Sun, Jun 1 - Sun, Jun 15</v>
      </c>
      <c r="J12" t="str">
        <v>Approved 15:30:00, Billable 00:00:00. Meaning that Equity is 15:30:00. Clockify amount is $0.00. Decimal hours: 15.5</v>
      </c>
      <c r="K12" t="str">
        <v>https://app.clockify.me/approvals/6845a0c7f0c88d522706490c?userId=63fdde497f13a72ea96b6e13</v>
      </c>
      <c r="L12" t="str" xml:space="preserve">
        <v xml:space="preserve">Clockify: mohit agrawal, Fri, May 16 - Sat, May 31
</v>
      </c>
      <c r="M12" t="str">
        <v>Approved 36:00:00, Billable 00:00:00. Meaning that Equity is 36:00:00. Clockify amount is $0.00. Decimal hours: 36.00</v>
      </c>
      <c r="N12" t="str">
        <v>https://app.clockify.me/approvals/684b14635b66b766168962be?userId=63fdde497f13a72ea96b6e13</v>
      </c>
      <c r="R12" t="str">
        <v>-</v>
      </c>
      <c r="S12" t="str">
        <v>-</v>
      </c>
      <c r="T12" t="str">
        <v>-</v>
      </c>
    </row>
    <row r="16">
      <c r="A16" t="str">
        <v>EXPECTED EXPENSES</v>
      </c>
    </row>
    <row r="17">
      <c r="A17" t="str">
        <v>Name</v>
      </c>
      <c r="B17" t="str">
        <v>Expected Pay Period Expense (C)</v>
      </c>
      <c r="C17" t="str">
        <v>Weekly Expected Expense (C)</v>
      </c>
      <c r="D17" t="str">
        <v>Total Paid Weekly Hours (M)</v>
      </c>
      <c r="E17" t="str">
        <v>Total Expense Rate, with Tax (C)</v>
      </c>
      <c r="F17" t="str">
        <v>Pre-Tax Employee Rate (C)</v>
      </c>
      <c r="G17" t="str">
        <v>Base Rate (M)</v>
      </c>
      <c r="H17" t="str">
        <v>Upwork fee (multiplier) (M)</v>
      </c>
      <c r="I17" t="str">
        <v>US FTE bonus (multiplier) (M)</v>
      </c>
      <c r="J17" t="str">
        <v>Taxes (multiplier, approximately) (M)</v>
      </c>
      <c r="K17" t="str">
        <v>Comments</v>
      </c>
    </row>
    <row r="18">
      <c r="A18" t="str">
        <v>Total</v>
      </c>
      <c r="B18">
        <f>SUM(B24)</f>
        <v>0</v>
      </c>
      <c r="C18">
        <f>SUM(C24)</f>
        <v>0</v>
      </c>
    </row>
    <row r="19">
      <c r="A19" t="str">
        <v>Dharam Pal</v>
      </c>
      <c r="B19">
        <f>C19 * 2</f>
        <v>700</v>
      </c>
      <c r="C19">
        <f xml:space="preserve"> D19 * E19</f>
        <v>350</v>
      </c>
      <c r="D19">
        <v>20</v>
      </c>
      <c r="E19">
        <f>ROUND(F19 * J19, 2)</f>
        <v>17.5</v>
      </c>
      <c r="F19">
        <f>ROUND(G19 * H19 * I19, 2)</f>
        <v>17.5</v>
      </c>
      <c r="G19">
        <v>17.5</v>
      </c>
      <c r="H19">
        <v>1</v>
      </c>
      <c r="I19">
        <v>1</v>
      </c>
      <c r="J19">
        <v>1</v>
      </c>
    </row>
    <row r="20">
      <c r="A20" t="str">
        <v>Ariful Islam</v>
      </c>
      <c r="B20">
        <f>C20 * 2</f>
        <v>400</v>
      </c>
      <c r="C20">
        <f xml:space="preserve"> D20 * E20</f>
        <v>200</v>
      </c>
      <c r="D20">
        <v>20</v>
      </c>
      <c r="E20">
        <f>ROUND(F20 * J20, 2)</f>
        <v>10</v>
      </c>
      <c r="F20">
        <f>ROUND(G20 * H20 * I20, 2)</f>
        <v>10</v>
      </c>
      <c r="G20">
        <v>10</v>
      </c>
      <c r="H20">
        <v>1</v>
      </c>
      <c r="I20">
        <v>1</v>
      </c>
      <c r="J20">
        <v>1</v>
      </c>
    </row>
    <row r="21">
      <c r="A21" t="str">
        <v>Raheel Shahzad</v>
      </c>
      <c r="B21">
        <f>C21 * 2</f>
        <v>600</v>
      </c>
      <c r="C21">
        <f xml:space="preserve"> D21 * E21</f>
        <v>300</v>
      </c>
      <c r="D21">
        <v>20</v>
      </c>
      <c r="E21">
        <f>ROUND(F21 * J21, 2)</f>
        <v>15</v>
      </c>
      <c r="F21">
        <f>ROUND(G21 * H21 * I21, 2)</f>
        <v>15</v>
      </c>
      <c r="G21">
        <v>15</v>
      </c>
      <c r="H21">
        <v>1</v>
      </c>
      <c r="I21">
        <v>1</v>
      </c>
      <c r="J21">
        <v>1</v>
      </c>
    </row>
    <row r="22">
      <c r="A22" t="str">
        <v>Mori Wesonga</v>
      </c>
      <c r="B22">
        <f>C22 * 2</f>
        <v>600</v>
      </c>
      <c r="C22">
        <f xml:space="preserve"> D22 * E22</f>
        <v>300</v>
      </c>
      <c r="D22">
        <v>20</v>
      </c>
      <c r="E22">
        <f>ROUND(F22 * J22, 2)</f>
        <v>15</v>
      </c>
      <c r="F22">
        <f>ROUND(G22 * H22 * I22, 2)</f>
        <v>15</v>
      </c>
      <c r="G22">
        <v>15</v>
      </c>
      <c r="H22">
        <v>1</v>
      </c>
      <c r="I22">
        <v>1</v>
      </c>
      <c r="J22">
        <v>1</v>
      </c>
    </row>
    <row r="23">
      <c r="A23" t="str">
        <v>Mohit Agrawal</v>
      </c>
      <c r="B23">
        <f>C23 * 2</f>
        <v>0</v>
      </c>
      <c r="C23">
        <f xml:space="preserve"> D23 * E23</f>
        <v>0</v>
      </c>
      <c r="D23">
        <v>0</v>
      </c>
      <c r="E23">
        <f>ROUND(F23 * J23, 2)</f>
        <v>15</v>
      </c>
      <c r="F23">
        <f>ROUND(G23 * H23 * I23, 2)</f>
        <v>15</v>
      </c>
      <c r="G23">
        <v>15</v>
      </c>
      <c r="H23">
        <v>1</v>
      </c>
      <c r="I23">
        <v>1</v>
      </c>
      <c r="J23">
        <v>1</v>
      </c>
    </row>
    <row r="24">
      <c r="A24" t="str">
        <v>Yulia McCoy</v>
      </c>
      <c r="B24">
        <f>C24 * 2</f>
        <v>0</v>
      </c>
      <c r="C24">
        <f xml:space="preserve"> D24 * E24</f>
        <v>0</v>
      </c>
      <c r="D24">
        <v>0</v>
      </c>
      <c r="E24">
        <f>ROUND(F24 * J24, 2)</f>
        <v>34.5</v>
      </c>
      <c r="F24">
        <f>ROUND(G24 * H24 * I24, 2)</f>
        <v>30</v>
      </c>
      <c r="G24">
        <v>26.09</v>
      </c>
      <c r="H24">
        <v>1</v>
      </c>
      <c r="I24">
        <v>1.15</v>
      </c>
      <c r="J24">
        <v>1.15</v>
      </c>
    </row>
    <row r="28">
      <c r="A28" t="str">
        <v>HOURS</v>
      </c>
    </row>
    <row r="29">
      <c r="A29" t="str">
        <v>Coloring</v>
      </c>
      <c r="B29" t="str">
        <v>3 hours max is acceptable difference</v>
      </c>
      <c r="C29" t="str">
        <v>3 hour+ difference</v>
      </c>
    </row>
    <row r="31">
      <c r="A31" t="str">
        <v>Name</v>
      </c>
      <c r="B31" t="str">
        <v>Inconsistency Ratio (C)</v>
      </c>
      <c r="C31" t="str">
        <v>Pay Period Hours Difference (C)</v>
      </c>
      <c r="D31" t="str">
        <v>Equity Hours Difference (C)</v>
      </c>
      <c r="E31" t="str">
        <v>Pay Period Expecteed Hours (C)</v>
      </c>
      <c r="F31" t="str">
        <v>Total Expected Weekly Hours (C)</v>
      </c>
      <c r="G31" t="str">
        <v>Total Expected Weekly Equity Hours (M)</v>
      </c>
      <c r="H31" t="str">
        <v>Total Expected Paid Weekly Hours (C)</v>
      </c>
    </row>
    <row r="32">
      <c r="A32" t="str">
        <v>Grand Total</v>
      </c>
      <c r="B32" t="str">
        <f>IF(C32 &gt; 0, "Average " &amp; TEXT(C32 / E32 * 100, "0.00") &amp; "% Missed", IF(C32 &lt; 0, "Average " &amp; TEXT(-C32 / E32 * 100, "0.00") &amp; "% Overworked", "Average No Difference"))</f>
        <v>Average 3.26% Overworked</v>
      </c>
      <c r="C32">
        <f>SUM(C34+C43)</f>
        <v>-15.6297</v>
      </c>
      <c r="D32">
        <f>SUM(D34+D43)</f>
        <v>-15.6297</v>
      </c>
      <c r="E32">
        <f>SUM(E34+E43)</f>
        <v>480</v>
      </c>
      <c r="F32">
        <f>SUM(F34+F43)</f>
        <v>240</v>
      </c>
      <c r="G32">
        <f>SUM(G34+G43)</f>
        <v>160</v>
      </c>
      <c r="H32">
        <f>SUM(H34+H43)</f>
        <v>80</v>
      </c>
    </row>
    <row r="34">
      <c r="A34" t="str">
        <v>Dev Total</v>
      </c>
      <c r="B34" t="str">
        <f>IF(C34 &gt; 0, "Average " &amp; TEXT(C34 / E34 * 100, "0.00") &amp; "% Missed", IF(C34 &lt; 0, "Average " &amp; TEXT(-C34 / E34 * 100, "0.00") &amp; "% Overworked", "Average No Difference"))</f>
        <v>Average 3.55% Overworked</v>
      </c>
      <c r="C34">
        <f>SUM(C35:C41)</f>
        <v>-15.6297</v>
      </c>
      <c r="D34">
        <f>SUM(D35:D41)</f>
        <v>-15.6297</v>
      </c>
      <c r="E34">
        <f>SUM(E35:E41)</f>
        <v>440</v>
      </c>
      <c r="F34">
        <f>SUM(F35:F41)</f>
        <v>220</v>
      </c>
      <c r="G34">
        <f>SUM(G35:G41)</f>
        <v>140</v>
      </c>
      <c r="H34">
        <f>SUM(H35:H41)</f>
        <v>80</v>
      </c>
    </row>
    <row r="35">
      <c r="A35" t="str">
        <v>Dharam Pal</v>
      </c>
      <c r="B35" t="str">
        <f>IF(C35 &gt; 0, TEXT(C35 / E35 * 100, "0.00") &amp; "% Missed", IF(C35 &lt; 0, TEXT(-C35 / E35 * 100, "0.00") &amp; "% Overworked", "No Difference"))</f>
        <v>0.31% Overworked</v>
      </c>
      <c r="C35">
        <f xml:space="preserve"> E35 - F8</f>
        <v>-0.25</v>
      </c>
      <c r="D35">
        <f xml:space="preserve"> (G35 * 2) - H8</f>
        <v>-0.25</v>
      </c>
      <c r="E35">
        <f xml:space="preserve"> F35 * 2</f>
        <v>80</v>
      </c>
      <c r="F35">
        <f xml:space="preserve"> G35 + H35</f>
        <v>40</v>
      </c>
      <c r="G35">
        <v>20</v>
      </c>
      <c r="H35">
        <f>D19</f>
        <v>20</v>
      </c>
    </row>
    <row r="36">
      <c r="A36" t="str">
        <v>Ariful Islam</v>
      </c>
      <c r="B36" t="str">
        <f>IF(C36 &gt; 0, TEXT(C36 / E36 * 100, "0.00") &amp; "% Missed", IF(C36 &lt; 0, TEXT(-C36 / E36 * 100, "0.00") &amp; "% Overworked", "No Difference"))</f>
        <v>No Difference</v>
      </c>
      <c r="C36">
        <f xml:space="preserve"> E36 - F9</f>
        <v>0</v>
      </c>
      <c r="D36">
        <f xml:space="preserve"> (G36 * 2) - H9</f>
        <v>0</v>
      </c>
      <c r="E36">
        <f xml:space="preserve"> F36 * 2</f>
        <v>80</v>
      </c>
      <c r="F36">
        <f xml:space="preserve"> G36 + H36</f>
        <v>40</v>
      </c>
      <c r="G36">
        <v>20</v>
      </c>
      <c r="H36">
        <f>D20</f>
        <v>20</v>
      </c>
    </row>
    <row r="37">
      <c r="A37" t="str">
        <v>Raheel Shahzad</v>
      </c>
      <c r="B37" t="str">
        <f>IF(C37 &gt; 0, TEXT(C37 / E37 * 100, "0.00") &amp; "% Missed", IF(C37 &lt; 0, TEXT(-C37 / E37 * 100, "0.00") &amp; "% Overworked", "No Difference"))</f>
        <v>2.50% Missed</v>
      </c>
      <c r="C37">
        <f xml:space="preserve"> E37 - F10</f>
        <v>2</v>
      </c>
      <c r="D37">
        <f xml:space="preserve"> (G37 * 2) - H10</f>
        <v>2</v>
      </c>
      <c r="E37">
        <f xml:space="preserve"> F37 * 2</f>
        <v>80</v>
      </c>
      <c r="F37">
        <f xml:space="preserve"> G37 + H37</f>
        <v>40</v>
      </c>
      <c r="G37">
        <v>20</v>
      </c>
      <c r="H37">
        <f>D21</f>
        <v>20</v>
      </c>
    </row>
    <row r="38">
      <c r="A38" t="str">
        <v>Mori Wesonga</v>
      </c>
      <c r="B38" t="str">
        <f>IF(C38 &gt; 0, TEXT(C38 / E38 * 100, "0.00") &amp; "% Missed", IF(C38 &lt; 0, TEXT(-C38 / E38 * 100, "0.00") &amp; "% Overworked", "No Difference"))</f>
        <v>7.35% Overworked</v>
      </c>
      <c r="C38">
        <f xml:space="preserve"> E38 - F11</f>
        <v>-5.8797</v>
      </c>
      <c r="D38">
        <f xml:space="preserve"> (G38 * 2) - H11</f>
        <v>-5.8797</v>
      </c>
      <c r="E38">
        <f xml:space="preserve"> F38 * 2</f>
        <v>80</v>
      </c>
      <c r="F38">
        <f xml:space="preserve"> G38 + H38</f>
        <v>40</v>
      </c>
      <c r="G38">
        <v>20</v>
      </c>
      <c r="H38">
        <f>D22</f>
        <v>20</v>
      </c>
    </row>
    <row r="39">
      <c r="A39" t="str">
        <v>Mohit Agrawal</v>
      </c>
      <c r="B39" t="str">
        <f>IF(C39 &gt; 0, TEXT(C39 / E39 * 100, "0.00") &amp; "% Missed", IF(C39 &lt; 0, TEXT(-C39 / E39 * 100, "0.00") &amp; "% Overworked", "No Difference"))</f>
        <v>28.75% Overworked</v>
      </c>
      <c r="C39">
        <f xml:space="preserve"> E39 - F12</f>
        <v>-11.5</v>
      </c>
      <c r="D39">
        <f xml:space="preserve"> (G39 * 2) - H12</f>
        <v>-11.5</v>
      </c>
      <c r="E39">
        <f xml:space="preserve"> F39 * 2</f>
        <v>40</v>
      </c>
      <c r="F39">
        <v>20</v>
      </c>
      <c r="G39">
        <v>20</v>
      </c>
      <c r="H39">
        <f>D23</f>
        <v>0</v>
      </c>
    </row>
    <row r="40">
      <c r="A40" t="str">
        <v>Mikhail Stepanov</v>
      </c>
      <c r="B40" t="str">
        <f>IF(C40 &gt; 0, TEXT(C40 / E40 * 100, "0.00") &amp; "% Missed", IF(C40 &lt; 0, TEXT(-C40 / E40 * 100, "0.00") &amp; "% Overworked", "No Difference"))</f>
        <v>No Difference</v>
      </c>
      <c r="C40">
        <v>0</v>
      </c>
      <c r="D40">
        <v>0</v>
      </c>
      <c r="E40">
        <f xml:space="preserve"> F40 * 2</f>
        <v>40</v>
      </c>
      <c r="F40">
        <f xml:space="preserve"> G40 + H40</f>
        <v>20</v>
      </c>
      <c r="G40">
        <v>20</v>
      </c>
      <c r="H40">
        <v>0</v>
      </c>
    </row>
    <row r="41">
      <c r="A41" t="str">
        <v>Anatoly Stepanov</v>
      </c>
      <c r="B41" t="str">
        <f>IF(C41 &gt; 0, TEXT(C41 / E41 * 100, "0.00") &amp; "% Missed", IF(C41 &lt; 0, TEXT(-C41 / E41 * 100, "0.00") &amp; "% Overworked", "No Difference"))</f>
        <v>No Difference</v>
      </c>
      <c r="C41">
        <v>0</v>
      </c>
      <c r="D41">
        <v>0</v>
      </c>
      <c r="E41">
        <f xml:space="preserve"> F41 * 2</f>
        <v>40</v>
      </c>
      <c r="F41">
        <f xml:space="preserve"> G41 + H41</f>
        <v>20</v>
      </c>
      <c r="G41">
        <v>20</v>
      </c>
      <c r="H41">
        <v>0</v>
      </c>
    </row>
    <row r="43">
      <c r="A43" t="str">
        <v>Design Total</v>
      </c>
      <c r="B43" t="str">
        <f>IF(C43 &gt; 0, "Average " &amp; TEXT(C43 / E43 * 100, "0.00") &amp; "% Missed", IF(C43 &lt; 0, "Average " &amp; TEXT(-C43 / E43 * 100, "0.00") &amp; "% Overworked", "Average No Difference"))</f>
        <v>Average No Difference</v>
      </c>
      <c r="C43">
        <f>SUM(C44)</f>
        <v>0</v>
      </c>
      <c r="D43">
        <f>SUM(D44)</f>
        <v>0</v>
      </c>
      <c r="E43">
        <f>SUM(E44)</f>
        <v>40</v>
      </c>
      <c r="F43">
        <f>SUM(F44)</f>
        <v>20</v>
      </c>
      <c r="G43">
        <f>SUM(G44)</f>
        <v>20</v>
      </c>
      <c r="H43">
        <f>SUM(H44)</f>
        <v>0</v>
      </c>
    </row>
    <row r="44">
      <c r="A44" t="str">
        <v>Yulia McCoy</v>
      </c>
      <c r="B44" t="str">
        <f>IF(C44 &gt; 0, TEXT(C44 / E44 * 100, "0.00") &amp; "% Missed", IF(C44 &lt; 0, TEXT(-C44 / E44 * 100, "0.00") &amp; "% Overworked", "No Difference"))</f>
        <v>No Difference</v>
      </c>
      <c r="C44">
        <v>0</v>
      </c>
      <c r="D44">
        <v>0</v>
      </c>
      <c r="E44">
        <f xml:space="preserve"> F44 * 2</f>
        <v>40</v>
      </c>
      <c r="F44">
        <f xml:space="preserve"> G44 + H44</f>
        <v>20</v>
      </c>
      <c r="G44">
        <v>20</v>
      </c>
      <c r="H44">
        <v>0</v>
      </c>
    </row>
    <row r="47">
      <c r="A47" t="str">
        <v>ACTUAL EXPENSES</v>
      </c>
    </row>
    <row r="49">
      <c r="A49" t="str">
        <v>Name</v>
      </c>
      <c r="B49" t="str">
        <v>Incosistency Expense (C)</v>
      </c>
      <c r="C49" t="str">
        <v>Expected Pay Period Expense (C)</v>
      </c>
      <c r="D49" t="str">
        <v>Actual Expense (C)</v>
      </c>
      <c r="E49" t="str">
        <v>Actual Expense Paid (M)</v>
      </c>
      <c r="F49" t="str">
        <v>Expence Difference (C)</v>
      </c>
    </row>
    <row r="50">
      <c r="A50" t="str">
        <v>Grand Total</v>
      </c>
      <c r="B50">
        <f>SUM(B52 + B61)</f>
        <v>0</v>
      </c>
      <c r="C50">
        <f>SUM(C52 + C61)</f>
        <v>2300</v>
      </c>
      <c r="D50">
        <f>SUM(D52 + D61)</f>
        <v>2300</v>
      </c>
      <c r="E50">
        <f>SUM(E52 + E61)</f>
        <v>2300</v>
      </c>
      <c r="F50">
        <f>SUM(F52 + F61)</f>
        <v>0</v>
      </c>
    </row>
    <row r="52">
      <c r="A52" t="str">
        <v>Dev Total</v>
      </c>
      <c r="B52">
        <f>SUM(B53:B59)</f>
        <v>0</v>
      </c>
      <c r="C52">
        <f>SUM(C53:C59)</f>
        <v>2300</v>
      </c>
      <c r="D52">
        <f>SUM(D53:D59)</f>
        <v>2300</v>
      </c>
      <c r="E52">
        <v>2300</v>
      </c>
      <c r="F52">
        <f>SUM(F53:F59)</f>
        <v>0</v>
      </c>
    </row>
    <row r="53">
      <c r="A53" t="str">
        <v>Dharam Pal</v>
      </c>
      <c r="B53">
        <f xml:space="preserve"> C53 - D53</f>
        <v>0</v>
      </c>
      <c r="C53">
        <f xml:space="preserve"> B19</f>
        <v>700</v>
      </c>
      <c r="D53">
        <f xml:space="preserve"> D8</f>
        <v>700</v>
      </c>
      <c r="E53">
        <v>700</v>
      </c>
      <c r="F53">
        <f>D53 - E53</f>
        <v>0</v>
      </c>
    </row>
    <row r="54">
      <c r="A54" t="str">
        <v>Ariful Islam</v>
      </c>
      <c r="B54">
        <f xml:space="preserve"> C54 - D54</f>
        <v>0</v>
      </c>
      <c r="C54">
        <f xml:space="preserve"> B20</f>
        <v>400</v>
      </c>
      <c r="D54">
        <f xml:space="preserve"> D9</f>
        <v>400</v>
      </c>
      <c r="E54">
        <v>400</v>
      </c>
      <c r="F54">
        <f>D54 - E54</f>
        <v>0</v>
      </c>
    </row>
    <row r="55">
      <c r="A55" t="str">
        <v>Raheel Shahzad</v>
      </c>
      <c r="B55">
        <f xml:space="preserve"> C55 - D55</f>
        <v>0</v>
      </c>
      <c r="C55">
        <f xml:space="preserve"> B21</f>
        <v>600</v>
      </c>
      <c r="D55">
        <f xml:space="preserve"> D10</f>
        <v>600</v>
      </c>
      <c r="E55">
        <v>600</v>
      </c>
      <c r="F55">
        <f>D55 - E55</f>
        <v>0</v>
      </c>
    </row>
    <row r="56">
      <c r="A56" t="str">
        <v>Mori Wesonga</v>
      </c>
      <c r="B56">
        <f xml:space="preserve"> C56 - D56</f>
        <v>0</v>
      </c>
      <c r="C56">
        <f xml:space="preserve"> B22</f>
        <v>600</v>
      </c>
      <c r="D56">
        <f xml:space="preserve"> D11</f>
        <v>600</v>
      </c>
      <c r="E56">
        <v>600</v>
      </c>
      <c r="F56">
        <f>D56 - E56</f>
        <v>0</v>
      </c>
    </row>
    <row r="57">
      <c r="A57" t="str">
        <v>Mohit Agrawal</v>
      </c>
      <c r="B57">
        <f xml:space="preserve"> C57 - D57</f>
        <v>0</v>
      </c>
      <c r="C57">
        <f xml:space="preserve"> B23</f>
        <v>0</v>
      </c>
      <c r="D57">
        <f xml:space="preserve"> D12</f>
        <v>0</v>
      </c>
      <c r="E57">
        <v>0</v>
      </c>
      <c r="F57">
        <f>D57 - E57</f>
        <v>0</v>
      </c>
    </row>
    <row r="58">
      <c r="A58" t="str">
        <v>Mikhail Stepanov</v>
      </c>
      <c r="B58">
        <f xml:space="preserve"> C58 - D58</f>
        <v>0</v>
      </c>
      <c r="C58">
        <v>0</v>
      </c>
      <c r="D58">
        <v>0</v>
      </c>
      <c r="E58">
        <v>0</v>
      </c>
      <c r="F58">
        <f>D58 - E58</f>
        <v>0</v>
      </c>
    </row>
    <row r="59">
      <c r="A59" t="str">
        <v>Anatoly Stepanov</v>
      </c>
      <c r="B59">
        <f xml:space="preserve"> C59 - D59</f>
        <v>0</v>
      </c>
      <c r="C59">
        <v>0</v>
      </c>
      <c r="D59">
        <v>0</v>
      </c>
      <c r="E59">
        <v>0</v>
      </c>
      <c r="F59">
        <f>D59 - E59</f>
        <v>0</v>
      </c>
    </row>
    <row r="61">
      <c r="A61" t="str">
        <v>Design Total</v>
      </c>
      <c r="B61">
        <f>SUM(B62)</f>
        <v>0</v>
      </c>
      <c r="C61">
        <f>SUM(C62)</f>
        <v>0</v>
      </c>
      <c r="D61">
        <f>SUM(D62)</f>
        <v>0</v>
      </c>
      <c r="E61">
        <f>SUM(E62)</f>
        <v>0</v>
      </c>
      <c r="F61">
        <f>SUM(F62)</f>
        <v>0</v>
      </c>
    </row>
    <row r="62">
      <c r="A62" t="str">
        <v>Yulia McCoy</v>
      </c>
      <c r="B62">
        <f xml:space="preserve"> C62 - D62</f>
        <v>0</v>
      </c>
      <c r="C62">
        <v>0</v>
      </c>
      <c r="D62">
        <v>0</v>
      </c>
      <c r="E62">
        <v>0</v>
      </c>
      <c r="F62">
        <v>0</v>
      </c>
    </row>
  </sheetData>
  <hyperlinks>
    <hyperlink ref="B1" r:id="rId1"/>
    <hyperlink ref="K8" r:id="rId2"/>
    <hyperlink ref="N8" r:id="rId3"/>
    <hyperlink ref="K9" r:id="rId4"/>
    <hyperlink ref="N9" r:id="rId5"/>
    <hyperlink ref="K10" r:id="rId6"/>
    <hyperlink ref="N10" r:id="rId7"/>
    <hyperlink ref="K11" r:id="rId8"/>
    <hyperlink ref="N11" r:id="rId9"/>
    <hyperlink ref="K12" r:id="rId10"/>
    <hyperlink ref="N12" r:id="rId11"/>
  </hyperlinks>
  <ignoredErrors>
    <ignoredError numberStoredAsText="1" sqref="A1:T62"/>
  </ignoredErrors>
</worksheet>
</file>

<file path=xl/worksheets/sheet9.xml><?xml version="1.0" encoding="utf-8"?>
<worksheet xmlns="http://schemas.openxmlformats.org/spreadsheetml/2006/main" xmlns:r="http://schemas.openxmlformats.org/officeDocument/2006/relationships">
  <dimension ref="A1:T66"/>
  <sheetViews>
    <sheetView workbookViewId="0" rightToLeft="0"/>
  </sheetViews>
  <sheetData>
    <row r="1">
      <c r="A1" t="str">
        <v>Summary Overview Link</v>
      </c>
      <c r="B1" t="str">
        <v>https://docs.google.com/document/d/1qOyG2Lk5b2HOI-DrajXl-JYbLqxpJhGi_wiRLvWX5xk</v>
      </c>
    </row>
    <row r="5">
      <c r="A5" t="str">
        <v>ACTUAL EXPENSE REFS</v>
      </c>
    </row>
    <row r="6">
      <c r="A6" t="str">
        <v>Name</v>
      </c>
      <c r="B6" t="str">
        <v>Time Tracking</v>
      </c>
      <c r="C6" t="str">
        <v>Payment Processing</v>
      </c>
      <c r="D6" t="str">
        <v>Actual Expense (M)</v>
      </c>
      <c r="E6" t="str">
        <v>Clockify Hours Times Rate (pre-tax) (C)</v>
      </c>
      <c r="F6" t="str">
        <v>Actual Pay Period (Combined) Hours (C)</v>
      </c>
      <c r="G6" t="str">
        <v>Actual Paid Hours (M)</v>
      </c>
      <c r="H6" t="str">
        <v>Actual Equity Hours (M)</v>
      </c>
      <c r="I6" t="str">
        <v>Name of Ref1</v>
      </c>
      <c r="J6" t="str">
        <v>Value of Ref1</v>
      </c>
      <c r="K6" t="str">
        <v>Link to Ref1</v>
      </c>
      <c r="L6" t="str">
        <v>Name of Ref2</v>
      </c>
      <c r="M6" t="str">
        <v>Value of Ref2</v>
      </c>
      <c r="N6" t="str">
        <v>Link to Ref2</v>
      </c>
      <c r="O6" t="str">
        <v>Name of Ref3</v>
      </c>
      <c r="P6" t="str">
        <v>Value of Ref3</v>
      </c>
      <c r="Q6" t="str">
        <v>Link to Ref3</v>
      </c>
      <c r="R6" t="str">
        <v>Name of Ref4</v>
      </c>
      <c r="S6" t="str">
        <v>Value of Ref4</v>
      </c>
      <c r="T6" t="str">
        <v>Link to Ref4</v>
      </c>
    </row>
    <row r="7">
      <c r="A7" t="str">
        <v>Total</v>
      </c>
      <c r="D7">
        <f>SUM(D8:D13)</f>
        <v>2499.55</v>
      </c>
    </row>
    <row r="8" xml:space="preserve">
      <c r="A8" t="str">
        <v>Dharam Pal</v>
      </c>
      <c r="B8" t="str">
        <v>Clockify</v>
      </c>
      <c r="C8" t="str">
        <v>Gusto</v>
      </c>
      <c r="D8">
        <v>735</v>
      </c>
      <c r="E8">
        <f xml:space="preserve"> G8 * F20</f>
        <v>735</v>
      </c>
      <c r="F8">
        <f>G8 + H8</f>
        <v>83.5</v>
      </c>
      <c r="G8">
        <v>42</v>
      </c>
      <c r="H8">
        <v>41.5</v>
      </c>
      <c r="I8" t="str" xml:space="preserve">
        <v xml:space="preserve">Clockify: Dharam, Thu, May 1 - Thu, May 15
</v>
      </c>
      <c r="J8" t="str">
        <v>Approved 24:15:00, Billable 12:00:00. Meaning that Equity is 12:15:00. Clockify amount is $210.00. Decimal hours: 24.25</v>
      </c>
      <c r="K8" t="str">
        <v>https://app.clockify.me/approvals/68349957b94f0f6c259d0f8a?userId=68054b65da507d1b66d678a4</v>
      </c>
      <c r="L8" t="str">
        <v>Clockify: Dharam, Fri, May 16 - Sat, May 31</v>
      </c>
      <c r="M8" t="str">
        <v>Approved 59:15:00, Billable 30:00:00. Meaning that Equity is 29:15:00. Clockify amount is $‎525.00. Decimal hours: 59.25</v>
      </c>
      <c r="N8" t="str">
        <v>https://app.clockify.me/approvals/682369b6b505c259c81bd6d5?userId=68054b65da507d1b66d678a4</v>
      </c>
      <c r="O8" t="str">
        <v>-</v>
      </c>
      <c r="P8" t="str">
        <v>-</v>
      </c>
      <c r="Q8" t="str">
        <v>-</v>
      </c>
      <c r="R8" t="str">
        <v>-</v>
      </c>
      <c r="S8" t="str">
        <v>-</v>
      </c>
      <c r="T8" t="str">
        <v>-</v>
      </c>
    </row>
    <row r="9">
      <c r="A9" t="str">
        <v>Ariful Islam</v>
      </c>
      <c r="B9" t="str">
        <v>Clockify</v>
      </c>
      <c r="C9" t="str">
        <v>Gusto</v>
      </c>
      <c r="D9">
        <v>420</v>
      </c>
      <c r="E9">
        <f xml:space="preserve"> G9 * G21</f>
        <v>420</v>
      </c>
      <c r="F9">
        <f>G9 + H9</f>
        <v>82</v>
      </c>
      <c r="G9">
        <v>42</v>
      </c>
      <c r="H9">
        <v>40</v>
      </c>
      <c r="I9" t="str">
        <v>Clockify: Ariful, Thu, May 1 - Thu, May 15</v>
      </c>
      <c r="J9" t="str">
        <v>Approved 24:00:00, Billable 00:00:00. Meaning that Equity is 24:00:00. Clockify amount is $0.00. Decimal hours: 24.00</v>
      </c>
      <c r="K9" t="str">
        <v>https://app.clockify.me/approvals/6835ebc4c67e9518d0a8b098?userId=68054953135498463183032e</v>
      </c>
      <c r="L9" t="str">
        <v>Clockify: Ariful, Fri, May 16 - Sat, May 31</v>
      </c>
      <c r="M9" t="str">
        <v>Approved 58:00:00, Billable 42:00:00. Meaning that Equity is 16:00:00. Clockify amount is $420.00. Decimal hours: 58.00</v>
      </c>
      <c r="N9" t="str">
        <v>https://app.clockify.me/approvals/6835ebcb6846c82c4fc8b293?userId=68054953135498463183032e</v>
      </c>
      <c r="R9" t="str">
        <v>-</v>
      </c>
      <c r="S9" t="str">
        <v>-</v>
      </c>
      <c r="T9" t="str">
        <v>-</v>
      </c>
    </row>
    <row r="10">
      <c r="A10" t="str">
        <v>Raheel Shahzad</v>
      </c>
      <c r="B10" t="str">
        <v>Clockify</v>
      </c>
      <c r="C10" t="str">
        <v>Gusto</v>
      </c>
      <c r="D10">
        <f>E10 + 135</f>
        <v>842.88</v>
      </c>
      <c r="E10">
        <f>ROUND(G10 * F22, 2)</f>
        <v>707.88</v>
      </c>
      <c r="F10">
        <f>G10 + H10</f>
        <v>86.34001</v>
      </c>
      <c r="G10">
        <v>47.19223</v>
      </c>
      <c r="H10">
        <v>39.14778</v>
      </c>
      <c r="I10" t="str">
        <v>Clockify: Raheelshahzad036, Thu, May 1 - Thu, May 15</v>
      </c>
      <c r="J10" t="str">
        <v>Approved 08:15:10, Billable 04:15:06. Meaning that Equity is 04:00:04. Clockify amount is $63.77. Decimal hours: 8.25278</v>
      </c>
      <c r="K10" t="str">
        <v>https://app.clockify.me/approvals/6835da242bfabc2458366f6c?userId=68235448b505c259c818a457</v>
      </c>
      <c r="L10" t="str">
        <v>Clockify: Raheelshahzad036, Fri, May 16 - Sat, May 31</v>
      </c>
      <c r="M10" t="str">
        <v>Approved 78:05:14, Billable 42:56:26. Meaning that Equity is 35:08:48. Clockify amount is $644.10. Decimal hours: 78.08722</v>
      </c>
      <c r="N10" t="str">
        <v>https://app.clockify.me/approvals/6823f6ce9ee5b440ea918be7?userId=68054953135498463183032e</v>
      </c>
      <c r="O10" t="str">
        <v>Test task</v>
      </c>
      <c r="P10" t="str">
        <v>9 hours of work times rate of $15 per hour = $135</v>
      </c>
      <c r="Q10" t="str">
        <v xml:space="preserve">Verbal. </v>
      </c>
      <c r="R10" t="str">
        <v>-</v>
      </c>
      <c r="S10" t="str">
        <v>-</v>
      </c>
      <c r="T10" t="str">
        <v>-</v>
      </c>
    </row>
    <row r="11">
      <c r="A11" t="str">
        <v>Mori Wesonga</v>
      </c>
      <c r="B11" t="str">
        <v>Clockify</v>
      </c>
      <c r="C11" t="str">
        <v>Gusto</v>
      </c>
      <c r="D11">
        <v>300</v>
      </c>
      <c r="E11">
        <f xml:space="preserve"> G11 * G26</f>
        <v>0</v>
      </c>
      <c r="F11">
        <f>G11 + H11</f>
        <v>15.25</v>
      </c>
      <c r="G11">
        <v>0</v>
      </c>
      <c r="H11">
        <v>15.25</v>
      </c>
      <c r="I11" t="str">
        <v>Clockify: Isaac Mori, Fri, May 16 - Sat, May 31</v>
      </c>
      <c r="J11" t="str">
        <v>Approved 35:15:00, Billable 20:00:00. Meaning that Equity is 15:15:00. Clockify amount is $300.00. Decimal hours: 15.25.  20 Hours is for the test task there</v>
      </c>
      <c r="K11" t="str">
        <v>https://app.clockify.me/approvals/683486e54935fe00557f8526?userId=683481373cf11d012e3d57af</v>
      </c>
      <c r="R11" t="str">
        <v>-</v>
      </c>
      <c r="S11" t="str">
        <v>-</v>
      </c>
      <c r="T11" t="str">
        <v>-</v>
      </c>
    </row>
    <row r="12">
      <c r="A12" t="str">
        <v>Mohit Agrawal</v>
      </c>
      <c r="B12" t="str">
        <v>Clockify</v>
      </c>
      <c r="C12" t="str">
        <v>Gusto</v>
      </c>
      <c r="D12">
        <v>60</v>
      </c>
      <c r="E12">
        <f xml:space="preserve"> G12 * G25</f>
        <v>0</v>
      </c>
      <c r="F12">
        <f>G12 + H12</f>
        <v>19.9853</v>
      </c>
      <c r="G12">
        <v>0</v>
      </c>
      <c r="H12">
        <v>19.9853</v>
      </c>
      <c r="I12" t="str">
        <v>Clockify: mohit agrawal, Fri, May 16 - Sat, May 31</v>
      </c>
      <c r="J12" t="str">
        <v>Approved 19:59:07, Billable 00:00:00. Meaning that Equity is 19:59:07. Clockify amount is $0.00. Decimal hours: 19.9853</v>
      </c>
      <c r="K12" t="str">
        <v>https://app.clockify.me/approvals/6837285ad0ba6c053552cb4b?userId=63fdde497f13a72ea96b6e13</v>
      </c>
      <c r="L12" t="str">
        <v>Test task</v>
      </c>
      <c r="M12" t="str">
        <v>4 hours of work times rate of $15 per hour = $60</v>
      </c>
      <c r="N12" t="str">
        <v xml:space="preserve">Verbal. </v>
      </c>
      <c r="R12" t="str">
        <v>-</v>
      </c>
      <c r="S12" t="str">
        <v>-</v>
      </c>
      <c r="T12" t="str">
        <v>-</v>
      </c>
    </row>
    <row r="13">
      <c r="A13" t="str">
        <v>Manisha Garg</v>
      </c>
      <c r="B13" t="str">
        <v>Clockify</v>
      </c>
      <c r="C13" t="str">
        <v>Gusto</v>
      </c>
      <c r="D13">
        <f>ROUND(F13 * E26, 2)</f>
        <v>141.67</v>
      </c>
      <c r="E13">
        <f>ROUND(G13 * F26, 2)</f>
        <v>141.67</v>
      </c>
      <c r="F13">
        <f>G13 + H13</f>
        <v>14.167</v>
      </c>
      <c r="G13">
        <v>14.167</v>
      </c>
      <c r="H13">
        <v>0</v>
      </c>
      <c r="I13" t="str">
        <v>Clockify: manishacits, Thu, May 1 - Thu, May 15</v>
      </c>
      <c r="J13" t="str">
        <v>Approved 07:10:00, Billable 07:10:00. Meaning that Equity is 0. Clockify amount is $71.66. Decimal hours: 7.1667</v>
      </c>
      <c r="K13" t="str">
        <v>https://app.clockify.me/approvals/682cbe6a560c2445c93e13b7?userId=67cef5d3cf06332f2bb60543</v>
      </c>
      <c r="L13" t="str">
        <v>Clockify: manishacits, Fri, May 16 - Sat, May 31</v>
      </c>
      <c r="M13" t="str">
        <v>Approved 07:00:00, Billable 07:00:00. Meaning that Equity is 0. Clockify amount is $70.00. Decimal hours: 07.00</v>
      </c>
      <c r="N13" t="str">
        <v>https://app.clockify.me/approvals/682cbe66560c2445c93e1371?userId=67cef5d3cf06332f2bb60543</v>
      </c>
      <c r="O13" t="str">
        <v>-</v>
      </c>
      <c r="P13" t="str">
        <v>-</v>
      </c>
      <c r="Q13" t="str">
        <v>-</v>
      </c>
      <c r="R13" t="str">
        <v>-</v>
      </c>
      <c r="S13" t="str">
        <v>-</v>
      </c>
      <c r="T13" t="str">
        <v>-</v>
      </c>
    </row>
    <row r="17">
      <c r="A17" t="str">
        <v>EXPECTED EXPENSES</v>
      </c>
    </row>
    <row r="18">
      <c r="A18" t="str">
        <v>Name</v>
      </c>
      <c r="B18" t="str">
        <v>Expected Pay Period Expense (C)</v>
      </c>
      <c r="C18" t="str">
        <v>Weekly Expected Expense (C)</v>
      </c>
      <c r="D18" t="str">
        <v>Total Paid Weekly Hours (M)</v>
      </c>
      <c r="E18" t="str">
        <v>Total Expense Rate, with Tax (C)</v>
      </c>
      <c r="F18" t="str">
        <v>Pre-Tax Employee Rate (C)</v>
      </c>
      <c r="G18" t="str">
        <v>Base Rate (M)</v>
      </c>
      <c r="H18" t="str">
        <v>Upwork fee (multiplier) (M)</v>
      </c>
      <c r="I18" t="str">
        <v>US FTE bonus (multiplier) (M)</v>
      </c>
      <c r="J18" t="str">
        <v>Taxes (multiplier, approximately) (M)</v>
      </c>
      <c r="K18" t="str">
        <v>Comments</v>
      </c>
    </row>
    <row r="19">
      <c r="A19" t="str">
        <v>Total</v>
      </c>
      <c r="B19">
        <f>SUM(B25:B26)</f>
        <v>900</v>
      </c>
      <c r="C19">
        <f>SUM(C25:C26)</f>
        <v>200</v>
      </c>
    </row>
    <row r="20">
      <c r="A20" t="str">
        <v>Dharam Pal</v>
      </c>
      <c r="B20">
        <f>C20 * 2</f>
        <v>700</v>
      </c>
      <c r="C20">
        <f xml:space="preserve"> D20 * E20</f>
        <v>350</v>
      </c>
      <c r="D20">
        <v>20</v>
      </c>
      <c r="E20">
        <f>ROUND(F20 * J20, 2)</f>
        <v>17.5</v>
      </c>
      <c r="F20">
        <f>ROUND(G20 * H20 * I20, 2)</f>
        <v>17.5</v>
      </c>
      <c r="G20">
        <v>17.5</v>
      </c>
      <c r="H20">
        <v>1</v>
      </c>
      <c r="I20">
        <v>1</v>
      </c>
      <c r="J20">
        <v>1</v>
      </c>
    </row>
    <row r="21">
      <c r="A21" t="str">
        <v>Ariful Islam</v>
      </c>
      <c r="B21">
        <f>C21 * 2</f>
        <v>400</v>
      </c>
      <c r="C21">
        <f xml:space="preserve"> D21 * E21</f>
        <v>200</v>
      </c>
      <c r="D21">
        <v>20</v>
      </c>
      <c r="E21">
        <f>ROUND(F21 * J21, 2)</f>
        <v>10</v>
      </c>
      <c r="F21">
        <f>ROUND(G21 * H21 * I21, 2)</f>
        <v>10</v>
      </c>
      <c r="G21">
        <v>10</v>
      </c>
      <c r="H21">
        <v>1</v>
      </c>
      <c r="I21">
        <v>1</v>
      </c>
      <c r="J21">
        <v>1</v>
      </c>
    </row>
    <row r="22">
      <c r="A22" t="str">
        <v>Raheel Shahzad</v>
      </c>
      <c r="B22">
        <f>C22 * 2</f>
        <v>600</v>
      </c>
      <c r="C22">
        <f xml:space="preserve"> D22 * E22</f>
        <v>300</v>
      </c>
      <c r="D22">
        <v>20</v>
      </c>
      <c r="E22">
        <f>ROUND(F22 * J22, 2)</f>
        <v>15</v>
      </c>
      <c r="F22">
        <f>ROUND(G22 * H22 * I22, 2)</f>
        <v>15</v>
      </c>
      <c r="G22">
        <v>15</v>
      </c>
      <c r="H22">
        <v>1</v>
      </c>
      <c r="I22">
        <v>1</v>
      </c>
      <c r="J22">
        <v>1</v>
      </c>
    </row>
    <row r="23">
      <c r="A23" t="str">
        <v>Mori Wesonga</v>
      </c>
      <c r="B23">
        <f>C23 * 2</f>
        <v>600</v>
      </c>
      <c r="C23">
        <f xml:space="preserve"> D23 * E23</f>
        <v>300</v>
      </c>
      <c r="D23">
        <v>20</v>
      </c>
      <c r="E23">
        <f>ROUND(F23 * J23, 2)</f>
        <v>15</v>
      </c>
      <c r="F23">
        <f>ROUND(G23 * H23 * I23, 2)</f>
        <v>15</v>
      </c>
      <c r="G23">
        <v>15</v>
      </c>
      <c r="H23">
        <v>1</v>
      </c>
      <c r="I23">
        <v>1</v>
      </c>
      <c r="J23">
        <v>1</v>
      </c>
    </row>
    <row r="24">
      <c r="A24" t="str">
        <v>Mohit Agrawal</v>
      </c>
      <c r="B24">
        <f>C24 * 2</f>
        <v>600</v>
      </c>
      <c r="C24">
        <f xml:space="preserve"> D24 * E24</f>
        <v>300</v>
      </c>
      <c r="D24">
        <v>20</v>
      </c>
      <c r="E24">
        <f>ROUND(F24 * J24, 2)</f>
        <v>15</v>
      </c>
      <c r="F24">
        <f>ROUND(G24 * H24 * I24, 2)</f>
        <v>15</v>
      </c>
      <c r="G24">
        <v>15</v>
      </c>
      <c r="H24">
        <v>1</v>
      </c>
      <c r="I24">
        <v>1</v>
      </c>
      <c r="J24">
        <v>1</v>
      </c>
    </row>
    <row r="25">
      <c r="A25" t="str">
        <v>Yulia McCoy</v>
      </c>
      <c r="B25">
        <v>500</v>
      </c>
      <c r="C25">
        <f xml:space="preserve"> D25 * E25</f>
        <v>0</v>
      </c>
      <c r="D25">
        <v>0</v>
      </c>
      <c r="E25">
        <f>ROUND(F25 * J25, 2)</f>
        <v>34.5</v>
      </c>
      <c r="F25">
        <f>ROUND(G25 * H25 * I25, 2)</f>
        <v>30</v>
      </c>
      <c r="G25">
        <v>26.09</v>
      </c>
      <c r="H25">
        <v>1</v>
      </c>
      <c r="I25">
        <v>1.15</v>
      </c>
      <c r="J25">
        <v>1.15</v>
      </c>
    </row>
    <row r="26">
      <c r="A26" t="str">
        <v>Manisha Garg</v>
      </c>
      <c r="B26">
        <f>C26 * 2</f>
        <v>400</v>
      </c>
      <c r="C26">
        <f xml:space="preserve"> D26 * E26</f>
        <v>200</v>
      </c>
      <c r="D26">
        <v>20</v>
      </c>
      <c r="E26">
        <f>ROUND(F26 * J26, 2)</f>
        <v>10</v>
      </c>
      <c r="F26">
        <f>ROUND(G26 * H26 * I26, 2)</f>
        <v>10</v>
      </c>
      <c r="G26">
        <v>10</v>
      </c>
      <c r="H26">
        <v>1</v>
      </c>
      <c r="I26">
        <v>1</v>
      </c>
      <c r="J26">
        <v>1</v>
      </c>
    </row>
    <row r="30">
      <c r="A30" t="str">
        <v>HOURS</v>
      </c>
    </row>
    <row r="31">
      <c r="A31" t="str">
        <v>Coloring</v>
      </c>
      <c r="B31" t="str">
        <v>3 hours max is acceptable difference</v>
      </c>
      <c r="C31" t="str">
        <v>3 hour+ difference</v>
      </c>
    </row>
    <row r="33">
      <c r="A33" t="str">
        <v>Name</v>
      </c>
      <c r="B33" t="str">
        <v>Inconsistency Ratio (C)</v>
      </c>
      <c r="C33" t="str">
        <v>Pay Period Hours Difference (C)</v>
      </c>
      <c r="D33" t="str">
        <v>Equity Hours Difference (C)</v>
      </c>
      <c r="E33" t="str">
        <v>Pay Period Expecteed Hours (C)</v>
      </c>
      <c r="F33" t="str">
        <v>Total Expected Weekly Hours (C)</v>
      </c>
      <c r="G33" t="str">
        <v>Total Expected Weekly Equity Hours (M)</v>
      </c>
      <c r="H33" t="str">
        <v>Total Expected Paid Weekly Hours (C)</v>
      </c>
    </row>
    <row r="34">
      <c r="A34" t="str">
        <v>Grand Total</v>
      </c>
      <c r="B34" t="str">
        <f>IF(C34 &gt; 0, "Average " &amp; TEXT(C34 / E34 * 100, "0.00") &amp; "% Missed", IF(C34 &lt; 0, "Average " &amp; TEXT(-C34 / E34 * 100, "0.00") &amp; "% Overworked", "Average No Difference"))</f>
        <v>Average 4.26% Missed</v>
      </c>
      <c r="C34">
        <f>SUM(C36+C45)</f>
        <v>18.75769</v>
      </c>
      <c r="D34">
        <f>SUM(D36+D45)</f>
        <v>4.11692</v>
      </c>
      <c r="E34">
        <f>SUM(E36+E45)</f>
        <v>440</v>
      </c>
      <c r="F34">
        <f>SUM(F36+F45)</f>
        <v>240</v>
      </c>
      <c r="G34">
        <f>SUM(G36+G45)</f>
        <v>160</v>
      </c>
      <c r="H34">
        <f>SUM(H36+H45)</f>
        <v>120</v>
      </c>
    </row>
    <row r="36">
      <c r="A36" t="str">
        <v>Dev Total</v>
      </c>
      <c r="B36" t="str">
        <f>IF(C36 &gt; 0, "Average " &amp; TEXT(C36 / E36 * 100, "0.00") &amp; "% Missed", IF(C36 &lt; 0, "Average " &amp; TEXT(-C36 / E36 * 100, "0.00") &amp; "% Overworked", "Average No Difference"))</f>
        <v>Average 1.97% Overworked</v>
      </c>
      <c r="C36">
        <f>SUM(C37:C43)</f>
        <v>-7.07531</v>
      </c>
      <c r="D36">
        <f>SUM(D37:D43)</f>
        <v>4.11692</v>
      </c>
      <c r="E36">
        <f>SUM(E37:E43)</f>
        <v>360</v>
      </c>
      <c r="F36">
        <f>SUM(F37:F43)</f>
        <v>200</v>
      </c>
      <c r="G36">
        <f>SUM(G37:G43)</f>
        <v>140</v>
      </c>
      <c r="H36">
        <f>SUM(H37:H43)</f>
        <v>100</v>
      </c>
    </row>
    <row r="37">
      <c r="A37" t="str">
        <v>Dharam Pal</v>
      </c>
      <c r="B37" t="str">
        <f>IF(C37 &gt; 0, TEXT(C37 / E37 * 100, "0.00") &amp; "% Missed", IF(C37 &lt; 0, TEXT(-C37 / E37 * 100, "0.00") &amp; "% Overworked", "No Difference"))</f>
        <v>4.38% Overworked</v>
      </c>
      <c r="C37">
        <f xml:space="preserve"> E37 - F8</f>
        <v>-3.5</v>
      </c>
      <c r="D37">
        <f xml:space="preserve"> (G37 * 2) - H8</f>
        <v>-1.5</v>
      </c>
      <c r="E37">
        <f xml:space="preserve"> F37 * 2</f>
        <v>80</v>
      </c>
      <c r="F37">
        <f xml:space="preserve"> G37 + H37</f>
        <v>40</v>
      </c>
      <c r="G37">
        <v>20</v>
      </c>
      <c r="H37">
        <f>D20</f>
        <v>20</v>
      </c>
    </row>
    <row r="38">
      <c r="A38" t="str">
        <v>Ariful Islam</v>
      </c>
      <c r="B38" t="str">
        <f>IF(C38 &gt; 0, TEXT(C38 / E38 * 100, "0.00") &amp; "% Missed", IF(C38 &lt; 0, TEXT(-C38 / E38 * 100, "0.00") &amp; "% Overworked", "No Difference"))</f>
        <v>2.50% Overworked</v>
      </c>
      <c r="C38">
        <f xml:space="preserve"> E38 - F9</f>
        <v>-2</v>
      </c>
      <c r="D38">
        <f xml:space="preserve"> (G38 * 2) - H9</f>
        <v>0</v>
      </c>
      <c r="E38">
        <f xml:space="preserve"> F38 * 2</f>
        <v>80</v>
      </c>
      <c r="F38">
        <f xml:space="preserve"> G38 + H38</f>
        <v>40</v>
      </c>
      <c r="G38">
        <v>20</v>
      </c>
      <c r="H38">
        <f>D21</f>
        <v>20</v>
      </c>
    </row>
    <row r="39">
      <c r="A39" t="str">
        <v>Raheel Shahzad</v>
      </c>
      <c r="B39" t="str">
        <f>IF(C39 &gt; 0, TEXT(C39 / E39 * 100, "0.00") &amp; "% Missed", IF(C39 &lt; 0, TEXT(-C39 / E39 * 100, "0.00") &amp; "% Overworked", "No Difference"))</f>
        <v>7.93% Overworked</v>
      </c>
      <c r="C39">
        <f xml:space="preserve"> E39 - F10</f>
        <v>-6.34001</v>
      </c>
      <c r="D39">
        <f xml:space="preserve"> (G39 * 2) - H10</f>
        <v>0.85222</v>
      </c>
      <c r="E39">
        <f xml:space="preserve"> F39 * 2</f>
        <v>80</v>
      </c>
      <c r="F39">
        <f xml:space="preserve"> G39 + H39</f>
        <v>40</v>
      </c>
      <c r="G39">
        <v>20</v>
      </c>
      <c r="H39">
        <f>D22</f>
        <v>20</v>
      </c>
    </row>
    <row r="40">
      <c r="A40" t="str">
        <v>Mori Wesonga</v>
      </c>
      <c r="B40" t="str">
        <f>IF(C40 &gt; 0, TEXT(C40 / E40 * 100, "0.00") &amp; "% Missed", IF(C40 &lt; 0, TEXT(-C40 / E40 * 100, "0.00") &amp; "% Overworked", "No Difference"))</f>
        <v>23.75% Missed</v>
      </c>
      <c r="C40">
        <f xml:space="preserve"> E40 - F11</f>
        <v>4.75</v>
      </c>
      <c r="D40">
        <f xml:space="preserve"> (G40 ) - H11</f>
        <v>4.75</v>
      </c>
      <c r="E40">
        <v>20</v>
      </c>
      <c r="F40">
        <v>20</v>
      </c>
      <c r="G40">
        <v>20</v>
      </c>
      <c r="H40">
        <f>D23</f>
        <v>20</v>
      </c>
    </row>
    <row r="41">
      <c r="A41" t="str">
        <v>Mohit Agrawal</v>
      </c>
      <c r="B41" t="str">
        <f>IF(C41 &gt; 0, TEXT(C41 / E41 * 100, "0.00") &amp; "% Missed", IF(C41 &lt; 0, TEXT(-C41 / E41 * 100, "0.00") &amp; "% Overworked", "No Difference"))</f>
        <v>0.07% Missed</v>
      </c>
      <c r="C41">
        <f xml:space="preserve"> E41 - F12</f>
        <v>0.0147</v>
      </c>
      <c r="D41">
        <f xml:space="preserve"> (G41) - H12</f>
        <v>0.0147</v>
      </c>
      <c r="E41">
        <v>20</v>
      </c>
      <c r="F41">
        <v>20</v>
      </c>
      <c r="G41">
        <v>20</v>
      </c>
      <c r="H41">
        <f>D24</f>
        <v>20</v>
      </c>
    </row>
    <row r="42">
      <c r="A42" t="str">
        <v>Mikhail Stepanov</v>
      </c>
      <c r="B42" t="str">
        <f>IF(C42 &gt; 0, TEXT(C42 / E42 * 100, "0.00") &amp; "% Missed", IF(C42 &lt; 0, TEXT(-C42 / E42 * 100, "0.00") &amp; "% Overworked", "No Difference"))</f>
        <v>No Difference</v>
      </c>
      <c r="C42">
        <v>0</v>
      </c>
      <c r="D42">
        <v>0</v>
      </c>
      <c r="E42">
        <f xml:space="preserve"> F42 * 2</f>
        <v>40</v>
      </c>
      <c r="F42">
        <f xml:space="preserve"> G42 + H42</f>
        <v>20</v>
      </c>
      <c r="G42">
        <v>20</v>
      </c>
      <c r="H42">
        <v>0</v>
      </c>
    </row>
    <row r="43">
      <c r="A43" t="str">
        <v>Anatoly Stepanov</v>
      </c>
      <c r="B43" t="str">
        <f>IF(C43 &gt; 0, TEXT(C43 / E43 * 100, "0.00") &amp; "% Missed", IF(C43 &lt; 0, TEXT(-C43 / E43 * 100, "0.00") &amp; "% Overworked", "No Difference"))</f>
        <v>No Difference</v>
      </c>
      <c r="C43">
        <v>0</v>
      </c>
      <c r="D43">
        <v>0</v>
      </c>
      <c r="E43">
        <f xml:space="preserve"> F43 * 2</f>
        <v>40</v>
      </c>
      <c r="F43">
        <f xml:space="preserve"> G43 + H43</f>
        <v>20</v>
      </c>
      <c r="G43">
        <v>20</v>
      </c>
      <c r="H43">
        <v>0</v>
      </c>
    </row>
    <row r="45">
      <c r="A45" t="str">
        <v>Design Total</v>
      </c>
      <c r="B45" t="str">
        <f>IF(C45 &gt; 0, "Average " &amp; TEXT(C45 / E45 * 100, "0.00") &amp; "% Missed", IF(C45 &lt; 0, "Average " &amp; TEXT(-C45 / E45 * 100, "0.00") &amp; "% Overworked", "Average No Difference"))</f>
        <v>Average 32.29% Missed</v>
      </c>
      <c r="C45">
        <f>SUM(C46:C47)</f>
        <v>25.833</v>
      </c>
      <c r="D45">
        <f>SUM(D46:D47)</f>
        <v>0</v>
      </c>
      <c r="E45">
        <f>SUM(E46:E47)</f>
        <v>80</v>
      </c>
      <c r="F45">
        <f>SUM(F46:F47)</f>
        <v>40</v>
      </c>
      <c r="G45">
        <f>SUM(G46:G47)</f>
        <v>20</v>
      </c>
      <c r="H45">
        <f>SUM(H46:H47)</f>
        <v>20</v>
      </c>
    </row>
    <row r="46">
      <c r="A46" t="str">
        <v>Manisha Garg</v>
      </c>
      <c r="B46" t="str">
        <f>IF(C46 &gt; 0, TEXT(C46 / E46 * 100, "0.00") &amp; "% Missed", IF(C46 &lt; 0, TEXT(-C46 / E46 * 100, "0.00") &amp; "% Overworked", "No Difference"))</f>
        <v>64.58% Missed</v>
      </c>
      <c r="C46">
        <f xml:space="preserve"> E46 - F13</f>
        <v>25.833</v>
      </c>
      <c r="D46">
        <v>0</v>
      </c>
      <c r="E46">
        <f xml:space="preserve"> F46 * 2</f>
        <v>40</v>
      </c>
      <c r="F46">
        <f xml:space="preserve"> G46 + H46</f>
        <v>20</v>
      </c>
      <c r="G46">
        <v>0</v>
      </c>
      <c r="H46">
        <f>D26</f>
        <v>20</v>
      </c>
      <c r="I46" t="str">
        <v>Manisha is retired.</v>
      </c>
    </row>
    <row r="47">
      <c r="A47" t="str">
        <v>Yulia McCoy</v>
      </c>
      <c r="B47" t="str">
        <f>IF(C47 &gt; 0, TEXT(C47 / E47 * 100, "0.00") &amp; "% Missed", IF(C47 &lt; 0, TEXT(-C47 / E47 * 100, "0.00") &amp; "% Overworked", "No Difference"))</f>
        <v>No Difference</v>
      </c>
      <c r="C47">
        <v>0</v>
      </c>
      <c r="D47">
        <v>0</v>
      </c>
      <c r="E47">
        <f xml:space="preserve"> F47 * 2</f>
        <v>40</v>
      </c>
      <c r="F47">
        <f xml:space="preserve"> G47 + H47</f>
        <v>20</v>
      </c>
      <c r="G47">
        <v>20</v>
      </c>
      <c r="H47">
        <v>0</v>
      </c>
    </row>
    <row r="50">
      <c r="A50" t="str">
        <v>ACTUAL EXPENSES</v>
      </c>
    </row>
    <row r="52">
      <c r="A52" t="str">
        <v>Name</v>
      </c>
      <c r="B52" t="str">
        <v>Incosistency Expense (C)</v>
      </c>
      <c r="C52" t="str">
        <v>Expected Pay Period Expense (C)</v>
      </c>
      <c r="D52" t="str">
        <v>Actual Expense (C)</v>
      </c>
      <c r="E52" t="str">
        <v>Actual Expense Paid (M)</v>
      </c>
      <c r="F52" t="str">
        <v>Expence Difference (C)</v>
      </c>
    </row>
    <row r="53">
      <c r="A53" t="str">
        <v>Grand Total</v>
      </c>
      <c r="B53">
        <f>SUM(B55 + B64)</f>
        <v>-39.55</v>
      </c>
      <c r="C53">
        <f>SUM(C55 + C64)</f>
        <v>2460</v>
      </c>
      <c r="D53">
        <f>SUM(D55 + D64)</f>
        <v>2499.55</v>
      </c>
      <c r="E53">
        <f>SUM(E55 + E64)</f>
        <v>2499.45</v>
      </c>
      <c r="F53">
        <f>SUM(F55 + F64)</f>
        <v>0.1</v>
      </c>
    </row>
    <row r="55">
      <c r="A55" t="str">
        <v>Dev Total</v>
      </c>
      <c r="B55">
        <f>SUM(B56:B62)</f>
        <v>-297.88</v>
      </c>
      <c r="C55">
        <f>SUM(C56:C62)</f>
        <v>2060</v>
      </c>
      <c r="D55">
        <f>SUM(D56:D62)</f>
        <v>2357.88</v>
      </c>
      <c r="E55">
        <f>SUM(E56:E62)</f>
        <v>2357.85</v>
      </c>
      <c r="F55">
        <f>SUM(F56:F62)</f>
        <v>0.03</v>
      </c>
    </row>
    <row r="56">
      <c r="A56" t="str">
        <v>Dharam Pal</v>
      </c>
      <c r="B56">
        <f xml:space="preserve"> C56 - D56</f>
        <v>-35</v>
      </c>
      <c r="C56">
        <f xml:space="preserve"> B20</f>
        <v>700</v>
      </c>
      <c r="D56">
        <f xml:space="preserve"> D8</f>
        <v>735</v>
      </c>
      <c r="E56">
        <v>735</v>
      </c>
      <c r="F56">
        <f>D56 - E56</f>
        <v>0</v>
      </c>
    </row>
    <row r="57">
      <c r="A57" t="str">
        <v>Ariful Islam</v>
      </c>
      <c r="B57">
        <f xml:space="preserve"> C57 - D57</f>
        <v>-20</v>
      </c>
      <c r="C57">
        <f xml:space="preserve"> B21</f>
        <v>400</v>
      </c>
      <c r="D57">
        <f xml:space="preserve"> D9</f>
        <v>420</v>
      </c>
      <c r="E57">
        <v>420</v>
      </c>
      <c r="F57">
        <f>D57 - E57</f>
        <v>0</v>
      </c>
    </row>
    <row r="58">
      <c r="A58" t="str">
        <v>Raheel Shahzad</v>
      </c>
      <c r="B58">
        <f xml:space="preserve"> C58 - D58</f>
        <v>-242.88</v>
      </c>
      <c r="C58">
        <f xml:space="preserve"> B22</f>
        <v>600</v>
      </c>
      <c r="D58">
        <f xml:space="preserve"> D10</f>
        <v>842.88</v>
      </c>
      <c r="E58">
        <v>842.85</v>
      </c>
      <c r="F58">
        <f>D58 - E58</f>
        <v>0.03</v>
      </c>
      <c r="G58" t="str">
        <v>We underpaid Raheel 3 cents</v>
      </c>
    </row>
    <row r="59">
      <c r="A59" t="str">
        <v>Mori Wesonga</v>
      </c>
      <c r="B59">
        <f xml:space="preserve"> C59 - D59</f>
        <v>0</v>
      </c>
      <c r="C59">
        <v>300</v>
      </c>
      <c r="D59">
        <f xml:space="preserve"> D11</f>
        <v>300</v>
      </c>
      <c r="E59">
        <v>300</v>
      </c>
      <c r="F59">
        <f>D59 - E59</f>
        <v>0</v>
      </c>
    </row>
    <row r="60">
      <c r="A60" t="str">
        <v>Mohit Agrawal</v>
      </c>
      <c r="B60">
        <f xml:space="preserve"> C60 - D60</f>
        <v>0</v>
      </c>
      <c r="C60">
        <v>60</v>
      </c>
      <c r="D60">
        <f xml:space="preserve"> D12</f>
        <v>60</v>
      </c>
      <c r="E60">
        <v>60</v>
      </c>
      <c r="F60">
        <f>D60 - E60</f>
        <v>0</v>
      </c>
    </row>
    <row r="61">
      <c r="A61" t="str">
        <v>Mikhail Stepanov</v>
      </c>
      <c r="B61">
        <f xml:space="preserve"> C61 - D61</f>
        <v>0</v>
      </c>
      <c r="C61">
        <v>0</v>
      </c>
      <c r="D61">
        <v>0</v>
      </c>
      <c r="E61">
        <v>0</v>
      </c>
      <c r="F61">
        <f>D61 - E61</f>
        <v>0</v>
      </c>
    </row>
    <row r="62">
      <c r="A62" t="str">
        <v>Anatoly Stepanov</v>
      </c>
      <c r="B62">
        <f xml:space="preserve"> C62 - D62</f>
        <v>0</v>
      </c>
      <c r="C62">
        <v>0</v>
      </c>
      <c r="D62">
        <v>0</v>
      </c>
      <c r="E62">
        <v>0</v>
      </c>
      <c r="F62">
        <f>D62 - E62</f>
        <v>0</v>
      </c>
    </row>
    <row r="64">
      <c r="A64" t="str">
        <v>Design Total</v>
      </c>
      <c r="B64">
        <f>SUM(B65:B66)</f>
        <v>258.33</v>
      </c>
      <c r="C64">
        <f>SUM(C65:C66)</f>
        <v>400</v>
      </c>
      <c r="D64">
        <f>SUM(D65:D66)</f>
        <v>141.67</v>
      </c>
      <c r="E64">
        <f>SUM(E65:E66)</f>
        <v>141.6</v>
      </c>
      <c r="F64">
        <f>SUM(F65:F66)</f>
        <v>0.07</v>
      </c>
    </row>
    <row r="65">
      <c r="A65" t="str">
        <v>Manisha Garg</v>
      </c>
      <c r="B65">
        <f xml:space="preserve"> C65 - D65</f>
        <v>258.33</v>
      </c>
      <c r="C65">
        <f xml:space="preserve"> B26</f>
        <v>400</v>
      </c>
      <c r="D65">
        <f xml:space="preserve"> D13</f>
        <v>141.67</v>
      </c>
      <c r="E65">
        <v>141.6</v>
      </c>
      <c r="F65">
        <f>D65 - E65</f>
        <v>0.07</v>
      </c>
      <c r="G65" t="str">
        <v>We overpaid Manisha 3 cents, we overpaid again.</v>
      </c>
      <c r="H65" t="str">
        <v>We underpaid Manisha 4 cents in the end</v>
      </c>
    </row>
    <row r="66">
      <c r="A66" t="str">
        <v>Yulia McCoy</v>
      </c>
      <c r="B66">
        <f xml:space="preserve"> C66 - D66</f>
        <v>0</v>
      </c>
      <c r="C66">
        <v>0</v>
      </c>
      <c r="D66">
        <v>0</v>
      </c>
      <c r="E66">
        <v>0</v>
      </c>
      <c r="F66">
        <v>0</v>
      </c>
    </row>
  </sheetData>
  <hyperlinks>
    <hyperlink ref="B1" r:id="rId1"/>
    <hyperlink ref="K8" r:id="rId2"/>
    <hyperlink ref="N8" r:id="rId3"/>
    <hyperlink ref="K9" r:id="rId4"/>
    <hyperlink ref="N9" r:id="rId5"/>
    <hyperlink ref="K10" r:id="rId6"/>
    <hyperlink ref="N10" r:id="rId7"/>
    <hyperlink ref="K11" r:id="rId8"/>
    <hyperlink ref="K12" r:id="rId9"/>
    <hyperlink ref="K13" r:id="rId10"/>
    <hyperlink ref="N13" r:id="rId11"/>
  </hyperlinks>
  <ignoredErrors>
    <ignoredError numberStoredAsText="1" sqref="A1:T6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Expense Overview</vt:lpstr>
      <vt:lpstr>New Funding</vt:lpstr>
      <vt:lpstr>20th Pay Period</vt:lpstr>
      <vt:lpstr>20st Pay Period</vt:lpstr>
      <vt:lpstr>21st Pay Period</vt:lpstr>
      <vt:lpstr>19th Pay Period</vt:lpstr>
      <vt:lpstr>18th Pay Period</vt:lpstr>
      <vt:lpstr>17th Pay Period</vt:lpstr>
      <vt:lpstr>16th Pay Period</vt:lpstr>
      <vt:lpstr>15th Pay Period</vt:lpstr>
      <vt:lpstr>14th Pay Period</vt:lpstr>
      <vt:lpstr>13th Pay Period</vt:lpstr>
      <vt:lpstr>12th Pay Period</vt:lpstr>
      <vt:lpstr>11th Pay Period</vt:lpstr>
      <vt:lpstr>10th Pay Period</vt:lpstr>
      <vt:lpstr>v2</vt:lpstr>
      <vt:lpstr>v1.1 Old Burnrate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