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19st Pay Period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workbookViewId="0"/>
  </sheetViews>
  <sheetData>
    <row r="1">
      <c r="A1" t="str">
        <v>Summary Overview Link</v>
      </c>
      <c r="B1" t="str">
        <v>https://docs.google.com/document/d/[PLACEHOLDER_FOR_19_PERIOD]</v>
      </c>
    </row>
    <row r="2">
      <c r="A2" t="str">
        <v>CSV</v>
      </c>
      <c r="B2" t="str">
        <v>https://drive.google.com/drive/folders/[PLACEHOLDER]</v>
      </c>
      <c r="H2" t="str">
        <v>7</v>
      </c>
    </row>
    <row r="3">
      <c r="A3" t="str">
        <v>ACTUAL EXPENSE REFS</v>
      </c>
    </row>
    <row r="4">
      <c r="A4" t="str">
        <v>Name</v>
      </c>
      <c r="B4" t="str">
        <v>Time Tracking</v>
      </c>
      <c r="C4" t="str">
        <v>Payment Processing</v>
      </c>
      <c r="D4" t="str">
        <v>Actual Expense (M)</v>
      </c>
      <c r="E4" t="str">
        <v>Actual Pay Period (Combined) Hours (C)</v>
      </c>
      <c r="F4" t="str">
        <v>Actual Paid Hours (M)</v>
      </c>
      <c r="G4" t="str">
        <v>Actual Equity Hours (M)</v>
      </c>
      <c r="H4" t="str">
        <v>Comments</v>
      </c>
    </row>
    <row r="5">
      <c r="A5" t="str">
        <v>Total</v>
      </c>
      <c r="D5">
        <f>SUM(D6:D12)</f>
      </c>
    </row>
    <row r="6">
      <c r="A6" t="str">
        <v>Dharam Pal</v>
      </c>
      <c r="B6" t="str">
        <v>Kimai</v>
      </c>
      <c r="C6" t="str">
        <v>Gusto</v>
      </c>
      <c r="D6">
        <f>F6 * F19</f>
      </c>
      <c r="E6">
        <f>F6 + G6</f>
      </c>
      <c r="F6">
        <v>81</v>
      </c>
      <c r="G6">
        <v>40.5</v>
      </c>
      <c r="H6">
        <v>40.5</v>
      </c>
      <c r="I6" t="str">
        <v/>
      </c>
    </row>
    <row r="7">
      <c r="A7" t="str">
        <v>Ariful Islam</v>
      </c>
      <c r="B7" t="str">
        <v>Kimai</v>
      </c>
      <c r="C7" t="str">
        <v>Gusto</v>
      </c>
      <c r="D7">
        <f>F7 * F20</f>
      </c>
      <c r="E7">
        <f>F7 + G7</f>
      </c>
      <c r="F7">
        <v>66</v>
      </c>
      <c r="G7">
        <v>33</v>
      </c>
      <c r="H7">
        <v>33</v>
      </c>
      <c r="I7" t="str">
        <v>Short 14.00 hours</v>
      </c>
    </row>
    <row r="8">
      <c r="A8" t="str">
        <v>Raheel Shahzad</v>
      </c>
      <c r="B8" t="str">
        <v>Kimai</v>
      </c>
      <c r="C8" t="str">
        <v>Gusto</v>
      </c>
      <c r="D8">
        <f>F8 * F21</f>
      </c>
      <c r="E8">
        <f>F8 + G8</f>
      </c>
      <c r="F8">
        <v>85.5</v>
      </c>
      <c r="G8">
        <v>42.75</v>
      </c>
      <c r="H8">
        <v>42.75</v>
      </c>
      <c r="I8" t="str">
        <v>Extra 5.50 hours carry over</v>
      </c>
    </row>
    <row r="9">
      <c r="A9" t="str">
        <v>Mori Wesonga</v>
      </c>
      <c r="B9" t="str">
        <v>Kimai</v>
      </c>
      <c r="C9" t="str">
        <v>Gusto</v>
      </c>
      <c r="D9">
        <f>F9 * F22</f>
      </c>
      <c r="E9">
        <f>F9 + G9</f>
      </c>
      <c r="F9">
        <v>80</v>
      </c>
      <c r="G9">
        <v>40</v>
      </c>
      <c r="H9">
        <v>40</v>
      </c>
      <c r="I9" t="str">
        <v/>
      </c>
    </row>
    <row r="10">
      <c r="A10" t="str">
        <v>Yulia McCoy</v>
      </c>
      <c r="B10" t="str">
        <v>Kimai</v>
      </c>
      <c r="C10" t="str">
        <v>Gusto</v>
      </c>
      <c r="D10">
        <f>F10 * F23</f>
      </c>
      <c r="E10">
        <f>F10 + G10</f>
      </c>
      <c r="F10">
        <v>49.75</v>
      </c>
      <c r="G10">
        <v>10</v>
      </c>
      <c r="H10">
        <v>39.75</v>
      </c>
      <c r="I10" t="str">
        <v/>
      </c>
    </row>
    <row r="11">
      <c r="A11" t="str">
        <v>Pauline Nguyen</v>
      </c>
      <c r="B11" t="str">
        <v>Kimai</v>
      </c>
      <c r="C11" t="str">
        <v>Gusto</v>
      </c>
      <c r="D11">
        <f>F11 * F24</f>
      </c>
      <c r="E11">
        <f>F11 + G11</f>
      </c>
      <c r="F11">
        <v>85.75</v>
      </c>
      <c r="G11">
        <v>42.875</v>
      </c>
      <c r="H11">
        <v>42.875</v>
      </c>
      <c r="I11" t="str">
        <v>Extra 5.75 hours carry over</v>
      </c>
    </row>
    <row r="12">
      <c r="A12" t="str">
        <v>Edward Obi</v>
      </c>
      <c r="B12" t="str">
        <v>Kimai</v>
      </c>
      <c r="C12" t="str">
        <v>Gusto</v>
      </c>
      <c r="D12">
        <f>F12 * G32</f>
      </c>
      <c r="E12">
        <f>F12 + G12</f>
      </c>
      <c r="F12">
        <v>22.366666666666667</v>
      </c>
      <c r="G12" t="str">
        <v/>
      </c>
      <c r="H12">
        <v>22.366666666666667</v>
      </c>
      <c r="I12" t="str">
        <v>Short 17.63 hours</v>
      </c>
    </row>
    <row r="13">
      <c r="A13" t="str">
        <v>EXPECTED EXPENSES</v>
      </c>
    </row>
    <row r="14">
      <c r="A14" t="str">
        <v>Name</v>
      </c>
      <c r="B14" t="str">
        <v>Expected Pay Period Expense (C)</v>
      </c>
      <c r="C14" t="str">
        <v>Weekly Expected Expense (C)</v>
      </c>
      <c r="D14" t="str">
        <v>Total Paid Weekly Hours (M)</v>
      </c>
      <c r="E14" t="str">
        <v>Total Expense Rate, with Tax (C)</v>
      </c>
      <c r="F14" t="str">
        <v>Pre-Tax Employee Rate (C)</v>
      </c>
      <c r="G14" t="str">
        <v>Base Rate (M)</v>
      </c>
      <c r="H14" t="str">
        <v>Upwork fee (multiplier) (M)</v>
      </c>
      <c r="I14" t="str">
        <v>US FTE bonus (multiplier) (M)</v>
      </c>
      <c r="J14" t="str">
        <v>Taxes (multiplier, approximately) (M)</v>
      </c>
    </row>
    <row r="15">
      <c r="A15" t="str">
        <v>Total</v>
      </c>
      <c r="B15">
        <f>SUM(B16)</f>
      </c>
      <c r="C15">
        <f>SUM(C16)</f>
      </c>
    </row>
    <row r="16">
      <c r="A16" t="str">
        <v>Dharam Pal</v>
      </c>
      <c r="B16">
        <v>700</v>
      </c>
      <c r="C16">
        <f>C16 * 2</f>
      </c>
      <c r="D16">
        <v>20</v>
      </c>
      <c r="E16">
        <f>ROUND(F16 * J16, 2)</f>
      </c>
      <c r="F16">
        <f>ROUND(G16 * H16 * I16, 2)</f>
      </c>
      <c r="G16">
        <v>17.5</v>
      </c>
      <c r="H16">
        <v>1</v>
      </c>
      <c r="I16">
        <v>1</v>
      </c>
      <c r="J16">
        <v>1</v>
      </c>
    </row>
    <row r="17">
      <c r="A17" t="str">
        <v>Ariful Islam</v>
      </c>
      <c r="B17">
        <v>400</v>
      </c>
      <c r="C17">
        <f>C17 * 2</f>
      </c>
      <c r="D17">
        <v>20</v>
      </c>
      <c r="E17">
        <f>ROUND(F17 * J17, 2)</f>
      </c>
      <c r="F17">
        <f>ROUND(G17 * H17 * I17, 2)</f>
      </c>
      <c r="G17">
        <v>10</v>
      </c>
      <c r="H17">
        <v>1</v>
      </c>
      <c r="I17">
        <v>1</v>
      </c>
      <c r="J17">
        <v>1</v>
      </c>
    </row>
    <row r="18">
      <c r="A18" t="str">
        <v>Raheel Shahzad</v>
      </c>
      <c r="B18">
        <v>600</v>
      </c>
      <c r="C18">
        <f>C18 * 2</f>
      </c>
      <c r="D18">
        <v>20</v>
      </c>
      <c r="E18">
        <f>ROUND(F18 * J18, 2)</f>
      </c>
      <c r="F18">
        <f>ROUND(G18 * H18 * I18, 2)</f>
      </c>
      <c r="G18">
        <v>15</v>
      </c>
      <c r="H18">
        <v>1</v>
      </c>
      <c r="I18">
        <v>1</v>
      </c>
      <c r="J18">
        <v>1</v>
      </c>
    </row>
    <row r="19">
      <c r="A19" t="str">
        <v>Mori Wesonga</v>
      </c>
      <c r="B19">
        <v>600</v>
      </c>
      <c r="C19">
        <f>C19 * 2</f>
      </c>
      <c r="D19">
        <v>20</v>
      </c>
      <c r="E19">
        <f>ROUND(F19 * J19, 2)</f>
      </c>
      <c r="F19">
        <f>ROUND(G19 * H19 * I19, 2)</f>
      </c>
      <c r="G19">
        <v>15</v>
      </c>
      <c r="H19">
        <v>1</v>
      </c>
      <c r="I19">
        <v>1</v>
      </c>
      <c r="J19">
        <v>1</v>
      </c>
    </row>
    <row r="20">
      <c r="A20" t="str">
        <v>Yulia McCoy</v>
      </c>
      <c r="B20">
        <v>200</v>
      </c>
      <c r="C20">
        <f>C20 * 2</f>
      </c>
      <c r="D20">
        <v>5</v>
      </c>
      <c r="E20">
        <f>ROUND(F20 * J20, 2)</f>
      </c>
      <c r="F20">
        <f>ROUND(G20 * H20 * I20, 2)</f>
      </c>
      <c r="G20">
        <v>20</v>
      </c>
      <c r="H20">
        <v>1</v>
      </c>
      <c r="I20">
        <v>1</v>
      </c>
      <c r="J20">
        <v>1</v>
      </c>
    </row>
    <row r="21">
      <c r="A21" t="str">
        <v>Pauline Nguyen</v>
      </c>
      <c r="B21">
        <v>1000</v>
      </c>
      <c r="C21">
        <f>C21 * 2</f>
      </c>
      <c r="D21">
        <v>20</v>
      </c>
      <c r="E21">
        <f>ROUND(F21 * J21, 2)</f>
      </c>
      <c r="F21">
        <f>ROUND(G21 * H21 * I21, 2)</f>
      </c>
      <c r="G21">
        <v>25</v>
      </c>
      <c r="H21">
        <v>1</v>
      </c>
      <c r="I21">
        <v>1</v>
      </c>
      <c r="J21">
        <v>1</v>
      </c>
    </row>
    <row r="22">
      <c r="A22" t="str">
        <v>Edward Obi</v>
      </c>
      <c r="B22">
        <v>0</v>
      </c>
      <c r="C22">
        <f>C22 * 2</f>
      </c>
      <c r="D22">
        <v>20</v>
      </c>
      <c r="E22">
        <f>ROUND(F22 * J22, 2)</f>
      </c>
      <c r="F22">
        <f>ROUND(G22 * H22 * I22, 2)</f>
      </c>
      <c r="G22">
        <v>20</v>
      </c>
      <c r="H22">
        <v>1</v>
      </c>
      <c r="I22">
        <v>1</v>
      </c>
      <c r="J22">
        <v>1</v>
      </c>
    </row>
    <row r="23">
      <c r="A23" t="str">
        <v>HOURS</v>
      </c>
    </row>
    <row r="24">
      <c r="A24" t="str">
        <v>Coloring</v>
      </c>
      <c r="B24" t="str">
        <v>3 hours max is acceptable difference</v>
      </c>
      <c r="C24" t="str">
        <v>3 hour+ difference</v>
      </c>
    </row>
    <row r="25">
      <c r="A25" t="str">
        <v>Name</v>
      </c>
      <c r="B25" t="str">
        <v>Inconsistency Ratio (C)</v>
      </c>
      <c r="C25" t="str">
        <v>Pay Period Hours Difference (C)</v>
      </c>
      <c r="D25" t="str">
        <v>Equity Hours Difference (C)</v>
      </c>
      <c r="E25" t="str">
        <v>Pay Period Expected Hours (C)</v>
      </c>
      <c r="F25" t="str">
        <v>Total Expected Weekly Hours (C)</v>
      </c>
      <c r="G25" t="str">
        <v>Total Expected Weekly Equity Hours (M)</v>
      </c>
      <c r="H25" t="str">
        <v>Total Expected Paid Weekly Hours (C)</v>
      </c>
    </row>
    <row r="26">
      <c r="A26" t="str">
        <v>Grand Total</v>
      </c>
      <c r="B26">
        <f>IF(C26 &gt; 0, "Average " &amp; TEXT(C26 / E26 * 100, "0.00") &amp; "% Missed", IF(C26 &lt; 0, "Average " &amp; TEXT(-C26 / E26 * 100, "0.00") &amp; "% Overworked", "Average No Difference"))</f>
      </c>
      <c r="C26">
        <f>SUM(C28 + C36)</f>
      </c>
      <c r="D26">
        <f>SUM(D28 + D36)</f>
      </c>
      <c r="E26">
        <v>440</v>
      </c>
      <c r="F26">
        <v>220</v>
      </c>
      <c r="G26">
        <v>140</v>
      </c>
      <c r="H26">
        <v>80</v>
      </c>
    </row>
    <row r="27">
      <c r="A27" t="str">
        <v>Dev Total</v>
      </c>
      <c r="B27">
        <f>IF(C27 &gt; 0, "Average " &amp; TEXT(C27 / E27 * 100, "0.00") &amp; "% Missed", IF(C27 &lt; 0, "Average " &amp; TEXT(-C27 / E27 * 100, "0.00") &amp; "% Overworked", "Average No Difference"))</f>
      </c>
      <c r="C27">
        <f>SUM(C28:C33)</f>
      </c>
      <c r="E27">
        <v>400</v>
      </c>
      <c r="F27">
        <v>200</v>
      </c>
      <c r="G27">
        <v>120</v>
      </c>
      <c r="H27">
        <v>80</v>
      </c>
    </row>
    <row r="28">
      <c r="A28" t="str">
        <v>Dharam Pal</v>
      </c>
      <c r="B28">
        <f>IF(C28 &gt; 0, TEXT(C28 / E28 * 100, "0.00") &amp; "% Missed", IF(C28 &lt; 0, TEXT(-C28 / E28 * 100, "0.00") &amp; "% Overworked", "No Difference"))</f>
      </c>
      <c r="C28">
        <f>E28 - E6</f>
      </c>
      <c r="D28">
        <f>(G28 * 2) - G6</f>
      </c>
      <c r="E28">
        <f>F28 * 2</f>
      </c>
      <c r="F28">
        <f>G28 + H28</f>
      </c>
      <c r="G28">
        <v>20</v>
      </c>
      <c r="H28">
        <f>D16</f>
      </c>
    </row>
    <row r="29">
      <c r="A29" t="str">
        <v>Ariful Islam</v>
      </c>
      <c r="B29">
        <f>IF(C29 &gt; 0, TEXT(C29 / E29 * 100, "0.00") &amp; "% Missed", IF(C29 &lt; 0, TEXT(-C29 / E29 * 100, "0.00") &amp; "% Overworked", "No Difference"))</f>
      </c>
      <c r="C29">
        <f>E29 - E7</f>
      </c>
      <c r="D29">
        <f>(G29 * 2) - G7</f>
      </c>
      <c r="E29">
        <f>F29 * 2</f>
      </c>
      <c r="F29">
        <f>G29 + H29</f>
      </c>
      <c r="G29">
        <v>20</v>
      </c>
      <c r="H29">
        <f>D17</f>
      </c>
    </row>
    <row r="30">
      <c r="A30" t="str">
        <v>Raheel Shahzad</v>
      </c>
      <c r="B30">
        <f>IF(C30 &gt; 0, TEXT(C30 / E30 * 100, "0.00") &amp; "% Missed", IF(C30 &lt; 0, TEXT(-C30 / E30 * 100, "0.00") &amp; "% Overworked", "No Difference"))</f>
      </c>
      <c r="C30">
        <f>E30 - E8</f>
      </c>
      <c r="D30">
        <f>(G30 * 2) - G8</f>
      </c>
      <c r="E30">
        <f>F30 * 2</f>
      </c>
      <c r="F30">
        <f>G30 + H30</f>
      </c>
      <c r="G30">
        <v>20</v>
      </c>
      <c r="H30">
        <f>D18</f>
      </c>
    </row>
    <row r="31">
      <c r="A31" t="str">
        <v>Mori Wesonga</v>
      </c>
      <c r="B31">
        <f>IF(C31 &gt; 0, TEXT(C31 / E31 * 100, "0.00") &amp; "% Missed", IF(C31 &lt; 0, TEXT(-C31 / E31 * 100, "0.00") &amp; "% Overworked", "No Difference"))</f>
      </c>
      <c r="C31">
        <f>E31 - E9</f>
      </c>
      <c r="D31">
        <f>(G31 * 2) - G9</f>
      </c>
      <c r="E31">
        <f>F31 * 2</f>
      </c>
      <c r="F31">
        <f>G31 + H31</f>
      </c>
      <c r="G31">
        <v>20</v>
      </c>
      <c r="H31">
        <f>D19</f>
      </c>
    </row>
    <row r="32">
      <c r="A32" t="str">
        <v>Yulia McCoy</v>
      </c>
      <c r="B32">
        <f>IF(C32 &gt; 0, TEXT(C32 / E32 * 100, "0.00") &amp; "% Missed", IF(C32 &lt; 0, TEXT(-C32 / E32 * 100, "0.00") &amp; "% Overworked", "No Difference"))</f>
      </c>
      <c r="C32">
        <f>E32 - E10</f>
      </c>
      <c r="D32">
        <f>(G32 * 2) - G10</f>
      </c>
      <c r="E32">
        <f>F32 * 2</f>
      </c>
      <c r="F32">
        <f>G32 + H32</f>
      </c>
      <c r="G32">
        <v>5</v>
      </c>
      <c r="H32">
        <f>D20</f>
      </c>
    </row>
    <row r="33">
      <c r="A33" t="str">
        <v>Pauline Nguyen</v>
      </c>
      <c r="B33">
        <f>IF(C33 &gt; 0, TEXT(C33 / E33 * 100, "0.00") &amp; "% Missed", IF(C33 &lt; 0, TEXT(-C33 / E33 * 100, "0.00") &amp; "% Overworked", "No Difference"))</f>
      </c>
      <c r="C33">
        <f>E33 - E11</f>
      </c>
      <c r="D33">
        <f>(G33 * 2) - G11</f>
      </c>
      <c r="E33">
        <f>F33 * 2</f>
      </c>
      <c r="F33">
        <f>G33 + H33</f>
      </c>
      <c r="G33">
        <v>20</v>
      </c>
      <c r="H33">
        <f>D21</f>
      </c>
    </row>
    <row r="34">
      <c r="A34" t="str">
        <v>Edward Obi</v>
      </c>
      <c r="B34">
        <f>IF(C34 &gt; 0, TEXT(C34 / E34 * 100, "0.00") &amp; "% Missed", IF(C34 &lt; 0, TEXT(-C34 / E34 * 100, "0.00") &amp; "% Overworked", "No Difference"))</f>
      </c>
      <c r="C34">
        <f>E34 - E12</f>
      </c>
      <c r="D34">
        <f>(G34 * 2) - G12</f>
      </c>
      <c r="E34">
        <f>F34 * 2</f>
      </c>
      <c r="F34">
        <f>G34 + H34</f>
      </c>
      <c r="G34">
        <v>20</v>
      </c>
      <c r="H34">
        <f>D22</f>
      </c>
    </row>
  </sheetData>
  <ignoredErrors>
    <ignoredError numberStoredAsText="1" sqref="A1:J5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19st Pay Period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