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0" yWindow="1155"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Items'!$E$7:$G$178</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R25" i="1" l="1"/>
  <c r="F25" i="1"/>
  <c r="D29" i="20" l="1"/>
  <c r="D28" i="20"/>
  <c r="D26" i="20"/>
  <c r="D25" i="20"/>
  <c r="D24" i="20"/>
  <c r="D23" i="20"/>
  <c r="G29" i="20" l="1"/>
  <c r="G28" i="20"/>
  <c r="G26" i="20"/>
  <c r="G24" i="20"/>
  <c r="G21" i="20"/>
  <c r="G23" i="20" l="1"/>
  <c r="G25" i="20" s="1"/>
  <c r="G22" i="20"/>
  <c r="D55" i="1"/>
  <c r="D52" i="1"/>
  <c r="D51" i="1"/>
  <c r="D50" i="1"/>
  <c r="D39" i="1"/>
  <c r="D48" i="1"/>
  <c r="D46" i="1"/>
  <c r="B46" i="1"/>
  <c r="D45" i="1"/>
  <c r="B45" i="1"/>
  <c r="D44" i="1"/>
  <c r="B44" i="1"/>
  <c r="D43" i="1"/>
  <c r="D35" i="1"/>
  <c r="D33" i="1"/>
  <c r="D30" i="1"/>
  <c r="D19" i="1"/>
  <c r="D20" i="1"/>
  <c r="D21" i="1"/>
  <c r="D22" i="1"/>
  <c r="D41" i="1"/>
  <c r="D40" i="1"/>
  <c r="D37" i="1"/>
  <c r="D65" i="1" l="1"/>
  <c r="D68" i="1"/>
  <c r="D59" i="1"/>
  <c r="D63" i="1"/>
  <c r="D66" i="1"/>
  <c r="D60" i="1"/>
  <c r="D54" i="1"/>
  <c r="D64" i="1"/>
  <c r="D62" i="1"/>
  <c r="D58" i="1"/>
  <c r="D67" i="1"/>
  <c r="D69" i="1"/>
  <c r="D61" i="1"/>
  <c r="D57" i="1"/>
  <c r="D56" i="1"/>
  <c r="B35" i="1"/>
  <c r="D34" i="1"/>
  <c r="B34" i="1"/>
  <c r="B33" i="1"/>
  <c r="D29" i="1"/>
  <c r="D28" i="1"/>
  <c r="B30" i="1"/>
  <c r="B22" i="1"/>
  <c r="B19" i="1"/>
  <c r="B26" i="1"/>
  <c r="D26" i="1"/>
  <c r="D25" i="1"/>
  <c r="B25" i="1"/>
  <c r="B21" i="1" l="1"/>
  <c r="B20" i="1"/>
</calcChain>
</file>

<file path=xl/sharedStrings.xml><?xml version="1.0" encoding="utf-8"?>
<sst xmlns="http://schemas.openxmlformats.org/spreadsheetml/2006/main" count="470" uniqueCount="354">
  <si>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</si>
  <si>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</si>
  <si>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</si>
  <si>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</si>
  <si>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</si>
  <si>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</si>
  <si>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</si>
  <si>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</si>
  <si>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</si>
  <si>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</si>
  <si>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</si>
  <si>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</si>
  <si>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</si>
  <si>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</si>
  <si>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</si>
  <si>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</si>
  <si>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</si>
  <si>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</si>
  <si>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</si>
  <si>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</si>
  <si>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</si>
  <si>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</si>
  <si>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</si>
  <si>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</si>
  <si>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</si>
  <si>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</si>
  <si>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</si>
  <si>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</si>
  <si>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</si>
  <si>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</si>
  <si>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</si>
  <si>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</si>
  <si>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</si>
  <si>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</si>
  <si>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</si>
  <si>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</si>
  <si>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</si>
  <si>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</si>
  <si>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</si>
  <si>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</si>
  <si>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</si>
  <si>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</si>
  <si>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</si>
  <si>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</si>
  <si>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</si>
  <si>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</si>
  <si>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</si>
  <si>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</si>
  <si>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</si>
  <si>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</si>
  <si>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</si>
  <si>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</si>
  <si>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</si>
  <si>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</si>
  <si>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</si>
  <si>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</si>
  <si>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</si>
  <si>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</si>
  <si>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</si>
  <si>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</si>
  <si>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</si>
  <si>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</si>
  <si>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</si>
  <si>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</si>
  <si>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</si>
  <si>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</si>
  <si>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</si>
  <si>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</si>
  <si>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</si>
  <si>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</si>
  <si>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</si>
  <si>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</si>
  <si>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</si>
  <si>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</si>
  <si>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</si>
  <si>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</si>
  <si>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</si>
  <si>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</si>
  <si>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</si>
  <si>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</si>
  <si>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</si>
  <si>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</si>
  <si>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</si>
  <si>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</si>
  <si>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</si>
  <si>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</si>
  <si>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</si>
  <si>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</si>
  <si>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</si>
  <si>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</si>
  <si>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</si>
  <si>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</si>
  <si>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</si>
  <si>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</si>
  <si>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</si>
  <si>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</si>
  <si>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</si>
  <si>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</si>
  <si>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</si>
  <si>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</si>
  <si>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</si>
  <si>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</si>
  <si>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</si>
  <si>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</si>
  <si>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</si>
  <si>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</si>
  <si>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</si>
  <si>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</si>
  <si>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</si>
  <si>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</si>
  <si>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</si>
  <si>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</si>
  <si>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</si>
  <si>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</si>
  <si>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</si>
  <si>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</si>
  <si>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</si>
  <si>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</si>
  <si>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</si>
  <si>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</si>
  <si>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</si>
  <si>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</si>
  <si>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</si>
  <si>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</si>
  <si>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</si>
  <si>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</si>
  <si>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</si>
  <si>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</si>
  <si>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</si>
  <si>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</si>
  <si>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</si>
  <si>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</si>
  <si>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</si>
  <si>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</si>
  <si>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</si>
  <si>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</si>
  <si>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</si>
  <si>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</si>
  <si>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</si>
  <si>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</si>
  <si>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</si>
  <si>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</si>
  <si>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</si>
  <si>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</si>
  <si>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</si>
  <si>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</si>
  <si>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</si>
  <si>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</si>
  <si>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</si>
  <si>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</si>
  <si>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</si>
  <si>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</si>
  <si>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</si>
  <si>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</si>
  <si>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</si>
  <si>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</si>
  <si>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</si>
  <si>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</si>
  <si>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</si>
  <si>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</si>
  <si>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</si>
  <si>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</si>
  <si>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</si>
  <si>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</si>
  <si>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</si>
  <si>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</si>
  <si>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</si>
  <si>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</si>
  <si>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</si>
  <si>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</si>
  <si>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</si>
  <si>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</si>
  <si>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</si>
  <si>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</si>
  <si>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</si>
  <si>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</si>
  <si>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</si>
  <si>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</si>
  <si>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</si>
  <si>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</si>
  <si>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</si>
  <si>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</si>
  <si>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</si>
  <si>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</si>
  <si>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</si>
  <si>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</si>
  <si>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</si>
  <si>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</si>
  <si>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</si>
  <si>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</si>
  <si>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</si>
  <si>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</si>
  <si>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</si>
  <si>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</si>
  <si>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</si>
  <si>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</si>
  <si>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</si>
  <si>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</si>
  <si>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</si>
  <si>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</si>
  <si>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</si>
  <si>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</si>
  <si>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</si>
  <si>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</si>
  <si>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</si>
  <si>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</si>
  <si>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</si>
  <si>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</si>
  <si>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</si>
  <si>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</si>
  <si>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</si>
  <si>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</si>
  <si>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</si>
  <si>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</si>
  <si>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</si>
  <si>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</si>
  <si>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</si>
  <si>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</si>
  <si>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</si>
  <si>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</si>
  <si>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</si>
  <si>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</si>
  <si>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</si>
  <si>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</si>
  <si>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</si>
  <si>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</si>
  <si>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</si>
  <si>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</si>
  <si>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</si>
  <si>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</si>
  <si>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</si>
  <si>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</si>
  <si>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</si>
  <si>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</si>
  <si>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</si>
  <si>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</si>
  <si>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</si>
  <si>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</si>
  <si>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</si>
  <si>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</si>
  <si>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</si>
  <si>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</si>
  <si>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</si>
  <si>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</si>
  <si>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</si>
  <si>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</si>
  <si>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</si>
  <si>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</si>
  <si>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</si>
  <si>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</si>
  <si>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</si>
  <si>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</si>
  <si>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</si>
  <si>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</si>
  <si>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</si>
  <si>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</si>
  <si>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</si>
  <si>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</si>
  <si>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</si>
  <si>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</si>
  <si>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</si>
  <si>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</si>
  <si>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</si>
  <si>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</si>
  <si>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</si>
  <si>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</si>
  <si>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</si>
  <si>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</si>
  <si>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</si>
  <si>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</si>
  <si>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</si>
  <si>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</si>
  <si>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</si>
  <si>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</si>
  <si>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</si>
  <si>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</si>
  <si>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</si>
  <si>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</si>
  <si>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</si>
  <si>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</si>
  <si>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</si>
  <si>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</si>
  <si>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</si>
  <si>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</si>
  <si>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</si>
  <si>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</si>
  <si>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</si>
  <si>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</si>
  <si>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</si>
  <si>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</si>
  <si>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</si>
  <si>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Aorta category boundaries c(3.0, 4.5, 5.5)</t>
  </si>
  <si>
    <t>Surveillance intervals for those in screening c(1, 1, 0.25, 0.5)</t>
  </si>
  <si>
    <t>Scenario 1. Current NAAASP. Discharge from surveillance if initial screen &lt;3.0cm. Otherwise continue follow-up with surveillance intervals: 1 year &lt;3.0cm, 1 year 3.0-4.4cm, 3 months 4.5-5.4cm, 6 months for contraindicated &gt;=5.5cm</t>
  </si>
  <si>
    <t>Maximum number of surveillance scans in an aorta category before discharge c(Inf, Inf, Inf)</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</si>
  <si>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</si>
  <si>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 EVENT-HISTORY ========== (true / as measured)</t>
  </si>
  <si>
    <t xml:space="preserve">inviteToScreen                0.00 </t>
  </si>
  <si>
    <t>screen                        0.00 (--- / 2.10cm)</t>
  </si>
  <si>
    <t xml:space="preserve">incidentalDetection          16.90 </t>
  </si>
  <si>
    <t>monitor                      16.90 (3.01cm / 2.96cm)</t>
  </si>
  <si>
    <t xml:space="preserve">aortaDiameterBelowThreshold  16.90 </t>
  </si>
  <si>
    <t>monitor                      17.90 (3.08cm / 3.08cm)</t>
  </si>
  <si>
    <t>monitor                      18.90 (3.14cm / 3.24cm)</t>
  </si>
  <si>
    <t>monitor                      19.90 (3.21cm / 3.30cm)</t>
  </si>
  <si>
    <t>monitor                      20.90 (3.28cm / 3.40cm)</t>
  </si>
  <si>
    <t>monitor                      21.90 (3.35cm / 3.62cm)</t>
  </si>
  <si>
    <t xml:space="preserve">nonAaaDeath                  22.28 </t>
  </si>
  <si>
    <t>==================================</t>
  </si>
  <si>
    <t>example: screening</t>
  </si>
  <si>
    <t>Scenario 2. Discharge from surveillance if initial screen &lt;3.0cm or any subsequent screen &lt;3.0cm. Otherwise continue follow-up with surveillance intervals: 1 year 3.0-4.4cm, 3 months 4.5-5.4cm, 6 months for contraindicated &gt;=5.5cm</t>
  </si>
  <si>
    <t>Maximum number of surveillance scans in an aorta category before discharge c(1, Inf, Inf)</t>
  </si>
  <si>
    <t xml:space="preserve">discharged                   16.90 </t>
  </si>
  <si>
    <t xml:space="preserve">incidentalDetection          17.64 </t>
  </si>
  <si>
    <t>monitor                      17.64 (3.06cm / 3.16cm)</t>
  </si>
  <si>
    <t>monitor                      18.64 (3.12cm / 3.21cm)</t>
  </si>
  <si>
    <t>monitor                      19.64 (3.19cm / 3.31cm)</t>
  </si>
  <si>
    <t>monitor                      20.64 (3.26cm / 3.52cm)</t>
  </si>
  <si>
    <t>monitor                      21.64 (3.33cm / 3.59cm)</t>
  </si>
  <si>
    <t xml:space="preserve"> example: screening</t>
  </si>
  <si>
    <t>Aorta category boundaries c(2.5, 3.0, 4.5, 5.5)</t>
  </si>
  <si>
    <t>Scenario 3. One-off 5-year rescan if initial screen 2.5-2.9cm. Enter surveillance if &gt;=3.0cm and follow-up with surveillance intervals: Discharge &lt; 3.0cm, 1 year 3.0-4.4cm, 3 months 4.5-5.4cm, 6 months for contraindicated &gt;=5.5cm</t>
  </si>
  <si>
    <t>Surveillance intervals for those in screening c(Inf, 5, 1, 0.25, 0.5)</t>
  </si>
  <si>
    <t>Maximum number of surveillance scans in an aorta category before discharge c(1, 2, Inf, Inf). Threshold for incidental detection = 3.0cm</t>
  </si>
  <si>
    <t>screen                        0.00 (--- / 2.50cm)</t>
  </si>
  <si>
    <t>monitor                       5.00 (3.94cm / 4.26cm)</t>
  </si>
  <si>
    <t>monitor                       6.00 (4.31cm / 4.10cm)</t>
  </si>
  <si>
    <t>monitor                       7.00 (4.72cm / 5.14cm)</t>
  </si>
  <si>
    <t>monitor                       7.25 (4.83cm / 4.71cm)</t>
  </si>
  <si>
    <t>monitor                       7.50 (4.94cm / 4.67cm)</t>
  </si>
  <si>
    <t>monitor                       7.75 (5.06cm / 5.06cm)</t>
  </si>
  <si>
    <t>monitor                       8.00 (5.17cm / 4.78cm)</t>
  </si>
  <si>
    <t>monitor                       8.25 (5.29cm / 5.10cm)</t>
  </si>
  <si>
    <t>monitor                       8.50 (5.41cm / 5.69cm)</t>
  </si>
  <si>
    <t>consultation                  8.53 (5.43cm / 5.66cm)</t>
  </si>
  <si>
    <t xml:space="preserve">contraindicated               8.53 </t>
  </si>
  <si>
    <t xml:space="preserve">monitorFollowingContraindication   9.03 </t>
  </si>
  <si>
    <t xml:space="preserve">monitorFollowingContraindication   9.53 </t>
  </si>
  <si>
    <t xml:space="preserve">monitorFollowingContraindication  10.03 </t>
  </si>
  <si>
    <t xml:space="preserve">monitorFollowingContraindication  10.53 </t>
  </si>
  <si>
    <t xml:space="preserve">monitorFollowingContraindication  11.03 </t>
  </si>
  <si>
    <t xml:space="preserve">monitorFollowingContraindication  11.53 </t>
  </si>
  <si>
    <t xml:space="preserve">monitorFollowingContraindication  12.03 </t>
  </si>
  <si>
    <t xml:space="preserve">monitorFollowingContraindication  12.53 </t>
  </si>
  <si>
    <t xml:space="preserve">monitorFollowingContraindication  13.03 </t>
  </si>
  <si>
    <t xml:space="preserve">monitorFollowingContraindication  13.53 </t>
  </si>
  <si>
    <t>rupture                      13.54 (8.56cm / ---)</t>
  </si>
  <si>
    <t xml:space="preserve">aaaDeath                     13.54 </t>
  </si>
  <si>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</si>
  <si>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</si>
  <si>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</si>
  <si>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</si>
  <si>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</si>
  <si>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c(0.78, 0.78,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</si>
</sst>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7"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1"/>
      <color rgb="FF9C6500"/>
      <name val="Calibri"/>
      <family val="2"/>
      <scheme val="minor"/>
    </font>
    <font>
      <b/>
      <sz val="11"/>
      <color rgb="FF9C6500"/>
      <name val="Calibri"/>
      <family val="2"/>
      <scheme val="minor"/>
    </font>
    <font>
      <sz val="8"/>
      <color rgb="FF9C6500"/>
      <name val="Courier New"/>
      <family val="3"/>
    </font>
  </fonts>
  <fills count="13">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rgb="FFFFEB9C"/>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3">
    <xf numFmtId="0" fontId="0" fillId="0" borderId="0"/>
    <xf numFmtId="0" fontId="4" fillId="0" borderId="0"/>
    <xf numFmtId="0" fontId="14" fillId="12" borderId="0" applyNumberFormat="0" applyBorder="0" applyAlignment="0" applyProtection="0"/>
  </cellStyleXfs>
  <cellXfs count="133">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12" borderId="0" xfId="2" applyAlignment="1">
      <alignment wrapText="1"/>
    </xf>
    <xf numFmtId="0" fontId="14" fillId="12" borderId="1" xfId="2" applyBorder="1" applyAlignment="1">
      <alignment horizontal="left" vertical="center" wrapText="1"/>
    </xf>
    <xf numFmtId="0" fontId="14" fillId="12" borderId="0" xfId="2"/>
    <xf numFmtId="0" fontId="15" fillId="12" borderId="0" xfId="2" applyFont="1" applyAlignment="1">
      <alignment wrapText="1"/>
    </xf>
    <xf numFmtId="0" fontId="0" fillId="0" borderId="0" xfId="0" applyAlignment="1">
      <alignment vertical="center"/>
    </xf>
    <xf numFmtId="0" fontId="16" fillId="12" borderId="0" xfId="2" applyFont="1" applyAlignment="1">
      <alignment vertical="center"/>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0" fillId="0" borderId="0" xfId="0" applyAlignment="1">
      <alignment horizontal="center" wrapText="1"/>
    </xf>
  </cellXfs>
  <cellStyles count="3">
    <cellStyle name="Neutral" xfId="2" builtinId="28"/>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tabSelected="1" topLeftCell="E1" zoomScaleNormal="100" workbookViewId="0">
      <pane ySplit="7" topLeftCell="A23" activePane="bottomLeft" state="frozen"/>
      <selection activeCell="B2" sqref="B2:F2"/>
      <selection pane="bottomLeft" activeCell="F26" sqref="F26"/>
    </sheetView>
  </sheetViews>
  <sheetFormatPr defaultColWidth="9.140625" defaultRowHeight="15" x14ac:dyDescent="0.25"/>
  <cols>
    <col min="1" max="1" width="29.7109375" style="3" hidden="1" customWidth="1"/>
    <col min="2" max="2" width="14.85546875" style="6" hidden="1" customWidth="1"/>
    <col min="3" max="3" width="24.5703125" style="6" hidden="1" customWidth="1"/>
    <col min="4" max="4" width="39" style="6" hidden="1"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27" t="s">
        <v>13</v>
      </c>
      <c r="L5" s="128"/>
      <c r="M5" s="128"/>
      <c r="N5" s="128"/>
      <c r="O5" s="128"/>
      <c r="P5" s="128"/>
      <c r="Q5" s="128"/>
      <c r="R5" s="128"/>
      <c r="S5" s="128"/>
      <c r="T5" s="128"/>
      <c r="U5" s="128"/>
      <c r="V5" s="128"/>
      <c r="W5" s="128"/>
      <c r="X5" s="128"/>
      <c r="Y5" s="128"/>
      <c r="Z5" s="128"/>
      <c r="AA5" s="128"/>
    </row>
    <row r="6" spans="1:16374" s="5" customFormat="1" ht="69" customHeight="1" thickBot="1" x14ac:dyDescent="0.3">
      <c r="E6" s="4"/>
      <c r="F6" s="4"/>
      <c r="G6" s="4"/>
      <c r="H6" s="123" t="s">
        <v>209</v>
      </c>
      <c r="I6" s="123"/>
      <c r="J6" s="124"/>
      <c r="K6" s="125" t="s">
        <v>23</v>
      </c>
      <c r="L6" s="126"/>
      <c r="M6" s="121" t="s">
        <v>172</v>
      </c>
      <c r="N6" s="122"/>
      <c r="O6" s="121" t="s">
        <v>105</v>
      </c>
      <c r="P6" s="122"/>
      <c r="Q6" s="131" t="s">
        <v>29</v>
      </c>
      <c r="R6" s="131"/>
      <c r="S6" s="129" t="s">
        <v>58</v>
      </c>
      <c r="T6" s="130"/>
      <c r="U6" s="130"/>
      <c r="V6" s="130"/>
      <c r="W6" s="130"/>
      <c r="X6" s="130"/>
      <c r="Y6" s="130"/>
      <c r="Z6" s="130"/>
      <c r="AA6" s="130"/>
    </row>
    <row r="7" spans="1:16374" s="35" customFormat="1" ht="31.5" customHeight="1" thickBot="1" x14ac:dyDescent="0.3">
      <c r="A7" s="34" t="s">
        <v>18</v>
      </c>
      <c r="B7" s="34" t="s">
        <v>19</v>
      </c>
      <c r="C7" s="34" t="s">
        <v>20</v>
      </c>
      <c r="D7" s="34" t="s">
        <v>22</v>
      </c>
      <c r="E7" s="32" t="s">
        <v>0</v>
      </c>
      <c r="F7" s="33" t="s">
        <v>5</v>
      </c>
      <c r="G7" s="36" t="s">
        <v>6</v>
      </c>
      <c r="H7" s="66" t="s">
        <v>59</v>
      </c>
      <c r="I7" s="63" t="s">
        <v>60</v>
      </c>
      <c r="J7" s="63" t="s">
        <v>61</v>
      </c>
      <c r="K7" s="83" t="s">
        <v>24</v>
      </c>
      <c r="L7" s="84" t="s">
        <v>25</v>
      </c>
      <c r="M7" s="85" t="s">
        <v>31</v>
      </c>
      <c r="N7" s="86" t="s">
        <v>32</v>
      </c>
      <c r="O7" s="85" t="s">
        <v>110</v>
      </c>
      <c r="P7" s="86" t="s">
        <v>111</v>
      </c>
      <c r="Q7" s="87" t="s">
        <v>39</v>
      </c>
      <c r="R7" s="87" t="s">
        <v>40</v>
      </c>
      <c r="S7" s="88" t="s">
        <v>62</v>
      </c>
      <c r="T7" s="89" t="s">
        <v>63</v>
      </c>
      <c r="U7" s="89" t="s">
        <v>64</v>
      </c>
      <c r="V7" s="89" t="s">
        <v>65</v>
      </c>
      <c r="W7" s="89" t="s">
        <v>66</v>
      </c>
      <c r="X7" s="89" t="s">
        <v>67</v>
      </c>
      <c r="Y7" s="89" t="s">
        <v>68</v>
      </c>
      <c r="Z7" s="89" t="s">
        <v>69</v>
      </c>
      <c r="AA7" s="89" t="s">
        <v>70</v>
      </c>
    </row>
    <row r="8" spans="1:16374" s="2" customFormat="1" x14ac:dyDescent="0.25">
      <c r="E8" s="44" t="s">
        <v>203</v>
      </c>
      <c r="F8" s="120"/>
      <c r="G8" s="120"/>
      <c r="H8" s="120"/>
      <c r="I8" s="120"/>
      <c r="J8" s="120"/>
      <c r="K8" s="120"/>
      <c r="L8" s="120"/>
      <c r="M8" s="31"/>
      <c r="N8" s="31"/>
      <c r="O8" s="31"/>
      <c r="P8" s="31"/>
      <c r="Q8" s="31"/>
      <c r="R8" s="31"/>
      <c r="S8" s="120"/>
      <c r="T8" s="120"/>
      <c r="U8" s="120"/>
      <c r="V8" s="120"/>
      <c r="W8" s="120"/>
      <c r="X8" s="120"/>
      <c r="Y8" s="120"/>
      <c r="Z8" s="31"/>
      <c r="AA8" s="31"/>
    </row>
    <row r="9" spans="1:16374" s="2" customFormat="1" x14ac:dyDescent="0.25">
      <c r="A9" s="2" t="s">
        <v>202</v>
      </c>
      <c r="D9" s="2" t="s">
        <v>30</v>
      </c>
      <c r="E9" s="12" t="s">
        <v>204</v>
      </c>
      <c r="F9" s="46">
        <v>65</v>
      </c>
      <c r="G9" s="53"/>
      <c r="H9" s="67"/>
      <c r="I9" s="53"/>
      <c r="J9" s="53"/>
      <c r="K9" s="53"/>
      <c r="L9" s="53"/>
      <c r="M9" s="53"/>
      <c r="N9" s="53"/>
      <c r="O9" s="53"/>
      <c r="P9" s="53"/>
      <c r="Q9" s="54"/>
      <c r="R9" s="55"/>
      <c r="S9" s="54"/>
      <c r="T9" s="54"/>
      <c r="U9" s="54"/>
      <c r="V9" s="55"/>
      <c r="W9" s="54"/>
      <c r="X9" s="54"/>
      <c r="Y9" s="55"/>
      <c r="Z9" s="54"/>
      <c r="AA9" s="70"/>
    </row>
    <row r="10" spans="1:16374" s="2" customFormat="1" ht="15.75" thickBot="1" x14ac:dyDescent="0.3">
      <c r="A10" s="2" t="s">
        <v>210</v>
      </c>
      <c r="B10" s="2" t="s">
        <v>212</v>
      </c>
      <c r="D10" s="2" t="s">
        <v>30</v>
      </c>
      <c r="E10" s="95" t="s">
        <v>211</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25">
      <c r="E11" s="44" t="s">
        <v>213</v>
      </c>
      <c r="F11" s="120"/>
      <c r="G11" s="120"/>
      <c r="H11" s="120"/>
      <c r="I11" s="120"/>
      <c r="J11" s="120"/>
      <c r="K11" s="120"/>
      <c r="L11" s="120"/>
      <c r="M11" s="31"/>
      <c r="N11" s="31"/>
      <c r="O11" s="31"/>
      <c r="P11" s="31"/>
      <c r="Q11" s="31"/>
      <c r="R11" s="31"/>
      <c r="S11" s="120"/>
      <c r="T11" s="120"/>
      <c r="U11" s="120"/>
      <c r="V11" s="120"/>
      <c r="W11" s="120"/>
      <c r="X11" s="120"/>
      <c r="Y11" s="120"/>
      <c r="Z11" s="31"/>
      <c r="AA11" s="31"/>
    </row>
    <row r="12" spans="1:16374" s="2" customFormat="1" ht="30" x14ac:dyDescent="0.25">
      <c r="A12" s="2" t="s">
        <v>219</v>
      </c>
      <c r="D12" s="2" t="s">
        <v>30</v>
      </c>
      <c r="E12" s="12" t="s">
        <v>215</v>
      </c>
      <c r="F12" s="10" t="s">
        <v>214</v>
      </c>
      <c r="G12" s="53"/>
      <c r="H12" s="67"/>
      <c r="I12" s="53"/>
      <c r="J12" s="53"/>
      <c r="K12" s="53"/>
      <c r="L12" s="53"/>
      <c r="M12" s="53"/>
      <c r="N12" s="53"/>
      <c r="O12" s="53"/>
      <c r="P12" s="53"/>
      <c r="Q12" s="54"/>
      <c r="R12" s="55"/>
      <c r="S12" s="54"/>
      <c r="T12" s="54"/>
      <c r="U12" s="54"/>
      <c r="V12" s="55"/>
      <c r="W12" s="54"/>
      <c r="X12" s="54"/>
      <c r="Y12" s="55"/>
      <c r="Z12" s="54"/>
      <c r="AA12" s="70"/>
    </row>
    <row r="13" spans="1:16374" s="2" customFormat="1" ht="45" x14ac:dyDescent="0.25">
      <c r="A13" s="2" t="s">
        <v>221</v>
      </c>
      <c r="D13" s="2" t="s">
        <v>30</v>
      </c>
      <c r="E13" s="12" t="s">
        <v>295</v>
      </c>
      <c r="F13" s="10" t="s">
        <v>348</v>
      </c>
      <c r="G13" s="53"/>
      <c r="H13" s="53"/>
      <c r="I13" s="53"/>
      <c r="J13" s="53"/>
      <c r="K13" s="53"/>
      <c r="L13" s="53"/>
      <c r="M13" s="53"/>
      <c r="N13" s="53"/>
      <c r="O13" s="53"/>
      <c r="P13" s="53"/>
      <c r="Q13" s="53"/>
      <c r="R13" s="53"/>
      <c r="S13" s="53"/>
      <c r="T13" s="53"/>
      <c r="U13" s="53"/>
      <c r="V13" s="53"/>
      <c r="W13" s="53"/>
      <c r="X13" s="53"/>
      <c r="Y13" s="53"/>
      <c r="Z13" s="53"/>
      <c r="AA13" s="53"/>
    </row>
    <row r="14" spans="1:16374" s="2" customFormat="1" ht="45" x14ac:dyDescent="0.25">
      <c r="A14" s="2" t="s">
        <v>226</v>
      </c>
      <c r="D14" s="2" t="s">
        <v>30</v>
      </c>
      <c r="E14" s="95" t="s">
        <v>222</v>
      </c>
      <c r="F14" s="60" t="s">
        <v>225</v>
      </c>
      <c r="G14" s="53"/>
      <c r="H14" s="67"/>
      <c r="I14" s="53"/>
      <c r="J14" s="53"/>
      <c r="K14" s="53"/>
      <c r="L14" s="53"/>
      <c r="M14" s="53"/>
      <c r="N14" s="53"/>
      <c r="O14" s="53"/>
      <c r="P14" s="53"/>
      <c r="Q14" s="54"/>
      <c r="R14" s="55"/>
      <c r="S14" s="54"/>
      <c r="T14" s="54"/>
      <c r="U14" s="54"/>
      <c r="V14" s="55"/>
      <c r="W14" s="54"/>
      <c r="X14" s="54"/>
      <c r="Y14" s="55"/>
      <c r="Z14" s="54"/>
      <c r="AA14" s="70"/>
    </row>
    <row r="15" spans="1:16374" s="2" customFormat="1" ht="30" x14ac:dyDescent="0.25">
      <c r="A15" s="2" t="s">
        <v>218</v>
      </c>
      <c r="D15" s="2" t="s">
        <v>30</v>
      </c>
      <c r="E15" s="95" t="s">
        <v>217</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45" x14ac:dyDescent="0.25">
      <c r="A16" s="2" t="s">
        <v>227</v>
      </c>
      <c r="D16" s="2" t="s">
        <v>30</v>
      </c>
      <c r="E16" s="95" t="s">
        <v>228</v>
      </c>
      <c r="F16" s="97">
        <v>100</v>
      </c>
      <c r="G16" s="53"/>
      <c r="H16" s="67"/>
      <c r="I16" s="53"/>
      <c r="J16" s="53"/>
      <c r="K16" s="53"/>
      <c r="L16" s="53"/>
      <c r="M16" s="53"/>
      <c r="N16" s="53"/>
      <c r="O16" s="53"/>
      <c r="P16" s="53"/>
      <c r="Q16" s="54"/>
      <c r="R16" s="55"/>
      <c r="S16" s="54"/>
      <c r="T16" s="54"/>
      <c r="U16" s="54"/>
      <c r="V16" s="55"/>
      <c r="W16" s="54"/>
      <c r="X16" s="54"/>
      <c r="Y16" s="55"/>
      <c r="Z16" s="54"/>
      <c r="AA16" s="70"/>
    </row>
    <row r="17" spans="1:27" s="2" customFormat="1" ht="30.75" thickBot="1" x14ac:dyDescent="0.3">
      <c r="A17" s="2" t="s">
        <v>230</v>
      </c>
      <c r="D17" s="2" t="s">
        <v>30</v>
      </c>
      <c r="E17" s="95" t="s">
        <v>229</v>
      </c>
      <c r="F17" s="97"/>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25">
      <c r="E18" s="44" t="s">
        <v>2</v>
      </c>
      <c r="F18" s="120"/>
      <c r="G18" s="120"/>
      <c r="H18" s="120"/>
      <c r="I18" s="120"/>
      <c r="J18" s="120"/>
      <c r="K18" s="120"/>
      <c r="L18" s="120"/>
      <c r="M18" s="31"/>
      <c r="N18" s="31"/>
      <c r="O18" s="31"/>
      <c r="P18" s="31"/>
      <c r="Q18" s="31"/>
      <c r="R18" s="31"/>
      <c r="S18" s="120"/>
      <c r="T18" s="120"/>
      <c r="U18" s="120"/>
      <c r="V18" s="120"/>
      <c r="W18" s="120"/>
      <c r="X18" s="120"/>
      <c r="Y18" s="120"/>
      <c r="Z18" s="31"/>
      <c r="AA18" s="31"/>
    </row>
    <row r="19" spans="1:27" s="2" customFormat="1" ht="30" x14ac:dyDescent="0.25">
      <c r="A19" s="2" t="s">
        <v>3</v>
      </c>
      <c r="B19" s="2" t="str">
        <f>IF(F19&lt;&gt;"",CHAR(34) &amp; "probability" &amp; CHAR(34),IF(H19&lt;&gt;"", CHAR(34) &amp; "logistic model for probability" &amp; CHAR(34), ""))</f>
        <v>"probability"</v>
      </c>
      <c r="C19" s="2" t="s">
        <v>21</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"beta pars for probability"</v>
      </c>
      <c r="E19" s="14" t="s">
        <v>4</v>
      </c>
      <c r="F19" s="15">
        <v>0.13600000000000001</v>
      </c>
      <c r="G19" s="19" t="s">
        <v>7</v>
      </c>
      <c r="H19" s="12"/>
      <c r="I19" s="10"/>
      <c r="J19" s="22"/>
      <c r="K19" s="47">
        <v>4602</v>
      </c>
      <c r="L19" s="48">
        <v>29237</v>
      </c>
      <c r="M19" s="47"/>
      <c r="N19" s="48"/>
      <c r="O19" s="47"/>
      <c r="P19" s="48"/>
      <c r="Q19" s="56"/>
      <c r="R19" s="57"/>
      <c r="S19" s="72"/>
      <c r="T19" s="73"/>
      <c r="U19" s="73"/>
      <c r="V19" s="73"/>
      <c r="W19" s="73"/>
      <c r="X19" s="73"/>
      <c r="Y19" s="73"/>
      <c r="Z19" s="73"/>
      <c r="AA19" s="74"/>
    </row>
    <row r="20" spans="1:27" s="2" customFormat="1" ht="30" x14ac:dyDescent="0.25">
      <c r="A20" s="2" t="s">
        <v>10</v>
      </c>
      <c r="B20" s="2" t="str">
        <f t="shared" ref="B20:B22" si="0">IF(F20&lt;&gt;"",CHAR(34) &amp; "probability" &amp; CHAR(34),IF(H20&lt;&gt;"", CHAR(34) &amp; "logistic model for probability" &amp; CHAR(34), ""))</f>
        <v>"probability"</v>
      </c>
      <c r="C20" s="2" t="s">
        <v>26</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8</v>
      </c>
      <c r="F20" s="10">
        <v>0.75</v>
      </c>
      <c r="G20" s="20" t="s">
        <v>9</v>
      </c>
      <c r="H20" s="12"/>
      <c r="I20" s="10"/>
      <c r="J20" s="22"/>
      <c r="K20" s="49">
        <v>93170</v>
      </c>
      <c r="L20" s="50">
        <v>31022</v>
      </c>
      <c r="M20" s="49"/>
      <c r="N20" s="50"/>
      <c r="O20" s="49"/>
      <c r="P20" s="50"/>
      <c r="Q20" s="54"/>
      <c r="R20" s="55"/>
      <c r="S20" s="75"/>
      <c r="T20" s="76"/>
      <c r="U20" s="76"/>
      <c r="V20" s="76"/>
      <c r="W20" s="76"/>
      <c r="X20" s="76"/>
      <c r="Y20" s="76"/>
      <c r="Z20" s="76"/>
      <c r="AA20" s="77"/>
    </row>
    <row r="21" spans="1:27" s="2" customFormat="1" ht="30" x14ac:dyDescent="0.25">
      <c r="A21" s="2" t="s">
        <v>12</v>
      </c>
      <c r="B21" s="2" t="str">
        <f t="shared" si="0"/>
        <v>"probability"</v>
      </c>
      <c r="C21" s="2" t="s">
        <v>27</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"beta pars for probability"</v>
      </c>
      <c r="E21" s="12" t="s">
        <v>11</v>
      </c>
      <c r="F21" s="10">
        <v>1.21E-2</v>
      </c>
      <c r="G21" s="20" t="s">
        <v>7</v>
      </c>
      <c r="H21" s="12"/>
      <c r="I21" s="10"/>
      <c r="J21" s="22"/>
      <c r="K21" s="49">
        <v>329</v>
      </c>
      <c r="L21" s="50">
        <v>26818</v>
      </c>
      <c r="M21" s="49"/>
      <c r="N21" s="50"/>
      <c r="O21" s="49"/>
      <c r="P21" s="50"/>
      <c r="Q21" s="54"/>
      <c r="R21" s="55"/>
      <c r="S21" s="75"/>
      <c r="T21" s="76"/>
      <c r="U21" s="76"/>
      <c r="V21" s="76"/>
      <c r="W21" s="76"/>
      <c r="X21" s="76"/>
      <c r="Y21" s="76"/>
      <c r="Z21" s="76"/>
      <c r="AA21" s="77"/>
    </row>
    <row r="22" spans="1:27" s="2" customFormat="1" ht="15" customHeight="1" x14ac:dyDescent="0.25">
      <c r="A22" s="2" t="s">
        <v>15</v>
      </c>
      <c r="B22" s="2" t="str">
        <f t="shared" si="0"/>
        <v/>
      </c>
      <c r="C22" s="2" t="s">
        <v>28</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"fixed value for probability"</v>
      </c>
      <c r="E22" s="12" t="s">
        <v>262</v>
      </c>
      <c r="F22" s="10"/>
      <c r="G22" s="20" t="s">
        <v>17</v>
      </c>
      <c r="H22" s="12"/>
      <c r="I22" s="10"/>
      <c r="J22" s="22"/>
      <c r="K22" s="49"/>
      <c r="L22" s="50"/>
      <c r="M22" s="49"/>
      <c r="N22" s="50"/>
      <c r="O22" s="49"/>
      <c r="P22" s="50"/>
      <c r="Q22" s="54"/>
      <c r="R22" s="55"/>
      <c r="S22" s="78"/>
      <c r="T22" s="79"/>
      <c r="U22" s="79"/>
      <c r="V22" s="79"/>
      <c r="W22" s="79"/>
      <c r="X22" s="79"/>
      <c r="Y22" s="79"/>
      <c r="Z22" s="79"/>
      <c r="AA22" s="80"/>
    </row>
    <row r="23" spans="1:27" s="2" customFormat="1" ht="15.75" thickBot="1" x14ac:dyDescent="0.3">
      <c r="A23" s="2" t="s">
        <v>16</v>
      </c>
      <c r="D23" s="2" t="s">
        <v>30</v>
      </c>
      <c r="E23" s="12" t="s">
        <v>14</v>
      </c>
      <c r="F23" s="46">
        <v>3</v>
      </c>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25">
      <c r="E24" s="44" t="s">
        <v>33</v>
      </c>
      <c r="F24" s="120"/>
      <c r="G24" s="120"/>
      <c r="H24" s="120"/>
      <c r="I24" s="120"/>
      <c r="J24" s="120"/>
      <c r="K24" s="120"/>
      <c r="L24" s="120"/>
      <c r="M24" s="120"/>
      <c r="N24" s="120"/>
      <c r="O24" s="120"/>
      <c r="P24" s="120"/>
      <c r="Q24" s="120"/>
      <c r="R24" s="120"/>
      <c r="S24" s="120"/>
      <c r="T24" s="120"/>
      <c r="U24" s="120"/>
      <c r="V24" s="120"/>
      <c r="W24" s="120"/>
      <c r="X24" s="120"/>
      <c r="Y24" s="120"/>
      <c r="Z24" s="120"/>
      <c r="AA24" s="59"/>
    </row>
    <row r="25" spans="1:27" s="2" customFormat="1" ht="30" x14ac:dyDescent="0.25">
      <c r="A25" s="2" t="s">
        <v>37</v>
      </c>
      <c r="B25" s="2" t="str">
        <f>IF(F25&lt;&gt;"",CHAR(34) &amp; "rate" &amp; CHAR(34),IF(H25&lt;&gt;"", CHAR(34) &amp; "log model for rate" &amp; CHAR(34), ""))</f>
        <v>"rate"</v>
      </c>
      <c r="C25" s="2" t="s">
        <v>38</v>
      </c>
      <c r="D25" s="2" t="str">
        <f>IF(Q25&lt;&gt;"",CHAR(34)&amp;"gamma pars for rate"&amp;CHAR(34),CHAR(34) &amp; "fixed value for rate"&amp;CHAR(34))</f>
        <v>"gamma pars for rate"</v>
      </c>
      <c r="E25" s="12" t="s">
        <v>34</v>
      </c>
      <c r="F25" s="10">
        <f>4*0.01430178</f>
        <v>5.720712E-2</v>
      </c>
      <c r="G25" s="20" t="s">
        <v>7</v>
      </c>
      <c r="H25" s="67"/>
      <c r="I25" s="53"/>
      <c r="J25" s="53"/>
      <c r="K25" s="56"/>
      <c r="L25" s="58"/>
      <c r="M25" s="56"/>
      <c r="N25" s="58"/>
      <c r="O25" s="56"/>
      <c r="P25" s="58"/>
      <c r="Q25" s="47">
        <v>330</v>
      </c>
      <c r="R25" s="51">
        <f>4*0.0000434</f>
        <v>1.7359999999999999E-4</v>
      </c>
      <c r="S25" s="67"/>
      <c r="T25" s="53"/>
      <c r="U25" s="53"/>
      <c r="V25" s="67"/>
      <c r="W25" s="53"/>
      <c r="X25" s="53"/>
      <c r="Y25" s="67"/>
      <c r="Z25" s="53"/>
      <c r="AA25" s="53"/>
    </row>
    <row r="26" spans="1:27" s="2" customFormat="1" ht="30" x14ac:dyDescent="0.25">
      <c r="A26" s="2" t="s">
        <v>41</v>
      </c>
      <c r="B26" s="2" t="str">
        <f>IF(F26&lt;&gt;"",CHAR(34) &amp; "rate" &amp; CHAR(34),IF(H26&lt;&gt;"", CHAR(34) &amp; "log model for rate" &amp; CHAR(34), ""))</f>
        <v>"rate"</v>
      </c>
      <c r="C26" s="2" t="s">
        <v>42</v>
      </c>
      <c r="D26" s="2" t="str">
        <f>IF(Q26&lt;&gt;"",CHAR(34)&amp;"gamma pars for rate"&amp;CHAR(34),CHAR(34) &amp; "fixed value for rate"&amp;CHAR(34))</f>
        <v>"fixed value for rate"</v>
      </c>
      <c r="E26" s="12" t="s">
        <v>35</v>
      </c>
      <c r="F26" s="10">
        <v>4.5861909999999999E-2</v>
      </c>
      <c r="G26" s="22" t="s">
        <v>43</v>
      </c>
      <c r="H26" s="67"/>
      <c r="I26" s="53"/>
      <c r="J26" s="53"/>
      <c r="K26" s="56"/>
      <c r="L26" s="58"/>
      <c r="M26" s="56"/>
      <c r="N26" s="58"/>
      <c r="O26" s="56"/>
      <c r="P26" s="58"/>
      <c r="Q26" s="49"/>
      <c r="R26" s="52"/>
      <c r="S26" s="67"/>
      <c r="T26" s="53"/>
      <c r="U26" s="53"/>
      <c r="V26" s="67"/>
      <c r="W26" s="53"/>
      <c r="X26" s="53"/>
      <c r="Y26" s="67"/>
      <c r="Z26" s="53"/>
      <c r="AA26" s="53"/>
    </row>
    <row r="27" spans="1:27" s="2" customFormat="1" ht="30" x14ac:dyDescent="0.25">
      <c r="A27" s="2" t="s">
        <v>44</v>
      </c>
      <c r="D27" s="2" t="s">
        <v>30</v>
      </c>
      <c r="E27" s="16" t="s">
        <v>36</v>
      </c>
      <c r="F27" s="17"/>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30" x14ac:dyDescent="0.25">
      <c r="A28" s="2" t="s">
        <v>47</v>
      </c>
      <c r="B28" s="2" t="s">
        <v>49</v>
      </c>
      <c r="C28" s="2" t="s">
        <v>48</v>
      </c>
      <c r="D28" s="2" t="str">
        <f>IF(M28&lt;&gt;"",CHAR(34)&amp;"normal distribution for value"&amp;CHAR(34),CHAR(34)&amp;"fixed value"&amp;CHAR(34))</f>
        <v>"fixed value"</v>
      </c>
      <c r="E28" s="12" t="s">
        <v>45</v>
      </c>
      <c r="F28" s="10"/>
      <c r="G28" s="22" t="s">
        <v>46</v>
      </c>
      <c r="H28" s="67"/>
      <c r="I28" s="53"/>
      <c r="J28" s="53"/>
      <c r="K28" s="56"/>
      <c r="L28" s="58"/>
      <c r="M28" s="47"/>
      <c r="N28" s="48"/>
      <c r="O28" s="47"/>
      <c r="P28" s="48"/>
      <c r="Q28" s="56"/>
      <c r="R28" s="58"/>
      <c r="S28" s="58"/>
      <c r="T28" s="56"/>
      <c r="U28" s="58"/>
      <c r="V28" s="54"/>
      <c r="W28" s="58"/>
      <c r="X28" s="56"/>
      <c r="Y28" s="58"/>
      <c r="Z28" s="54"/>
      <c r="AA28" s="70"/>
    </row>
    <row r="29" spans="1:27" s="2" customFormat="1" ht="30" x14ac:dyDescent="0.25">
      <c r="A29" s="2" t="s">
        <v>52</v>
      </c>
      <c r="B29" s="2" t="s">
        <v>49</v>
      </c>
      <c r="C29" s="2" t="s">
        <v>53</v>
      </c>
      <c r="D29" s="2" t="str">
        <f>IF(M29&lt;&gt;"",CHAR(34)&amp;"normal distribution for value"&amp;CHAR(34),CHAR(34)&amp;"fixed value"&amp;CHAR(34))</f>
        <v>"fixed value"</v>
      </c>
      <c r="E29" s="12" t="s">
        <v>50</v>
      </c>
      <c r="F29" s="10"/>
      <c r="G29" s="22" t="s">
        <v>51</v>
      </c>
      <c r="H29" s="67"/>
      <c r="I29" s="53"/>
      <c r="J29" s="53"/>
      <c r="K29" s="56"/>
      <c r="L29" s="58"/>
      <c r="M29" s="47"/>
      <c r="N29" s="48"/>
      <c r="O29" s="47"/>
      <c r="P29" s="48"/>
      <c r="Q29" s="56"/>
      <c r="R29" s="58"/>
      <c r="S29" s="58"/>
      <c r="T29" s="56"/>
      <c r="U29" s="58"/>
      <c r="V29" s="54"/>
      <c r="W29" s="58"/>
      <c r="X29" s="56"/>
      <c r="Y29" s="58"/>
      <c r="Z29" s="54"/>
      <c r="AA29" s="70"/>
    </row>
    <row r="30" spans="1:27" s="2" customFormat="1" ht="30" x14ac:dyDescent="0.25">
      <c r="A30" s="2" t="s">
        <v>55</v>
      </c>
      <c r="B30" s="2" t="str">
        <f>IF(F30&lt;&gt;"",CHAR(34) &amp; "probability" &amp; CHAR(34),IF(H30&lt;&gt;"", CHAR(34) &amp; "logistic model for probability" &amp; CHAR(34), ""))</f>
        <v/>
      </c>
      <c r="C30" s="2" t="s">
        <v>56</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"fixed value for probability"</v>
      </c>
      <c r="E30" s="12" t="s">
        <v>54</v>
      </c>
      <c r="F30" s="10"/>
      <c r="G30" s="20" t="s">
        <v>57</v>
      </c>
      <c r="H30" s="12"/>
      <c r="I30" s="10"/>
      <c r="J30" s="22"/>
      <c r="K30" s="47"/>
      <c r="L30" s="48"/>
      <c r="M30" s="47"/>
      <c r="N30" s="48"/>
      <c r="O30" s="47"/>
      <c r="P30" s="48"/>
      <c r="Q30" s="56"/>
      <c r="R30" s="57"/>
      <c r="S30" s="75"/>
      <c r="T30" s="76"/>
      <c r="U30" s="76"/>
      <c r="V30" s="76"/>
      <c r="W30" s="76"/>
      <c r="X30" s="76"/>
      <c r="Y30" s="76"/>
      <c r="Z30" s="76"/>
      <c r="AA30" s="77"/>
    </row>
    <row r="31" spans="1:27" s="2" customFormat="1" ht="30.75" thickBot="1" x14ac:dyDescent="0.3">
      <c r="A31" s="2" t="s">
        <v>72</v>
      </c>
      <c r="D31" s="2" t="s">
        <v>30</v>
      </c>
      <c r="E31" s="12" t="s">
        <v>71</v>
      </c>
      <c r="F31" s="10"/>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25">
      <c r="E32" s="44" t="s">
        <v>73</v>
      </c>
      <c r="F32" s="120"/>
      <c r="G32" s="120"/>
      <c r="H32" s="120"/>
      <c r="I32" s="120"/>
      <c r="J32" s="120"/>
      <c r="K32" s="120"/>
      <c r="L32" s="120"/>
      <c r="M32" s="120"/>
      <c r="N32" s="120"/>
      <c r="O32" s="120"/>
      <c r="P32" s="120"/>
      <c r="Q32" s="120"/>
      <c r="R32" s="120"/>
      <c r="S32" s="120"/>
      <c r="T32" s="120"/>
      <c r="U32" s="120"/>
      <c r="V32" s="120"/>
      <c r="W32" s="120"/>
      <c r="X32" s="120"/>
      <c r="Y32" s="120"/>
      <c r="Z32" s="120"/>
      <c r="AA32" s="59"/>
    </row>
    <row r="33" spans="1:27" s="2" customFormat="1" ht="45" x14ac:dyDescent="0.25">
      <c r="A33" s="2" t="s">
        <v>74</v>
      </c>
      <c r="B33" s="2" t="str">
        <f>IF(F33&lt;&gt;"",CHAR(34) &amp; "probability" &amp; CHAR(34),IF(H33&lt;&gt;"", CHAR(34) &amp; "logistic model for probability" &amp; CHAR(34), ""))</f>
        <v/>
      </c>
      <c r="C33" s="2" t="s">
        <v>75</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"fixed value for probability"</v>
      </c>
      <c r="E33" s="12" t="s">
        <v>85</v>
      </c>
      <c r="F33" s="10"/>
      <c r="G33" s="20" t="s">
        <v>76</v>
      </c>
      <c r="H33" s="12"/>
      <c r="I33" s="10"/>
      <c r="J33" s="22"/>
      <c r="K33" s="47"/>
      <c r="L33" s="48"/>
      <c r="M33" s="47"/>
      <c r="N33" s="48"/>
      <c r="O33" s="47"/>
      <c r="P33" s="48"/>
      <c r="Q33" s="56"/>
      <c r="R33" s="57"/>
      <c r="S33" s="75"/>
      <c r="T33" s="76"/>
      <c r="U33" s="76"/>
      <c r="V33" s="76"/>
      <c r="W33" s="76"/>
      <c r="X33" s="76"/>
      <c r="Y33" s="76"/>
      <c r="Z33" s="76"/>
      <c r="AA33" s="77"/>
    </row>
    <row r="34" spans="1:27" s="2" customFormat="1" ht="45" x14ac:dyDescent="0.25">
      <c r="A34" s="2" t="s">
        <v>77</v>
      </c>
      <c r="B34" s="2" t="str">
        <f>IF(F34&lt;&gt;"",CHAR(34) &amp; "probability" &amp; CHAR(34),IF(H34&lt;&gt;"", CHAR(34) &amp; "logistic model for probability" &amp; CHAR(34), ""))</f>
        <v/>
      </c>
      <c r="C34" s="2" t="s">
        <v>78</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"fixed value for probability"</v>
      </c>
      <c r="E34" s="12" t="s">
        <v>86</v>
      </c>
      <c r="F34" s="10"/>
      <c r="G34" s="20" t="s">
        <v>76</v>
      </c>
      <c r="H34" s="12"/>
      <c r="I34" s="10"/>
      <c r="J34" s="22"/>
      <c r="K34" s="47"/>
      <c r="L34" s="48"/>
      <c r="M34" s="47"/>
      <c r="N34" s="48"/>
      <c r="O34" s="47"/>
      <c r="P34" s="48"/>
      <c r="Q34" s="56"/>
      <c r="R34" s="57"/>
      <c r="S34" s="75"/>
      <c r="T34" s="76"/>
      <c r="U34" s="76"/>
      <c r="V34" s="76"/>
      <c r="W34" s="76"/>
      <c r="X34" s="76"/>
      <c r="Y34" s="76"/>
      <c r="Z34" s="76"/>
      <c r="AA34" s="77"/>
    </row>
    <row r="35" spans="1:27" s="2" customFormat="1" ht="45" x14ac:dyDescent="0.25">
      <c r="A35" s="2" t="s">
        <v>79</v>
      </c>
      <c r="B35" s="2" t="str">
        <f>IF(F35&lt;&gt;"",CHAR(34) &amp; "probability" &amp; CHAR(34),IF(H35&lt;&gt;"", CHAR(34) &amp; "logistic model for probability" &amp; CHAR(34), ""))</f>
        <v/>
      </c>
      <c r="C35" s="2" t="s">
        <v>80</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"fixed value for probability"</v>
      </c>
      <c r="E35" s="12" t="s">
        <v>87</v>
      </c>
      <c r="F35" s="10"/>
      <c r="G35" s="20" t="s">
        <v>76</v>
      </c>
      <c r="H35" s="12"/>
      <c r="I35" s="10"/>
      <c r="J35" s="22"/>
      <c r="K35" s="47"/>
      <c r="L35" s="48"/>
      <c r="M35" s="47"/>
      <c r="N35" s="48"/>
      <c r="O35" s="47"/>
      <c r="P35" s="48"/>
      <c r="Q35" s="56"/>
      <c r="R35" s="57"/>
      <c r="S35" s="75"/>
      <c r="T35" s="76"/>
      <c r="U35" s="76"/>
      <c r="V35" s="76"/>
      <c r="W35" s="76"/>
      <c r="X35" s="76"/>
      <c r="Y35" s="76"/>
      <c r="Z35" s="76"/>
      <c r="AA35" s="77"/>
    </row>
    <row r="36" spans="1:27" s="2" customFormat="1" ht="30" x14ac:dyDescent="0.25">
      <c r="A36" s="2" t="s">
        <v>88</v>
      </c>
      <c r="D36" s="2" t="s">
        <v>30</v>
      </c>
      <c r="E36" s="12" t="s">
        <v>349</v>
      </c>
      <c r="F36" s="10" t="s">
        <v>90</v>
      </c>
      <c r="G36" s="45" t="s">
        <v>81</v>
      </c>
      <c r="H36" s="67"/>
      <c r="I36" s="53"/>
      <c r="J36" s="53"/>
      <c r="K36" s="67"/>
      <c r="L36" s="67"/>
      <c r="M36" s="53"/>
      <c r="N36" s="53"/>
      <c r="O36" s="53"/>
      <c r="P36" s="53"/>
      <c r="Q36" s="56"/>
      <c r="R36" s="67"/>
      <c r="S36" s="53"/>
      <c r="T36" s="53"/>
      <c r="U36" s="67"/>
      <c r="V36" s="53"/>
      <c r="W36" s="53"/>
      <c r="X36" s="67"/>
      <c r="Y36" s="53"/>
      <c r="Z36" s="53"/>
      <c r="AA36" s="53"/>
    </row>
    <row r="37" spans="1:27" s="2" customFormat="1" ht="45" x14ac:dyDescent="0.25">
      <c r="A37" s="2" t="s">
        <v>82</v>
      </c>
      <c r="B37" s="2" t="s">
        <v>83</v>
      </c>
      <c r="C37" s="2" t="s">
        <v>84</v>
      </c>
      <c r="D37" s="2" t="str">
        <f>IF(AND(Q37&lt;&gt;"", F36&lt;&gt;"numeric()"),CHAR(34)&amp;"gamma pars for multiple rates"&amp;CHAR(34),IF(AND(Q37&lt;&gt;"", F36="numeric()"),CHAR(34)&amp;"gamma pars for rate"&amp;CHAR(34),CHAR(34)&amp;"fixed value for reintervention rates"&amp;CHAR(34)))</f>
        <v>"fixed value for reintervention rates"</v>
      </c>
      <c r="E37" s="12" t="s">
        <v>118</v>
      </c>
      <c r="F37" s="10"/>
      <c r="G37" s="20" t="s">
        <v>81</v>
      </c>
      <c r="H37" s="67"/>
      <c r="I37" s="53"/>
      <c r="J37" s="53"/>
      <c r="K37" s="56"/>
      <c r="L37" s="58"/>
      <c r="M37" s="56"/>
      <c r="N37" s="58"/>
      <c r="O37" s="56"/>
      <c r="P37" s="58"/>
      <c r="Q37" s="49"/>
      <c r="R37" s="52"/>
      <c r="S37" s="67"/>
      <c r="T37" s="53"/>
      <c r="U37" s="53"/>
      <c r="V37" s="67"/>
      <c r="W37" s="53"/>
      <c r="X37" s="53"/>
      <c r="Y37" s="67"/>
      <c r="Z37" s="53"/>
      <c r="AA37" s="53"/>
    </row>
    <row r="38" spans="1:27" s="2" customFormat="1" ht="30" x14ac:dyDescent="0.25">
      <c r="A38" s="2" t="s">
        <v>89</v>
      </c>
      <c r="D38" s="2" t="s">
        <v>30</v>
      </c>
      <c r="E38" s="12" t="s">
        <v>350</v>
      </c>
      <c r="F38" s="10" t="s">
        <v>90</v>
      </c>
      <c r="G38" s="45" t="s">
        <v>81</v>
      </c>
      <c r="H38" s="67"/>
      <c r="I38" s="53"/>
      <c r="J38" s="53"/>
      <c r="K38" s="67"/>
      <c r="L38" s="67"/>
      <c r="M38" s="53"/>
      <c r="N38" s="53"/>
      <c r="O38" s="53"/>
      <c r="P38" s="53"/>
      <c r="Q38" s="56"/>
      <c r="R38" s="67"/>
      <c r="S38" s="53"/>
      <c r="T38" s="53"/>
      <c r="U38" s="67"/>
      <c r="V38" s="53"/>
      <c r="W38" s="53"/>
      <c r="X38" s="67"/>
      <c r="Y38" s="53"/>
      <c r="Z38" s="53"/>
      <c r="AA38" s="53"/>
    </row>
    <row r="39" spans="1:27" s="2" customFormat="1" ht="45" x14ac:dyDescent="0.25">
      <c r="A39" s="2" t="s">
        <v>91</v>
      </c>
      <c r="B39" s="2" t="s">
        <v>83</v>
      </c>
      <c r="C39" s="2" t="s">
        <v>92</v>
      </c>
      <c r="D39" s="2" t="str">
        <f>IF(AND(Q39&lt;&gt;"", F38&lt;&gt;"numeric()"),CHAR(34)&amp;"gamma pars for multiple rates"&amp;CHAR(34),IF(AND(Q39&lt;&gt;"", F38="numeric()"),CHAR(34)&amp;"gamma pars for rate"&amp;CHAR(34),CHAR(34)&amp;"fixed value for reintervention rates"&amp;CHAR(34)))</f>
        <v>"fixed value for reintervention rates"</v>
      </c>
      <c r="E39" s="12" t="s">
        <v>119</v>
      </c>
      <c r="F39" s="10"/>
      <c r="G39" s="45" t="s">
        <v>81</v>
      </c>
      <c r="H39" s="67"/>
      <c r="I39" s="53"/>
      <c r="J39" s="53"/>
      <c r="K39" s="56"/>
      <c r="L39" s="58"/>
      <c r="M39" s="56"/>
      <c r="N39" s="58"/>
      <c r="O39" s="56"/>
      <c r="P39" s="58"/>
      <c r="Q39" s="49"/>
      <c r="R39" s="52"/>
      <c r="S39" s="67"/>
      <c r="T39" s="53"/>
      <c r="U39" s="53"/>
      <c r="V39" s="67"/>
      <c r="W39" s="53"/>
      <c r="X39" s="53"/>
      <c r="Y39" s="67"/>
      <c r="Z39" s="53"/>
      <c r="AA39" s="53"/>
    </row>
    <row r="40" spans="1:27" s="2" customFormat="1" ht="45" x14ac:dyDescent="0.25">
      <c r="A40" s="2" t="s">
        <v>94</v>
      </c>
      <c r="B40" s="2" t="s">
        <v>95</v>
      </c>
      <c r="C40" s="2" t="s">
        <v>96</v>
      </c>
      <c r="D40" s="2" t="str">
        <f>IF(Q40&lt;&gt;"",CHAR(34)&amp;"gamma pars for rate"&amp;CHAR(34),CHAR(34) &amp; "fixed value for rate"&amp;CHAR(34))</f>
        <v>"fixed value for rate"</v>
      </c>
      <c r="E40" s="12" t="s">
        <v>93</v>
      </c>
      <c r="F40" s="10"/>
      <c r="G40" s="20" t="s">
        <v>81</v>
      </c>
      <c r="H40" s="67"/>
      <c r="I40" s="53"/>
      <c r="J40" s="53"/>
      <c r="K40" s="56"/>
      <c r="L40" s="58"/>
      <c r="M40" s="56"/>
      <c r="N40" s="58"/>
      <c r="O40" s="56"/>
      <c r="P40" s="58"/>
      <c r="Q40" s="49"/>
      <c r="R40" s="52"/>
      <c r="S40" s="67"/>
      <c r="T40" s="53"/>
      <c r="U40" s="53"/>
      <c r="V40" s="67"/>
      <c r="W40" s="53"/>
      <c r="X40" s="53"/>
      <c r="Y40" s="67"/>
      <c r="Z40" s="53"/>
      <c r="AA40" s="53"/>
    </row>
    <row r="41" spans="1:27" s="2" customFormat="1" ht="45.75" thickBot="1" x14ac:dyDescent="0.3">
      <c r="A41" s="2" t="s">
        <v>97</v>
      </c>
      <c r="B41" s="2" t="s">
        <v>95</v>
      </c>
      <c r="C41" s="2" t="s">
        <v>98</v>
      </c>
      <c r="D41" s="2" t="str">
        <f>IF(Q41&lt;&gt;"",CHAR(34)&amp;"gamma pars for rate"&amp;CHAR(34),CHAR(34) &amp; "fixed value for rate"&amp;CHAR(34))</f>
        <v>"fixed value for rate"</v>
      </c>
      <c r="E41" s="12" t="s">
        <v>99</v>
      </c>
      <c r="F41" s="10"/>
      <c r="G41" s="45" t="s">
        <v>81</v>
      </c>
      <c r="H41" s="67"/>
      <c r="I41" s="53"/>
      <c r="J41" s="53"/>
      <c r="K41" s="56"/>
      <c r="L41" s="58"/>
      <c r="M41" s="56"/>
      <c r="N41" s="58"/>
      <c r="O41" s="56"/>
      <c r="P41" s="58"/>
      <c r="Q41" s="49"/>
      <c r="R41" s="52"/>
      <c r="S41" s="67"/>
      <c r="T41" s="53"/>
      <c r="U41" s="53"/>
      <c r="V41" s="67"/>
      <c r="W41" s="53"/>
      <c r="X41" s="53"/>
      <c r="Y41" s="67"/>
      <c r="Z41" s="53"/>
      <c r="AA41" s="53"/>
    </row>
    <row r="42" spans="1:27" s="2" customFormat="1" x14ac:dyDescent="0.25">
      <c r="E42" s="44" t="s">
        <v>100</v>
      </c>
      <c r="F42" s="120"/>
      <c r="G42" s="120"/>
      <c r="H42" s="120"/>
      <c r="I42" s="120"/>
      <c r="J42" s="120"/>
      <c r="K42" s="120"/>
      <c r="L42" s="120"/>
      <c r="M42" s="120"/>
      <c r="N42" s="120"/>
      <c r="O42" s="120"/>
      <c r="P42" s="120"/>
      <c r="Q42" s="120"/>
      <c r="R42" s="120"/>
      <c r="S42" s="120"/>
      <c r="T42" s="120"/>
      <c r="U42" s="120"/>
      <c r="V42" s="120"/>
      <c r="W42" s="120"/>
      <c r="X42" s="120"/>
      <c r="Y42" s="120"/>
      <c r="Z42" s="120"/>
      <c r="AA42" s="59"/>
    </row>
    <row r="43" spans="1:27" s="2" customFormat="1" ht="45" x14ac:dyDescent="0.25">
      <c r="A43" s="2" t="s">
        <v>102</v>
      </c>
      <c r="B43" s="2" t="s">
        <v>103</v>
      </c>
      <c r="C43" s="2" t="s">
        <v>104</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"fixed value for probability"</v>
      </c>
      <c r="E43" s="12" t="s">
        <v>101</v>
      </c>
      <c r="F43" s="10"/>
      <c r="G43" s="20" t="s">
        <v>106</v>
      </c>
      <c r="H43" s="69"/>
      <c r="I43" s="62"/>
      <c r="J43" s="62"/>
      <c r="K43" s="47"/>
      <c r="L43" s="48"/>
      <c r="M43" s="47"/>
      <c r="N43" s="48"/>
      <c r="O43" s="47"/>
      <c r="P43" s="48"/>
      <c r="Q43" s="56"/>
      <c r="R43" s="57"/>
      <c r="S43" s="75"/>
      <c r="T43" s="76"/>
      <c r="U43" s="76"/>
      <c r="V43" s="76"/>
      <c r="W43" s="76"/>
      <c r="X43" s="76"/>
      <c r="Y43" s="76"/>
      <c r="Z43" s="76"/>
      <c r="AA43" s="77"/>
    </row>
    <row r="44" spans="1:27" s="2" customFormat="1" ht="30" x14ac:dyDescent="0.25">
      <c r="A44" s="2" t="s">
        <v>107</v>
      </c>
      <c r="B44" s="2" t="str">
        <f>IF(F44&lt;&gt;"",CHAR(34) &amp; "probability" &amp; CHAR(34),IF(H44&lt;&gt;"", CHAR(34) &amp; "logistic model for probability" &amp; CHAR(34), ""))</f>
        <v/>
      </c>
      <c r="C44" s="2" t="s">
        <v>108</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"fixed value for probability"</v>
      </c>
      <c r="E44" s="12" t="s">
        <v>109</v>
      </c>
      <c r="F44" s="10"/>
      <c r="G44" s="45" t="s">
        <v>76</v>
      </c>
      <c r="H44" s="12"/>
      <c r="I44" s="10"/>
      <c r="J44" s="45"/>
      <c r="K44" s="47"/>
      <c r="L44" s="48"/>
      <c r="M44" s="47"/>
      <c r="N44" s="48"/>
      <c r="O44" s="47"/>
      <c r="P44" s="48"/>
      <c r="Q44" s="56"/>
      <c r="R44" s="57"/>
      <c r="S44" s="75"/>
      <c r="T44" s="76"/>
      <c r="U44" s="76"/>
      <c r="V44" s="76"/>
      <c r="W44" s="76"/>
      <c r="X44" s="76"/>
      <c r="Y44" s="76"/>
      <c r="Z44" s="76"/>
      <c r="AA44" s="77"/>
    </row>
    <row r="45" spans="1:27" s="2" customFormat="1" ht="45" x14ac:dyDescent="0.25">
      <c r="A45" s="2" t="s">
        <v>112</v>
      </c>
      <c r="B45" s="2" t="str">
        <f>IF(F45&lt;&gt;"",CHAR(34) &amp; "probability" &amp; CHAR(34),IF(H45&lt;&gt;"", CHAR(34) &amp; "logistic model for probability" &amp; CHAR(34), ""))</f>
        <v/>
      </c>
      <c r="C45" s="2" t="s">
        <v>113</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"fixed value for probability"</v>
      </c>
      <c r="E45" s="12" t="s">
        <v>114</v>
      </c>
      <c r="F45" s="10"/>
      <c r="G45" s="45" t="s">
        <v>76</v>
      </c>
      <c r="H45" s="12"/>
      <c r="I45" s="10"/>
      <c r="J45" s="45"/>
      <c r="K45" s="47"/>
      <c r="L45" s="48"/>
      <c r="M45" s="47"/>
      <c r="N45" s="48"/>
      <c r="O45" s="47"/>
      <c r="P45" s="48"/>
      <c r="Q45" s="56"/>
      <c r="R45" s="57"/>
      <c r="S45" s="75"/>
      <c r="T45" s="76"/>
      <c r="U45" s="76"/>
      <c r="V45" s="76"/>
      <c r="W45" s="76"/>
      <c r="X45" s="76"/>
      <c r="Y45" s="76"/>
      <c r="Z45" s="76"/>
      <c r="AA45" s="77"/>
    </row>
    <row r="46" spans="1:27" s="2" customFormat="1" ht="45" x14ac:dyDescent="0.25">
      <c r="A46" s="2" t="s">
        <v>115</v>
      </c>
      <c r="B46" s="2" t="str">
        <f>IF(F46&lt;&gt;"",CHAR(34) &amp; "probability" &amp; CHAR(34),IF(H46&lt;&gt;"", CHAR(34) &amp; "logistic model for probability" &amp; CHAR(34), ""))</f>
        <v/>
      </c>
      <c r="C46" s="2" t="s">
        <v>116</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"fixed value for probability"</v>
      </c>
      <c r="E46" s="12" t="s">
        <v>117</v>
      </c>
      <c r="F46" s="10"/>
      <c r="G46" s="45" t="s">
        <v>76</v>
      </c>
      <c r="H46" s="12"/>
      <c r="I46" s="10"/>
      <c r="J46" s="45"/>
      <c r="K46" s="47"/>
      <c r="L46" s="48"/>
      <c r="M46" s="47"/>
      <c r="N46" s="48"/>
      <c r="O46" s="47"/>
      <c r="P46" s="48"/>
      <c r="Q46" s="56"/>
      <c r="R46" s="57"/>
      <c r="S46" s="75"/>
      <c r="T46" s="76"/>
      <c r="U46" s="76"/>
      <c r="V46" s="76"/>
      <c r="W46" s="76"/>
      <c r="X46" s="76"/>
      <c r="Y46" s="76"/>
      <c r="Z46" s="76"/>
      <c r="AA46" s="77"/>
    </row>
    <row r="47" spans="1:27" s="2" customFormat="1" ht="30" x14ac:dyDescent="0.25">
      <c r="A47" s="2" t="s">
        <v>124</v>
      </c>
      <c r="D47" s="2" t="s">
        <v>30</v>
      </c>
      <c r="E47" s="12" t="s">
        <v>351</v>
      </c>
      <c r="F47" s="10" t="s">
        <v>90</v>
      </c>
      <c r="G47" s="45" t="s">
        <v>123</v>
      </c>
      <c r="H47" s="67"/>
      <c r="I47" s="53"/>
      <c r="J47" s="53"/>
      <c r="K47" s="67"/>
      <c r="L47" s="67"/>
      <c r="M47" s="53"/>
      <c r="N47" s="53"/>
      <c r="O47" s="53"/>
      <c r="P47" s="53"/>
      <c r="Q47" s="56"/>
      <c r="R47" s="67"/>
      <c r="S47" s="53"/>
      <c r="T47" s="53"/>
      <c r="U47" s="67"/>
      <c r="V47" s="53"/>
      <c r="W47" s="53"/>
      <c r="X47" s="67"/>
      <c r="Y47" s="53"/>
      <c r="Z47" s="53"/>
      <c r="AA47" s="53"/>
    </row>
    <row r="48" spans="1:27" s="2" customFormat="1" ht="45" x14ac:dyDescent="0.25">
      <c r="A48" s="2" t="s">
        <v>120</v>
      </c>
      <c r="B48" s="2" t="s">
        <v>83</v>
      </c>
      <c r="C48" s="2" t="s">
        <v>121</v>
      </c>
      <c r="D48" s="2" t="str">
        <f>IF(AND(Q48&lt;&gt;"", F47&lt;&gt;"numeric()"),CHAR(34)&amp;"gamma pars for multiple rates"&amp;CHAR(34),IF(AND(Q48&lt;&gt;"", F47="numeric()"),CHAR(34)&amp;"gamma pars for rate"&amp;CHAR(34),CHAR(34)&amp;"fixed value for reintervention rates"&amp;CHAR(34)))</f>
        <v>"fixed value for reintervention rates"</v>
      </c>
      <c r="E48" s="12" t="s">
        <v>122</v>
      </c>
      <c r="F48" s="10"/>
      <c r="G48" s="45" t="s">
        <v>123</v>
      </c>
      <c r="H48" s="67"/>
      <c r="I48" s="53"/>
      <c r="J48" s="53"/>
      <c r="K48" s="56"/>
      <c r="L48" s="58"/>
      <c r="M48" s="56"/>
      <c r="N48" s="58"/>
      <c r="O48" s="56"/>
      <c r="P48" s="58"/>
      <c r="Q48" s="49"/>
      <c r="R48" s="52"/>
      <c r="S48" s="67"/>
      <c r="T48" s="53"/>
      <c r="U48" s="53"/>
      <c r="V48" s="67"/>
      <c r="W48" s="53"/>
      <c r="X48" s="53"/>
      <c r="Y48" s="67"/>
      <c r="Z48" s="53"/>
      <c r="AA48" s="53"/>
    </row>
    <row r="49" spans="1:27" s="2" customFormat="1" ht="30" x14ac:dyDescent="0.25">
      <c r="A49" s="2" t="s">
        <v>125</v>
      </c>
      <c r="D49" s="2" t="s">
        <v>30</v>
      </c>
      <c r="E49" s="12" t="s">
        <v>352</v>
      </c>
      <c r="F49" s="10" t="s">
        <v>90</v>
      </c>
      <c r="G49" s="45" t="s">
        <v>123</v>
      </c>
      <c r="H49" s="67"/>
      <c r="I49" s="53"/>
      <c r="J49" s="53"/>
      <c r="K49" s="67"/>
      <c r="L49" s="67"/>
      <c r="M49" s="53"/>
      <c r="N49" s="53"/>
      <c r="O49" s="53"/>
      <c r="P49" s="53"/>
      <c r="Q49" s="56"/>
      <c r="R49" s="67"/>
      <c r="S49" s="53"/>
      <c r="T49" s="53"/>
      <c r="U49" s="67"/>
      <c r="V49" s="53"/>
      <c r="W49" s="53"/>
      <c r="X49" s="67"/>
      <c r="Y49" s="53"/>
      <c r="Z49" s="53"/>
      <c r="AA49" s="53"/>
    </row>
    <row r="50" spans="1:27" s="2" customFormat="1" ht="45" x14ac:dyDescent="0.25">
      <c r="A50" s="2" t="s">
        <v>126</v>
      </c>
      <c r="B50" s="2" t="s">
        <v>83</v>
      </c>
      <c r="C50" s="2" t="s">
        <v>127</v>
      </c>
      <c r="D50" s="2" t="str">
        <f>IF(AND(Q50&lt;&gt;"", F49&lt;&gt;"numeric()"),CHAR(34)&amp;"gamma pars for multiple rates"&amp;CHAR(34),IF(AND(Q50&lt;&gt;"", F49="numeric()"),CHAR(34)&amp;"gamma pars for rate"&amp;CHAR(34),CHAR(34)&amp;"fixed value for reintervention rates"&amp;CHAR(34)))</f>
        <v>"fixed value for reintervention rates"</v>
      </c>
      <c r="E50" s="12" t="s">
        <v>128</v>
      </c>
      <c r="F50" s="10"/>
      <c r="G50" s="45" t="s">
        <v>123</v>
      </c>
      <c r="H50" s="67"/>
      <c r="I50" s="53"/>
      <c r="J50" s="53"/>
      <c r="K50" s="56"/>
      <c r="L50" s="58"/>
      <c r="M50" s="56"/>
      <c r="N50" s="58"/>
      <c r="O50" s="56"/>
      <c r="P50" s="58"/>
      <c r="Q50" s="49"/>
      <c r="R50" s="52"/>
      <c r="S50" s="67"/>
      <c r="T50" s="53"/>
      <c r="U50" s="53"/>
      <c r="V50" s="67"/>
      <c r="W50" s="53"/>
      <c r="X50" s="53"/>
      <c r="Y50" s="67"/>
      <c r="Z50" s="53"/>
      <c r="AA50" s="53"/>
    </row>
    <row r="51" spans="1:27" s="2" customFormat="1" ht="45" x14ac:dyDescent="0.25">
      <c r="A51" s="2" t="s">
        <v>129</v>
      </c>
      <c r="B51" s="2" t="s">
        <v>95</v>
      </c>
      <c r="C51" s="2" t="s">
        <v>130</v>
      </c>
      <c r="D51" s="2" t="str">
        <f>IF(Q51&lt;&gt;"",CHAR(34)&amp;"gamma pars for rate"&amp;CHAR(34),CHAR(34) &amp; "fixed value for rate"&amp;CHAR(34))</f>
        <v>"fixed value for rate"</v>
      </c>
      <c r="E51" s="12" t="s">
        <v>131</v>
      </c>
      <c r="F51" s="10"/>
      <c r="G51" s="45" t="s">
        <v>123</v>
      </c>
      <c r="H51" s="67"/>
      <c r="I51" s="53"/>
      <c r="J51" s="53"/>
      <c r="K51" s="56"/>
      <c r="L51" s="58"/>
      <c r="M51" s="56"/>
      <c r="N51" s="58"/>
      <c r="O51" s="56"/>
      <c r="P51" s="58"/>
      <c r="Q51" s="49"/>
      <c r="R51" s="52"/>
      <c r="S51" s="67"/>
      <c r="T51" s="53"/>
      <c r="U51" s="53"/>
      <c r="V51" s="67"/>
      <c r="W51" s="53"/>
      <c r="X51" s="53"/>
      <c r="Y51" s="67"/>
      <c r="Z51" s="53"/>
      <c r="AA51" s="53"/>
    </row>
    <row r="52" spans="1:27" s="2" customFormat="1" ht="60.75" thickBot="1" x14ac:dyDescent="0.3">
      <c r="A52" s="2" t="s">
        <v>132</v>
      </c>
      <c r="B52" s="2" t="s">
        <v>95</v>
      </c>
      <c r="C52" s="2" t="s">
        <v>133</v>
      </c>
      <c r="D52" s="2" t="str">
        <f>IF(Q52&lt;&gt;"",CHAR(34)&amp;"gamma pars for rate"&amp;CHAR(34),CHAR(34) &amp; "fixed value for rate"&amp;CHAR(34))</f>
        <v>"fixed value for rate"</v>
      </c>
      <c r="E52" s="12" t="s">
        <v>134</v>
      </c>
      <c r="F52" s="10"/>
      <c r="G52" s="45" t="s">
        <v>123</v>
      </c>
      <c r="H52" s="67"/>
      <c r="I52" s="53"/>
      <c r="J52" s="53"/>
      <c r="K52" s="56"/>
      <c r="L52" s="58"/>
      <c r="M52" s="56"/>
      <c r="N52" s="58"/>
      <c r="O52" s="56"/>
      <c r="P52" s="58"/>
      <c r="Q52" s="49"/>
      <c r="R52" s="52"/>
      <c r="S52" s="67"/>
      <c r="T52" s="53"/>
      <c r="U52" s="53"/>
      <c r="V52" s="67"/>
      <c r="W52" s="53"/>
      <c r="X52" s="53"/>
      <c r="Y52" s="67"/>
      <c r="Z52" s="53"/>
      <c r="AA52" s="53"/>
    </row>
    <row r="53" spans="1:27" s="2" customFormat="1" x14ac:dyDescent="0.25">
      <c r="E53" s="44" t="s">
        <v>137</v>
      </c>
      <c r="F53" s="120"/>
      <c r="G53" s="120"/>
      <c r="H53" s="120"/>
      <c r="I53" s="120"/>
      <c r="J53" s="120"/>
      <c r="K53" s="120"/>
      <c r="L53" s="120"/>
      <c r="M53" s="120"/>
      <c r="N53" s="120"/>
      <c r="O53" s="120"/>
      <c r="P53" s="120"/>
      <c r="Q53" s="120"/>
      <c r="R53" s="120"/>
      <c r="S53" s="120"/>
      <c r="T53" s="120"/>
      <c r="U53" s="120"/>
      <c r="V53" s="120"/>
      <c r="W53" s="120"/>
      <c r="X53" s="120"/>
      <c r="Y53" s="120"/>
      <c r="Z53" s="120"/>
      <c r="AA53" s="59"/>
    </row>
    <row r="54" spans="1:27" s="2" customFormat="1" x14ac:dyDescent="0.25">
      <c r="A54" s="2" t="s">
        <v>135</v>
      </c>
      <c r="C54" s="2" t="s">
        <v>173</v>
      </c>
      <c r="D54" s="2" t="str">
        <f>IF(M$54&lt;&gt;"",CHAR(34)&amp;"distribution for costs"&amp;CHAR(34),CHAR(34)&amp;"fixed value for costs"&amp;CHAR(34))</f>
        <v>"fixed value for costs"</v>
      </c>
      <c r="E54" s="12" t="s">
        <v>136</v>
      </c>
      <c r="F54" s="10"/>
      <c r="G54" s="20" t="s">
        <v>7</v>
      </c>
      <c r="H54" s="67"/>
      <c r="I54" s="53"/>
      <c r="J54" s="53"/>
      <c r="K54" s="67"/>
      <c r="L54" s="67"/>
      <c r="M54" s="47"/>
      <c r="N54" s="48"/>
      <c r="O54" s="53"/>
      <c r="P54" s="53"/>
      <c r="Q54" s="56"/>
      <c r="R54" s="67"/>
      <c r="S54" s="53"/>
      <c r="T54" s="53"/>
      <c r="U54" s="67"/>
      <c r="V54" s="53"/>
      <c r="W54" s="53"/>
      <c r="X54" s="67"/>
      <c r="Y54" s="53"/>
      <c r="Z54" s="53"/>
      <c r="AA54" s="53"/>
    </row>
    <row r="55" spans="1:27" s="2" customFormat="1" ht="30" x14ac:dyDescent="0.25">
      <c r="A55" s="2" t="s">
        <v>153</v>
      </c>
      <c r="C55" s="2" t="s">
        <v>174</v>
      </c>
      <c r="D55" s="2" t="str">
        <f t="shared" ref="D55:D69" si="1">IF(M$54&lt;&gt;"",CHAR(34)&amp;"distribution for costs"&amp;CHAR(34),CHAR(34)&amp;"fixed value for costs"&amp;CHAR(34))</f>
        <v>"fixed value for costs"</v>
      </c>
      <c r="E55" s="12" t="s">
        <v>138</v>
      </c>
      <c r="F55" s="10"/>
      <c r="G55" s="20" t="s">
        <v>7</v>
      </c>
      <c r="H55" s="67"/>
      <c r="I55" s="53"/>
      <c r="J55" s="53"/>
      <c r="K55" s="67"/>
      <c r="L55" s="67"/>
      <c r="M55" s="47"/>
      <c r="N55" s="48"/>
      <c r="O55" s="53"/>
      <c r="P55" s="53"/>
      <c r="Q55" s="56"/>
      <c r="R55" s="67"/>
      <c r="S55" s="53"/>
      <c r="T55" s="53"/>
      <c r="U55" s="67"/>
      <c r="V55" s="53"/>
      <c r="W55" s="53"/>
      <c r="X55" s="67"/>
      <c r="Y55" s="53"/>
      <c r="Z55" s="53"/>
      <c r="AA55" s="53"/>
    </row>
    <row r="56" spans="1:27" s="2" customFormat="1" x14ac:dyDescent="0.25">
      <c r="A56" s="2" t="s">
        <v>154</v>
      </c>
      <c r="C56" s="2" t="s">
        <v>175</v>
      </c>
      <c r="D56" s="2" t="str">
        <f t="shared" si="1"/>
        <v>"fixed value for costs"</v>
      </c>
      <c r="E56" s="12" t="s">
        <v>139</v>
      </c>
      <c r="F56" s="10"/>
      <c r="G56" s="20" t="s">
        <v>7</v>
      </c>
      <c r="H56" s="67"/>
      <c r="I56" s="53"/>
      <c r="J56" s="53"/>
      <c r="K56" s="67"/>
      <c r="L56" s="67"/>
      <c r="M56" s="47"/>
      <c r="N56" s="48"/>
      <c r="O56" s="53"/>
      <c r="P56" s="53"/>
      <c r="Q56" s="56"/>
      <c r="R56" s="67"/>
      <c r="S56" s="53"/>
      <c r="T56" s="53"/>
      <c r="U56" s="67"/>
      <c r="V56" s="53"/>
      <c r="W56" s="53"/>
      <c r="X56" s="67"/>
      <c r="Y56" s="53"/>
      <c r="Z56" s="53"/>
      <c r="AA56" s="53"/>
    </row>
    <row r="57" spans="1:27" s="2" customFormat="1" x14ac:dyDescent="0.25">
      <c r="A57" s="2" t="s">
        <v>155</v>
      </c>
      <c r="C57" s="2" t="s">
        <v>176</v>
      </c>
      <c r="D57" s="2" t="str">
        <f t="shared" si="1"/>
        <v>"fixed value for costs"</v>
      </c>
      <c r="E57" s="12" t="s">
        <v>140</v>
      </c>
      <c r="F57" s="10"/>
      <c r="G57" s="20" t="s">
        <v>7</v>
      </c>
      <c r="H57" s="67"/>
      <c r="I57" s="53"/>
      <c r="J57" s="53"/>
      <c r="K57" s="67"/>
      <c r="L57" s="67"/>
      <c r="M57" s="47"/>
      <c r="N57" s="48"/>
      <c r="O57" s="53"/>
      <c r="P57" s="53"/>
      <c r="Q57" s="56"/>
      <c r="R57" s="67"/>
      <c r="S57" s="53"/>
      <c r="T57" s="53"/>
      <c r="U57" s="67"/>
      <c r="V57" s="53"/>
      <c r="W57" s="53"/>
      <c r="X57" s="67"/>
      <c r="Y57" s="53"/>
      <c r="Z57" s="53"/>
      <c r="AA57" s="53"/>
    </row>
    <row r="58" spans="1:27" s="2" customFormat="1" ht="30" x14ac:dyDescent="0.25">
      <c r="A58" s="2" t="s">
        <v>156</v>
      </c>
      <c r="C58" s="2" t="s">
        <v>177</v>
      </c>
      <c r="D58" s="2" t="str">
        <f t="shared" si="1"/>
        <v>"fixed value for costs"</v>
      </c>
      <c r="E58" s="12" t="s">
        <v>146</v>
      </c>
      <c r="F58" s="10"/>
      <c r="G58" s="45" t="s">
        <v>168</v>
      </c>
      <c r="H58" s="67"/>
      <c r="I58" s="53"/>
      <c r="J58" s="53"/>
      <c r="K58" s="67"/>
      <c r="L58" s="67"/>
      <c r="M58" s="47"/>
      <c r="N58" s="48"/>
      <c r="O58" s="53"/>
      <c r="P58" s="53"/>
      <c r="Q58" s="56"/>
      <c r="R58" s="67"/>
      <c r="S58" s="53"/>
      <c r="T58" s="53"/>
      <c r="U58" s="67"/>
      <c r="V58" s="53"/>
      <c r="W58" s="53"/>
      <c r="X58" s="67"/>
      <c r="Y58" s="53"/>
      <c r="Z58" s="53"/>
      <c r="AA58" s="53"/>
    </row>
    <row r="59" spans="1:27" s="2" customFormat="1" x14ac:dyDescent="0.25">
      <c r="A59" s="2" t="s">
        <v>157</v>
      </c>
      <c r="C59" s="2" t="s">
        <v>178</v>
      </c>
      <c r="D59" s="2" t="str">
        <f t="shared" si="1"/>
        <v>"fixed value for costs"</v>
      </c>
      <c r="E59" s="12" t="s">
        <v>141</v>
      </c>
      <c r="F59" s="10"/>
      <c r="G59" s="20" t="s">
        <v>169</v>
      </c>
      <c r="H59" s="67"/>
      <c r="I59" s="53"/>
      <c r="J59" s="53"/>
      <c r="K59" s="67"/>
      <c r="L59" s="67"/>
      <c r="M59" s="47"/>
      <c r="N59" s="48"/>
      <c r="O59" s="53"/>
      <c r="P59" s="53"/>
      <c r="Q59" s="56"/>
      <c r="R59" s="67"/>
      <c r="S59" s="53"/>
      <c r="T59" s="53"/>
      <c r="U59" s="67"/>
      <c r="V59" s="53"/>
      <c r="W59" s="53"/>
      <c r="X59" s="67"/>
      <c r="Y59" s="53"/>
      <c r="Z59" s="53"/>
      <c r="AA59" s="53"/>
    </row>
    <row r="60" spans="1:27" s="2" customFormat="1" ht="30" x14ac:dyDescent="0.25">
      <c r="A60" s="2" t="s">
        <v>158</v>
      </c>
      <c r="C60" s="2" t="s">
        <v>179</v>
      </c>
      <c r="D60" s="2" t="str">
        <f t="shared" si="1"/>
        <v>"fixed value for costs"</v>
      </c>
      <c r="E60" s="12" t="s">
        <v>142</v>
      </c>
      <c r="F60" s="10"/>
      <c r="G60" s="20" t="s">
        <v>170</v>
      </c>
      <c r="H60" s="67"/>
      <c r="I60" s="53"/>
      <c r="J60" s="53"/>
      <c r="K60" s="67"/>
      <c r="L60" s="67"/>
      <c r="M60" s="47"/>
      <c r="N60" s="48"/>
      <c r="O60" s="53"/>
      <c r="P60" s="53"/>
      <c r="Q60" s="56"/>
      <c r="R60" s="67"/>
      <c r="S60" s="53"/>
      <c r="T60" s="53"/>
      <c r="U60" s="67"/>
      <c r="V60" s="53"/>
      <c r="W60" s="53"/>
      <c r="X60" s="67"/>
      <c r="Y60" s="53"/>
      <c r="Z60" s="53"/>
      <c r="AA60" s="53"/>
    </row>
    <row r="61" spans="1:27" s="2" customFormat="1" ht="30" x14ac:dyDescent="0.25">
      <c r="A61" s="2" t="s">
        <v>159</v>
      </c>
      <c r="C61" s="2" t="s">
        <v>180</v>
      </c>
      <c r="D61" s="2" t="str">
        <f t="shared" si="1"/>
        <v>"fixed value for costs"</v>
      </c>
      <c r="E61" s="12" t="s">
        <v>143</v>
      </c>
      <c r="F61" s="10"/>
      <c r="G61" s="45" t="s">
        <v>170</v>
      </c>
      <c r="H61" s="67"/>
      <c r="I61" s="53"/>
      <c r="J61" s="53"/>
      <c r="K61" s="67"/>
      <c r="L61" s="67"/>
      <c r="M61" s="47"/>
      <c r="N61" s="48"/>
      <c r="O61" s="53"/>
      <c r="P61" s="53"/>
      <c r="Q61" s="56"/>
      <c r="R61" s="67"/>
      <c r="S61" s="53"/>
      <c r="T61" s="53"/>
      <c r="U61" s="67"/>
      <c r="V61" s="53"/>
      <c r="W61" s="53"/>
      <c r="X61" s="67"/>
      <c r="Y61" s="53"/>
      <c r="Z61" s="53"/>
      <c r="AA61" s="53"/>
    </row>
    <row r="62" spans="1:27" s="2" customFormat="1" ht="30" x14ac:dyDescent="0.25">
      <c r="A62" s="2" t="s">
        <v>160</v>
      </c>
      <c r="C62" s="2" t="s">
        <v>181</v>
      </c>
      <c r="D62" s="2" t="str">
        <f t="shared" si="1"/>
        <v>"fixed value for costs"</v>
      </c>
      <c r="E62" s="12" t="s">
        <v>144</v>
      </c>
      <c r="F62" s="10"/>
      <c r="G62" s="45" t="s">
        <v>171</v>
      </c>
      <c r="H62" s="67"/>
      <c r="I62" s="53"/>
      <c r="J62" s="53"/>
      <c r="K62" s="67"/>
      <c r="L62" s="67"/>
      <c r="M62" s="47"/>
      <c r="N62" s="48"/>
      <c r="O62" s="53"/>
      <c r="P62" s="53"/>
      <c r="Q62" s="56"/>
      <c r="R62" s="67"/>
      <c r="S62" s="53"/>
      <c r="T62" s="53"/>
      <c r="U62" s="67"/>
      <c r="V62" s="53"/>
      <c r="W62" s="53"/>
      <c r="X62" s="67"/>
      <c r="Y62" s="53"/>
      <c r="Z62" s="53"/>
      <c r="AA62" s="53"/>
    </row>
    <row r="63" spans="1:27" s="2" customFormat="1" ht="30" x14ac:dyDescent="0.25">
      <c r="A63" s="2" t="s">
        <v>161</v>
      </c>
      <c r="C63" s="2" t="s">
        <v>182</v>
      </c>
      <c r="D63" s="2" t="str">
        <f t="shared" si="1"/>
        <v>"fixed value for costs"</v>
      </c>
      <c r="E63" s="12" t="s">
        <v>145</v>
      </c>
      <c r="F63" s="10"/>
      <c r="G63" s="45" t="s">
        <v>171</v>
      </c>
      <c r="H63" s="67"/>
      <c r="I63" s="53"/>
      <c r="J63" s="53"/>
      <c r="K63" s="67"/>
      <c r="L63" s="67"/>
      <c r="M63" s="47"/>
      <c r="N63" s="48"/>
      <c r="O63" s="53"/>
      <c r="P63" s="53"/>
      <c r="Q63" s="56"/>
      <c r="R63" s="67"/>
      <c r="S63" s="53"/>
      <c r="T63" s="53"/>
      <c r="U63" s="67"/>
      <c r="V63" s="53"/>
      <c r="W63" s="53"/>
      <c r="X63" s="67"/>
      <c r="Y63" s="53"/>
      <c r="Z63" s="53"/>
      <c r="AA63" s="53"/>
    </row>
    <row r="64" spans="1:27" s="2" customFormat="1" ht="30" x14ac:dyDescent="0.25">
      <c r="A64" s="2" t="s">
        <v>164</v>
      </c>
      <c r="C64" s="2" t="s">
        <v>185</v>
      </c>
      <c r="D64" s="2" t="str">
        <f t="shared" si="1"/>
        <v>"fixed value for costs"</v>
      </c>
      <c r="E64" s="12" t="s">
        <v>149</v>
      </c>
      <c r="F64" s="10"/>
      <c r="G64" s="20" t="s">
        <v>81</v>
      </c>
      <c r="H64" s="67"/>
      <c r="I64" s="53"/>
      <c r="J64" s="53"/>
      <c r="K64" s="67"/>
      <c r="L64" s="67"/>
      <c r="M64" s="47"/>
      <c r="N64" s="48"/>
      <c r="O64" s="53"/>
      <c r="P64" s="53"/>
      <c r="Q64" s="56"/>
      <c r="R64" s="67"/>
      <c r="S64" s="53"/>
      <c r="T64" s="53"/>
      <c r="U64" s="67"/>
      <c r="V64" s="53"/>
      <c r="W64" s="53"/>
      <c r="X64" s="67"/>
      <c r="Y64" s="53"/>
      <c r="Z64" s="53"/>
      <c r="AA64" s="53"/>
    </row>
    <row r="65" spans="1:27" s="2" customFormat="1" ht="30" x14ac:dyDescent="0.25">
      <c r="A65" s="2" t="s">
        <v>165</v>
      </c>
      <c r="C65" s="2" t="s">
        <v>186</v>
      </c>
      <c r="D65" s="2" t="str">
        <f t="shared" si="1"/>
        <v>"fixed value for costs"</v>
      </c>
      <c r="E65" s="12" t="s">
        <v>150</v>
      </c>
      <c r="F65" s="10"/>
      <c r="G65" s="20" t="s">
        <v>81</v>
      </c>
      <c r="H65" s="67"/>
      <c r="I65" s="53"/>
      <c r="J65" s="53"/>
      <c r="K65" s="67"/>
      <c r="L65" s="67"/>
      <c r="M65" s="47"/>
      <c r="N65" s="48"/>
      <c r="O65" s="53"/>
      <c r="P65" s="53"/>
      <c r="Q65" s="56"/>
      <c r="R65" s="67"/>
      <c r="S65" s="53"/>
      <c r="T65" s="53"/>
      <c r="U65" s="67"/>
      <c r="V65" s="53"/>
      <c r="W65" s="53"/>
      <c r="X65" s="67"/>
      <c r="Y65" s="53"/>
      <c r="Z65" s="53"/>
      <c r="AA65" s="53"/>
    </row>
    <row r="66" spans="1:27" s="2" customFormat="1" ht="30" x14ac:dyDescent="0.25">
      <c r="A66" s="2" t="s">
        <v>166</v>
      </c>
      <c r="C66" s="2" t="s">
        <v>187</v>
      </c>
      <c r="D66" s="2" t="str">
        <f t="shared" si="1"/>
        <v>"fixed value for costs"</v>
      </c>
      <c r="E66" s="12" t="s">
        <v>151</v>
      </c>
      <c r="F66" s="10"/>
      <c r="G66" s="45" t="s">
        <v>81</v>
      </c>
      <c r="H66" s="67"/>
      <c r="I66" s="53"/>
      <c r="J66" s="53"/>
      <c r="K66" s="67"/>
      <c r="L66" s="67"/>
      <c r="M66" s="47"/>
      <c r="N66" s="48"/>
      <c r="O66" s="53"/>
      <c r="P66" s="53"/>
      <c r="Q66" s="56"/>
      <c r="R66" s="67"/>
      <c r="S66" s="53"/>
      <c r="T66" s="53"/>
      <c r="U66" s="67"/>
      <c r="V66" s="53"/>
      <c r="W66" s="53"/>
      <c r="X66" s="67"/>
      <c r="Y66" s="53"/>
      <c r="Z66" s="53"/>
      <c r="AA66" s="53"/>
    </row>
    <row r="67" spans="1:27" s="2" customFormat="1" ht="30" x14ac:dyDescent="0.25">
      <c r="A67" s="2" t="s">
        <v>167</v>
      </c>
      <c r="C67" s="2" t="s">
        <v>188</v>
      </c>
      <c r="D67" s="2" t="str">
        <f t="shared" si="1"/>
        <v>"fixed value for costs"</v>
      </c>
      <c r="E67" s="12" t="s">
        <v>152</v>
      </c>
      <c r="F67" s="10"/>
      <c r="G67" s="45" t="s">
        <v>81</v>
      </c>
      <c r="H67" s="67"/>
      <c r="I67" s="53"/>
      <c r="J67" s="53"/>
      <c r="K67" s="67"/>
      <c r="L67" s="67"/>
      <c r="M67" s="47"/>
      <c r="N67" s="48"/>
      <c r="O67" s="53"/>
      <c r="P67" s="53"/>
      <c r="Q67" s="56"/>
      <c r="R67" s="67"/>
      <c r="S67" s="53"/>
      <c r="T67" s="53"/>
      <c r="U67" s="67"/>
      <c r="V67" s="53"/>
      <c r="W67" s="53"/>
      <c r="X67" s="67"/>
      <c r="Y67" s="53"/>
      <c r="Z67" s="53"/>
      <c r="AA67" s="53"/>
    </row>
    <row r="68" spans="1:27" s="2" customFormat="1" ht="30" x14ac:dyDescent="0.25">
      <c r="A68" s="2" t="s">
        <v>162</v>
      </c>
      <c r="C68" s="2" t="s">
        <v>183</v>
      </c>
      <c r="D68" s="2" t="str">
        <f t="shared" si="1"/>
        <v>"fixed value for costs"</v>
      </c>
      <c r="E68" s="12" t="s">
        <v>147</v>
      </c>
      <c r="F68" s="10"/>
      <c r="G68" s="45" t="s">
        <v>168</v>
      </c>
      <c r="H68" s="67"/>
      <c r="I68" s="53"/>
      <c r="J68" s="53"/>
      <c r="K68" s="67"/>
      <c r="L68" s="67"/>
      <c r="M68" s="47"/>
      <c r="N68" s="48"/>
      <c r="O68" s="53"/>
      <c r="P68" s="53"/>
      <c r="Q68" s="56"/>
      <c r="R68" s="67"/>
      <c r="S68" s="53"/>
      <c r="T68" s="53"/>
      <c r="U68" s="67"/>
      <c r="V68" s="53"/>
      <c r="W68" s="53"/>
      <c r="X68" s="67"/>
      <c r="Y68" s="53"/>
      <c r="Z68" s="53"/>
      <c r="AA68" s="53"/>
    </row>
    <row r="69" spans="1:27" s="2" customFormat="1" ht="30.75" thickBot="1" x14ac:dyDescent="0.3">
      <c r="A69" s="2" t="s">
        <v>163</v>
      </c>
      <c r="C69" s="2" t="s">
        <v>184</v>
      </c>
      <c r="D69" s="2" t="str">
        <f t="shared" si="1"/>
        <v>"fixed value for costs"</v>
      </c>
      <c r="E69" s="12" t="s">
        <v>148</v>
      </c>
      <c r="F69" s="10"/>
      <c r="G69" s="45" t="s">
        <v>168</v>
      </c>
      <c r="H69" s="67"/>
      <c r="I69" s="53"/>
      <c r="J69" s="53"/>
      <c r="K69" s="67"/>
      <c r="L69" s="67"/>
      <c r="M69" s="47"/>
      <c r="N69" s="48"/>
      <c r="O69" s="53"/>
      <c r="P69" s="53"/>
      <c r="Q69" s="56"/>
      <c r="R69" s="67"/>
      <c r="S69" s="53"/>
      <c r="T69" s="53"/>
      <c r="U69" s="67"/>
      <c r="V69" s="53"/>
      <c r="W69" s="53"/>
      <c r="X69" s="67"/>
      <c r="Y69" s="53"/>
      <c r="Z69" s="53"/>
      <c r="AA69" s="53"/>
    </row>
    <row r="70" spans="1:27" s="2" customFormat="1" x14ac:dyDescent="0.25">
      <c r="E70" s="44" t="s">
        <v>191</v>
      </c>
      <c r="F70" s="120"/>
      <c r="G70" s="120"/>
      <c r="H70" s="120"/>
      <c r="I70" s="120"/>
      <c r="J70" s="120"/>
      <c r="K70" s="120"/>
      <c r="L70" s="120"/>
      <c r="M70" s="120"/>
      <c r="N70" s="120"/>
      <c r="O70" s="120"/>
      <c r="P70" s="120"/>
      <c r="Q70" s="120"/>
      <c r="R70" s="120"/>
      <c r="S70" s="120"/>
      <c r="T70" s="120"/>
      <c r="U70" s="120"/>
      <c r="V70" s="120"/>
      <c r="W70" s="120"/>
      <c r="X70" s="120"/>
      <c r="Y70" s="120"/>
      <c r="Z70" s="120"/>
      <c r="AA70" s="59"/>
    </row>
    <row r="71" spans="1:27" s="2" customFormat="1" ht="30" x14ac:dyDescent="0.25">
      <c r="A71" s="2" t="s">
        <v>195</v>
      </c>
      <c r="D71" s="2" t="s">
        <v>30</v>
      </c>
      <c r="E71" s="12" t="s">
        <v>193</v>
      </c>
      <c r="F71" s="10" t="s">
        <v>192</v>
      </c>
      <c r="G71" s="20" t="s">
        <v>197</v>
      </c>
      <c r="H71" s="68"/>
      <c r="I71" s="61"/>
      <c r="J71" s="61"/>
      <c r="K71" s="41"/>
      <c r="S71" s="41"/>
      <c r="T71" s="71"/>
      <c r="U71" s="71"/>
      <c r="V71" s="71"/>
      <c r="W71" s="71"/>
      <c r="X71" s="71"/>
      <c r="Y71" s="71"/>
      <c r="Z71" s="71"/>
      <c r="AA71" s="71"/>
    </row>
    <row r="72" spans="1:27" s="2" customFormat="1" ht="30" x14ac:dyDescent="0.25">
      <c r="A72" s="2" t="s">
        <v>196</v>
      </c>
      <c r="D72" s="2" t="s">
        <v>30</v>
      </c>
      <c r="E72" s="12" t="s">
        <v>194</v>
      </c>
      <c r="F72" s="10" t="s">
        <v>353</v>
      </c>
      <c r="G72" s="45" t="s">
        <v>197</v>
      </c>
      <c r="H72" s="68"/>
      <c r="I72" s="61"/>
      <c r="J72" s="61"/>
      <c r="K72" s="41"/>
      <c r="S72" s="41"/>
      <c r="T72" s="71"/>
      <c r="U72" s="71"/>
      <c r="V72" s="71"/>
      <c r="W72" s="71"/>
      <c r="X72" s="71"/>
      <c r="Y72" s="71"/>
      <c r="Z72" s="71"/>
      <c r="AA72" s="71"/>
    </row>
    <row r="73" spans="1:27" s="2" customFormat="1" x14ac:dyDescent="0.25">
      <c r="A73" s="2" t="s">
        <v>200</v>
      </c>
      <c r="D73" s="2" t="s">
        <v>30</v>
      </c>
      <c r="E73" s="12" t="s">
        <v>198</v>
      </c>
      <c r="F73" s="10">
        <v>3.5000000000000003E-2</v>
      </c>
      <c r="G73" s="20"/>
      <c r="H73" s="68"/>
      <c r="I73" s="61"/>
      <c r="J73" s="61"/>
      <c r="K73" s="41"/>
      <c r="S73" s="41"/>
      <c r="T73" s="71"/>
      <c r="U73" s="71"/>
      <c r="V73" s="71"/>
      <c r="W73" s="71"/>
      <c r="X73" s="71"/>
      <c r="Y73" s="71"/>
      <c r="Z73" s="71"/>
      <c r="AA73" s="71"/>
    </row>
    <row r="74" spans="1:27" s="2" customFormat="1" x14ac:dyDescent="0.25">
      <c r="A74" s="2" t="s">
        <v>201</v>
      </c>
      <c r="D74" s="2" t="s">
        <v>30</v>
      </c>
      <c r="E74" s="12" t="s">
        <v>199</v>
      </c>
      <c r="F74" s="10">
        <v>3.5000000000000003E-2</v>
      </c>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27" s="2" customFormat="1" x14ac:dyDescent="0.25">
      <c r="E81" s="12"/>
      <c r="F81" s="10"/>
      <c r="G81" s="20"/>
      <c r="H81" s="68"/>
      <c r="I81" s="61"/>
      <c r="J81" s="61"/>
      <c r="K81" s="41"/>
      <c r="S81" s="41"/>
      <c r="T81" s="71"/>
      <c r="U81" s="71"/>
      <c r="V81" s="71"/>
      <c r="W81" s="71"/>
      <c r="X81" s="71"/>
      <c r="Y81" s="71"/>
      <c r="Z81" s="71"/>
      <c r="AA81" s="71"/>
    </row>
    <row r="82" spans="5:27" s="2" customFormat="1" x14ac:dyDescent="0.25">
      <c r="E82" s="12"/>
      <c r="F82" s="10"/>
      <c r="G82" s="20"/>
      <c r="H82" s="68"/>
      <c r="I82" s="61"/>
      <c r="J82" s="61"/>
      <c r="K82" s="41"/>
      <c r="S82" s="41"/>
      <c r="T82" s="71"/>
      <c r="U82" s="71"/>
      <c r="V82" s="71"/>
      <c r="W82" s="71"/>
      <c r="X82" s="71"/>
      <c r="Y82" s="71"/>
      <c r="Z82" s="71"/>
      <c r="AA82" s="71"/>
    </row>
    <row r="83" spans="5:27" s="2" customFormat="1" x14ac:dyDescent="0.25">
      <c r="E83" s="12"/>
      <c r="F83" s="10"/>
      <c r="G83" s="20"/>
      <c r="H83" s="68"/>
      <c r="I83" s="61"/>
      <c r="J83" s="61"/>
      <c r="K83" s="41"/>
      <c r="S83" s="41"/>
      <c r="T83" s="71"/>
      <c r="U83" s="71"/>
      <c r="V83" s="71"/>
      <c r="W83" s="71"/>
      <c r="X83" s="71"/>
      <c r="Y83" s="71"/>
      <c r="Z83" s="71"/>
      <c r="AA83" s="71"/>
    </row>
    <row r="84" spans="5:27" s="2" customFormat="1" x14ac:dyDescent="0.25">
      <c r="E84" s="12"/>
      <c r="F84" s="10"/>
      <c r="G84" s="20"/>
      <c r="H84" s="68"/>
      <c r="I84" s="61"/>
      <c r="J84" s="61"/>
      <c r="K84" s="41"/>
    </row>
    <row r="85" spans="5:27" s="2" customFormat="1" x14ac:dyDescent="0.25">
      <c r="E85" s="12"/>
      <c r="F85" s="10"/>
      <c r="G85" s="20"/>
      <c r="H85" s="68"/>
      <c r="I85" s="61"/>
      <c r="J85" s="61"/>
      <c r="K85" s="41"/>
    </row>
    <row r="86" spans="5:27" s="2" customFormat="1" x14ac:dyDescent="0.25">
      <c r="E86" s="12"/>
      <c r="F86" s="10"/>
      <c r="G86" s="20"/>
      <c r="H86" s="68"/>
      <c r="I86" s="61"/>
      <c r="J86" s="61"/>
      <c r="K86" s="41"/>
    </row>
    <row r="87" spans="5:27" s="2" customFormat="1" x14ac:dyDescent="0.25">
      <c r="E87" s="12"/>
      <c r="F87" s="10"/>
      <c r="G87" s="20"/>
      <c r="H87" s="68"/>
      <c r="I87" s="61"/>
      <c r="J87" s="61"/>
      <c r="K87" s="41"/>
    </row>
    <row r="88" spans="5:27" s="2" customFormat="1" x14ac:dyDescent="0.25">
      <c r="E88" s="12"/>
      <c r="F88" s="10"/>
      <c r="G88" s="20"/>
      <c r="H88" s="68"/>
      <c r="I88" s="61"/>
      <c r="J88" s="61"/>
      <c r="K88" s="41"/>
    </row>
    <row r="89" spans="5:27" s="2" customFormat="1" x14ac:dyDescent="0.25">
      <c r="E89" s="12"/>
      <c r="F89" s="10"/>
      <c r="G89" s="20"/>
      <c r="H89" s="68"/>
      <c r="I89" s="61"/>
      <c r="J89" s="61"/>
      <c r="K89" s="41"/>
    </row>
    <row r="90" spans="5:27" s="2" customFormat="1" x14ac:dyDescent="0.25">
      <c r="E90" s="12"/>
      <c r="F90" s="10"/>
      <c r="G90" s="20"/>
      <c r="H90" s="68"/>
      <c r="I90" s="61"/>
      <c r="J90" s="61"/>
      <c r="K90" s="41"/>
    </row>
    <row r="91" spans="5:27" s="2" customFormat="1" x14ac:dyDescent="0.25">
      <c r="E91" s="12"/>
      <c r="F91" s="10"/>
      <c r="G91" s="20"/>
      <c r="H91" s="68"/>
      <c r="I91" s="61"/>
      <c r="J91" s="61"/>
      <c r="K91" s="41"/>
    </row>
    <row r="92" spans="5:27" s="2" customFormat="1" x14ac:dyDescent="0.25">
      <c r="E92" s="12"/>
      <c r="F92" s="10"/>
      <c r="G92" s="20"/>
      <c r="H92" s="68"/>
      <c r="I92" s="61"/>
      <c r="J92" s="61"/>
      <c r="K92" s="41"/>
    </row>
    <row r="93" spans="5:27" s="2" customFormat="1" x14ac:dyDescent="0.25">
      <c r="E93" s="12"/>
      <c r="F93" s="10"/>
      <c r="G93" s="20"/>
      <c r="H93" s="68"/>
      <c r="I93" s="61"/>
      <c r="J93" s="61"/>
      <c r="K93" s="41"/>
    </row>
    <row r="94" spans="5:27" s="2" customFormat="1" x14ac:dyDescent="0.25">
      <c r="E94" s="12"/>
      <c r="F94" s="10"/>
      <c r="G94" s="20"/>
      <c r="H94" s="68"/>
      <c r="I94" s="61"/>
      <c r="J94" s="61"/>
      <c r="K94" s="41"/>
    </row>
    <row r="95" spans="5:27" s="2" customFormat="1" x14ac:dyDescent="0.25">
      <c r="E95" s="12"/>
      <c r="F95" s="10"/>
      <c r="G95" s="20"/>
      <c r="H95" s="68"/>
      <c r="I95" s="61"/>
      <c r="J95" s="61"/>
      <c r="K95" s="41"/>
    </row>
    <row r="96" spans="5:27"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2" customFormat="1" x14ac:dyDescent="0.25">
      <c r="E142" s="12"/>
      <c r="F142" s="10"/>
      <c r="G142" s="20"/>
      <c r="H142" s="68"/>
      <c r="I142" s="61"/>
      <c r="J142" s="61"/>
      <c r="K142" s="41"/>
    </row>
    <row r="143" spans="5:11" s="2" customFormat="1" x14ac:dyDescent="0.25">
      <c r="E143" s="12"/>
      <c r="F143" s="10"/>
      <c r="G143" s="20"/>
      <c r="H143" s="68"/>
      <c r="I143" s="61"/>
      <c r="J143" s="61"/>
      <c r="K143" s="41"/>
    </row>
    <row r="144" spans="5:11" s="2" customFormat="1" x14ac:dyDescent="0.25">
      <c r="E144" s="12"/>
      <c r="F144" s="10"/>
      <c r="G144" s="20"/>
      <c r="H144" s="68"/>
      <c r="I144" s="61"/>
      <c r="J144" s="61"/>
      <c r="K144" s="41"/>
    </row>
    <row r="145" spans="5:11" s="1" customFormat="1" x14ac:dyDescent="0.25">
      <c r="E145" s="12"/>
      <c r="F145" s="10"/>
      <c r="G145" s="20"/>
      <c r="H145" s="68"/>
      <c r="I145" s="61"/>
      <c r="J145" s="61"/>
      <c r="K145" s="42"/>
    </row>
    <row r="146" spans="5:11" s="1" customFormat="1" x14ac:dyDescent="0.25">
      <c r="E146" s="12"/>
      <c r="F146" s="10"/>
      <c r="G146" s="20"/>
      <c r="H146" s="68"/>
      <c r="I146" s="61"/>
      <c r="J146" s="61"/>
      <c r="K146" s="42"/>
    </row>
    <row r="147" spans="5:11" s="1" customFormat="1" ht="15.75" thickBot="1" x14ac:dyDescent="0.3">
      <c r="E147" s="13"/>
      <c r="F147" s="11"/>
      <c r="G147" s="18"/>
      <c r="H147" s="68"/>
      <c r="I147" s="61"/>
      <c r="J147" s="61"/>
      <c r="K147" s="42"/>
    </row>
    <row r="148" spans="5:11" s="1" customFormat="1" x14ac:dyDescent="0.25">
      <c r="H148" s="42"/>
      <c r="K148" s="42"/>
    </row>
    <row r="149" spans="5:11" s="1" customFormat="1" x14ac:dyDescent="0.25">
      <c r="H149" s="42"/>
      <c r="K149" s="42"/>
    </row>
    <row r="150" spans="5:11" s="1" customFormat="1" x14ac:dyDescent="0.25">
      <c r="H150" s="42"/>
      <c r="K150" s="42"/>
    </row>
    <row r="151" spans="5:11" s="1" customFormat="1" x14ac:dyDescent="0.25">
      <c r="H151" s="42"/>
      <c r="K151" s="42"/>
    </row>
    <row r="152" spans="5:11" s="1" customFormat="1" x14ac:dyDescent="0.25">
      <c r="H152" s="42"/>
      <c r="K152" s="42"/>
    </row>
    <row r="153" spans="5:11" s="1" customFormat="1" x14ac:dyDescent="0.25">
      <c r="H153" s="42"/>
      <c r="K153" s="42"/>
    </row>
    <row r="154" spans="5:11" s="1" customFormat="1" x14ac:dyDescent="0.25">
      <c r="H154" s="42"/>
      <c r="K154" s="42"/>
    </row>
    <row r="155" spans="5:11" s="1" customFormat="1" x14ac:dyDescent="0.25">
      <c r="H155" s="42"/>
      <c r="K155" s="42"/>
    </row>
    <row r="156" spans="5:11" s="1" customFormat="1" x14ac:dyDescent="0.25">
      <c r="H156" s="42"/>
      <c r="K156" s="42"/>
    </row>
    <row r="157" spans="5:11" s="1" customFormat="1" x14ac:dyDescent="0.25">
      <c r="H157" s="42"/>
      <c r="K157" s="42"/>
    </row>
    <row r="158" spans="5:11" s="1" customFormat="1" x14ac:dyDescent="0.25">
      <c r="H158" s="42"/>
      <c r="K158" s="42"/>
    </row>
    <row r="159" spans="5:11" s="1" customFormat="1" x14ac:dyDescent="0.25">
      <c r="H159" s="42"/>
      <c r="K159" s="42"/>
    </row>
    <row r="160" spans="5: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s="1" customFormat="1" x14ac:dyDescent="0.25">
      <c r="H173" s="42"/>
      <c r="K173" s="42"/>
    </row>
    <row r="174" spans="5:11" s="1" customFormat="1" x14ac:dyDescent="0.25">
      <c r="H174" s="42"/>
      <c r="K174" s="42"/>
    </row>
    <row r="175" spans="5:11" s="1" customFormat="1" x14ac:dyDescent="0.25">
      <c r="H175" s="42"/>
      <c r="K175" s="42"/>
    </row>
    <row r="176" spans="5:11" x14ac:dyDescent="0.25">
      <c r="E176" s="1"/>
      <c r="F176" s="1"/>
      <c r="G176" s="1"/>
      <c r="H176" s="42"/>
      <c r="I176" s="1"/>
      <c r="J176" s="1"/>
    </row>
    <row r="177" spans="5:10" x14ac:dyDescent="0.25">
      <c r="E177" s="1"/>
      <c r="F177" s="1"/>
      <c r="G177" s="1"/>
      <c r="H177" s="42"/>
      <c r="I177" s="1"/>
      <c r="J177" s="1"/>
    </row>
    <row r="178" spans="5:10" x14ac:dyDescent="0.25">
      <c r="E178" s="1"/>
      <c r="F178" s="1"/>
      <c r="G178" s="1"/>
      <c r="H178" s="42"/>
      <c r="I178" s="1"/>
      <c r="J178" s="1"/>
    </row>
  </sheetData>
  <mergeCells count="33">
    <mergeCell ref="S32:V32"/>
    <mergeCell ref="W32:Z32"/>
    <mergeCell ref="K5:AA5"/>
    <mergeCell ref="S6:AA6"/>
    <mergeCell ref="S18:Y18"/>
    <mergeCell ref="Q6:R6"/>
    <mergeCell ref="M24:R24"/>
    <mergeCell ref="S24:V24"/>
    <mergeCell ref="W24:Z24"/>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F53:L53"/>
    <mergeCell ref="M53:R53"/>
    <mergeCell ref="S53:V53"/>
    <mergeCell ref="W53:Z53"/>
    <mergeCell ref="F70:L70"/>
    <mergeCell ref="M70:R70"/>
    <mergeCell ref="S70:V70"/>
    <mergeCell ref="W70:Z7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28" workbookViewId="0">
      <selection activeCell="D29" sqref="D29"/>
    </sheetView>
  </sheetViews>
  <sheetFormatPr defaultRowHeight="15" x14ac:dyDescent="0.25"/>
  <cols>
    <col min="1" max="1" width="41.7109375" hidden="1" customWidth="1"/>
    <col min="2" max="2" width="23" hidden="1" customWidth="1"/>
    <col min="3" max="3" width="31.28515625" customWidth="1"/>
    <col min="4" max="4" width="10.85546875" customWidth="1"/>
    <col min="5" max="5" width="23.5703125" customWidth="1"/>
    <col min="6" max="6" width="23.28515625" bestFit="1" customWidth="1"/>
    <col min="7" max="7" width="23" bestFit="1" customWidth="1"/>
    <col min="8" max="8" width="11.140625" bestFit="1" customWidth="1"/>
    <col min="9" max="9" width="10.7109375" bestFit="1" customWidth="1"/>
  </cols>
  <sheetData>
    <row r="1" spans="1:16334" s="25" customFormat="1" ht="24.95" customHeight="1" x14ac:dyDescent="0.25">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5" customHeight="1" x14ac:dyDescent="0.3">
      <c r="A2" s="8"/>
      <c r="B2" s="8"/>
      <c r="C2" s="28" t="s">
        <v>231</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499999999999993" customHeight="1" x14ac:dyDescent="0.25">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25">
      <c r="E4" s="4"/>
      <c r="F4" s="4"/>
      <c r="G4" s="4"/>
    </row>
    <row r="5" spans="1:16334" s="5" customFormat="1" ht="58.15" customHeight="1" x14ac:dyDescent="0.25">
      <c r="C5" s="94" t="s">
        <v>232</v>
      </c>
      <c r="E5" s="132" t="s">
        <v>276</v>
      </c>
      <c r="F5" s="132"/>
      <c r="G5" s="4"/>
    </row>
    <row r="6" spans="1:16334" s="5" customFormat="1" ht="16.149999999999999" customHeight="1" x14ac:dyDescent="0.25">
      <c r="C6" s="1"/>
      <c r="E6" s="4"/>
      <c r="F6" s="4"/>
      <c r="G6" s="4"/>
    </row>
    <row r="7" spans="1:16334" s="5" customFormat="1" ht="16.149999999999999" customHeight="1" x14ac:dyDescent="0.25">
      <c r="C7" s="1"/>
      <c r="E7" s="4"/>
      <c r="F7" s="4"/>
      <c r="G7" s="4"/>
    </row>
    <row r="8" spans="1:16334" s="5" customFormat="1" ht="16.149999999999999" customHeight="1" x14ac:dyDescent="0.25">
      <c r="C8" s="1"/>
      <c r="E8" s="4"/>
      <c r="F8" s="4"/>
      <c r="G8" s="4"/>
    </row>
    <row r="9" spans="1:16334" s="5" customFormat="1" ht="16.149999999999999" customHeight="1" x14ac:dyDescent="0.25">
      <c r="C9" s="1"/>
      <c r="E9" s="4"/>
      <c r="F9" s="4"/>
      <c r="G9" s="4"/>
    </row>
    <row r="10" spans="1:16334" s="5" customFormat="1" ht="16.149999999999999" customHeight="1" x14ac:dyDescent="0.25">
      <c r="C10" s="1"/>
      <c r="E10" s="4"/>
      <c r="F10" s="4"/>
      <c r="G10" s="4"/>
    </row>
    <row r="11" spans="1:16334" s="5" customFormat="1" ht="16.149999999999999" customHeight="1" x14ac:dyDescent="0.25">
      <c r="C11" s="1"/>
      <c r="E11" s="4"/>
      <c r="F11" s="4"/>
      <c r="G11" s="4"/>
    </row>
    <row r="12" spans="1:16334" s="5" customFormat="1" ht="16.149999999999999" customHeight="1" x14ac:dyDescent="0.25">
      <c r="C12" s="1"/>
      <c r="E12" s="4"/>
      <c r="F12" s="4"/>
      <c r="G12" s="4"/>
    </row>
    <row r="13" spans="1:16334" s="5" customFormat="1" ht="16.149999999999999" customHeight="1" x14ac:dyDescent="0.25">
      <c r="C13" s="1"/>
      <c r="E13" s="4"/>
      <c r="F13" s="4"/>
      <c r="G13" s="4"/>
    </row>
    <row r="14" spans="1:16334" s="5" customFormat="1" ht="16.149999999999999" customHeight="1" x14ac:dyDescent="0.25">
      <c r="C14" s="1"/>
      <c r="E14" s="4"/>
      <c r="F14" s="4"/>
      <c r="G14" s="4"/>
    </row>
    <row r="15" spans="1:16334" s="5" customFormat="1" ht="16.149999999999999" customHeight="1" x14ac:dyDescent="0.25">
      <c r="C15" s="1"/>
      <c r="E15" s="4"/>
      <c r="F15" s="4"/>
      <c r="G15" s="4"/>
    </row>
    <row r="16" spans="1:16334" s="5" customFormat="1" ht="16.149999999999999" customHeight="1" x14ac:dyDescent="0.25">
      <c r="C16" s="1"/>
      <c r="E16" s="4"/>
      <c r="F16" s="4"/>
      <c r="G16" s="4"/>
    </row>
    <row r="17" spans="1:17" s="5" customFormat="1" ht="10.15" customHeight="1" x14ac:dyDescent="0.25">
      <c r="C17" s="1"/>
      <c r="E17" s="4"/>
      <c r="F17" s="4"/>
      <c r="G17" s="4"/>
    </row>
    <row r="18" spans="1:17" s="5" customFormat="1" ht="1.9" customHeight="1" thickBot="1" x14ac:dyDescent="0.3">
      <c r="E18" s="4"/>
      <c r="F18" s="4"/>
      <c r="G18" s="4"/>
    </row>
    <row r="19" spans="1:17" s="35" customFormat="1" ht="31.5" customHeight="1" thickBot="1" x14ac:dyDescent="0.3">
      <c r="A19" s="34" t="s">
        <v>18</v>
      </c>
      <c r="B19" s="34" t="s">
        <v>19</v>
      </c>
      <c r="C19" s="32" t="s">
        <v>0</v>
      </c>
      <c r="D19" s="103" t="s">
        <v>5</v>
      </c>
      <c r="E19" s="36" t="s">
        <v>6</v>
      </c>
      <c r="F19" s="101" t="s">
        <v>235</v>
      </c>
      <c r="G19" s="103" t="s">
        <v>236</v>
      </c>
    </row>
    <row r="20" spans="1:17" s="35" customFormat="1" ht="19.5" customHeight="1" x14ac:dyDescent="0.25">
      <c r="A20" s="34"/>
      <c r="B20" s="34"/>
      <c r="C20" s="32" t="s">
        <v>253</v>
      </c>
      <c r="D20" s="103"/>
      <c r="E20" s="36"/>
      <c r="F20" s="101"/>
      <c r="G20" s="103"/>
    </row>
    <row r="21" spans="1:17" s="2" customFormat="1" ht="30" x14ac:dyDescent="0.25">
      <c r="A21" s="2" t="s">
        <v>233</v>
      </c>
      <c r="B21" s="2" t="s">
        <v>238</v>
      </c>
      <c r="C21" s="12" t="s">
        <v>249</v>
      </c>
      <c r="D21" s="98">
        <v>1.271522</v>
      </c>
      <c r="E21" s="99" t="s">
        <v>234</v>
      </c>
      <c r="F21" s="102" t="s">
        <v>243</v>
      </c>
      <c r="G21" s="2">
        <f>EXP(D21+D23^2/2)</f>
        <v>3.6218887204306514</v>
      </c>
    </row>
    <row r="22" spans="1:17" s="2" customFormat="1" ht="45" x14ac:dyDescent="0.25">
      <c r="A22" s="2" t="s">
        <v>239</v>
      </c>
      <c r="B22" s="2" t="s">
        <v>238</v>
      </c>
      <c r="C22" s="95" t="s">
        <v>240</v>
      </c>
      <c r="D22" s="98">
        <v>5.8388099999999998E-2</v>
      </c>
      <c r="E22" s="100" t="s">
        <v>234</v>
      </c>
      <c r="F22" s="102" t="s">
        <v>247</v>
      </c>
      <c r="G22" s="104">
        <f>(EXP(D22+D24^2/2)-1)</f>
        <v>6.0821748526870278E-2</v>
      </c>
    </row>
    <row r="23" spans="1:17" s="2" customFormat="1" ht="45" x14ac:dyDescent="0.25">
      <c r="A23" s="2" t="s">
        <v>241</v>
      </c>
      <c r="B23" s="2" t="s">
        <v>238</v>
      </c>
      <c r="C23" s="95" t="s">
        <v>242</v>
      </c>
      <c r="D23" s="98">
        <f>EXP(-1.737735221)</f>
        <v>0.17591836601612068</v>
      </c>
      <c r="E23" s="100" t="s">
        <v>234</v>
      </c>
      <c r="F23" s="102" t="s">
        <v>244</v>
      </c>
      <c r="G23" s="98">
        <f>SQRT((EXP(D23^2)-1)*EXP(2*D21+D23^2))</f>
        <v>0.64211824195594802</v>
      </c>
    </row>
    <row r="24" spans="1:17" s="2" customFormat="1" ht="45" x14ac:dyDescent="0.25">
      <c r="A24" s="2" t="s">
        <v>245</v>
      </c>
      <c r="B24" s="2" t="s">
        <v>238</v>
      </c>
      <c r="C24" s="95" t="s">
        <v>269</v>
      </c>
      <c r="D24" s="98">
        <f>EXP(-3.318297793)</f>
        <v>3.6214423763630953E-2</v>
      </c>
      <c r="E24" s="100" t="s">
        <v>234</v>
      </c>
      <c r="F24" s="102" t="s">
        <v>246</v>
      </c>
      <c r="G24" s="104">
        <f>SQRT((EXP(D24^2)-1)*EXP(2*D22+D24^2))</f>
        <v>3.8429647621763263E-2</v>
      </c>
    </row>
    <row r="25" spans="1:17" s="2" customFormat="1" ht="45" x14ac:dyDescent="0.25">
      <c r="A25" s="2" t="s">
        <v>248</v>
      </c>
      <c r="B25" s="2" t="s">
        <v>238</v>
      </c>
      <c r="C25" s="95" t="s">
        <v>270</v>
      </c>
      <c r="D25" s="98">
        <f>TANH(0.455016818)</f>
        <v>0.42601409133790491</v>
      </c>
      <c r="E25" s="100" t="s">
        <v>234</v>
      </c>
      <c r="F25" s="102" t="s">
        <v>250</v>
      </c>
      <c r="G25" s="98">
        <f>EXP(D21+D22+0.5*(D23^2+D24^2))*(EXP(D25*D23*D24)-1)/(G23*G24)</f>
        <v>0.42315776438017894</v>
      </c>
    </row>
    <row r="26" spans="1:17" s="2" customFormat="1" ht="45.75" thickBot="1" x14ac:dyDescent="0.3">
      <c r="A26" s="2" t="s">
        <v>251</v>
      </c>
      <c r="B26" s="2" t="s">
        <v>238</v>
      </c>
      <c r="C26" s="95" t="s">
        <v>271</v>
      </c>
      <c r="D26" s="98">
        <f>EXP(-2.586854985)</f>
        <v>7.5256350642037381E-2</v>
      </c>
      <c r="E26" s="100" t="s">
        <v>234</v>
      </c>
      <c r="F26" s="102" t="s">
        <v>252</v>
      </c>
      <c r="G26" s="98">
        <f>SQRT((EXP(D26^2)-1)*EXP(2*D21+D26^2))</f>
        <v>0.26952754716588184</v>
      </c>
    </row>
    <row r="27" spans="1:17" s="35" customFormat="1" ht="19.5" customHeight="1" x14ac:dyDescent="0.25">
      <c r="A27" s="34"/>
      <c r="B27" s="34"/>
      <c r="C27" s="32" t="s">
        <v>254</v>
      </c>
      <c r="D27" s="103"/>
      <c r="E27" s="36"/>
      <c r="F27" s="101"/>
      <c r="G27" s="103"/>
    </row>
    <row r="28" spans="1:17" s="2" customFormat="1" ht="45" x14ac:dyDescent="0.25">
      <c r="A28" s="2" t="s">
        <v>255</v>
      </c>
      <c r="B28" s="2" t="s">
        <v>238</v>
      </c>
      <c r="C28" s="95" t="s">
        <v>274</v>
      </c>
      <c r="D28" s="98">
        <f>-16.26293</f>
        <v>-16.262930000000001</v>
      </c>
      <c r="E28" s="100" t="s">
        <v>234</v>
      </c>
      <c r="F28" s="102" t="s">
        <v>257</v>
      </c>
      <c r="G28" s="98">
        <f>100*EXP(D28+LN(4)*D29)</f>
        <v>0.1897042267396572</v>
      </c>
    </row>
    <row r="29" spans="1:17" s="2" customFormat="1" ht="30.75" thickBot="1" x14ac:dyDescent="0.3">
      <c r="A29" s="2" t="s">
        <v>256</v>
      </c>
      <c r="B29" s="2" t="s">
        <v>238</v>
      </c>
      <c r="C29" s="110" t="s">
        <v>275</v>
      </c>
      <c r="D29" s="111">
        <f xml:space="preserve"> 7.210208</f>
        <v>7.2102079999999997</v>
      </c>
      <c r="E29" s="112" t="s">
        <v>234</v>
      </c>
      <c r="F29" s="113" t="s">
        <v>258</v>
      </c>
      <c r="G29" s="111">
        <f>EXP(D29*LN(1.02))</f>
        <v>1.1534772337338906</v>
      </c>
    </row>
    <row r="32" spans="1:17" ht="15.75" x14ac:dyDescent="0.25">
      <c r="A32" s="127" t="s">
        <v>272</v>
      </c>
      <c r="B32" s="128"/>
      <c r="C32" s="128"/>
      <c r="D32" s="128"/>
      <c r="E32" s="128"/>
      <c r="F32" s="128"/>
      <c r="G32" s="128"/>
      <c r="H32" s="128"/>
      <c r="I32" s="128"/>
      <c r="J32" s="128"/>
      <c r="K32" s="128"/>
      <c r="L32" s="128"/>
      <c r="M32" s="128"/>
      <c r="N32" s="128"/>
      <c r="O32" s="128"/>
      <c r="P32" s="128"/>
      <c r="Q32" s="128"/>
    </row>
    <row r="34" spans="1:9" x14ac:dyDescent="0.25">
      <c r="C34" s="93" t="s">
        <v>278</v>
      </c>
    </row>
    <row r="35" spans="1:9" s="1" customFormat="1" x14ac:dyDescent="0.25">
      <c r="D35" s="1" t="s">
        <v>279</v>
      </c>
      <c r="E35" s="1" t="s">
        <v>280</v>
      </c>
      <c r="F35" s="1" t="s">
        <v>281</v>
      </c>
      <c r="G35" s="1" t="s">
        <v>282</v>
      </c>
      <c r="H35" s="1" t="s">
        <v>283</v>
      </c>
      <c r="I35" s="1" t="s">
        <v>284</v>
      </c>
    </row>
    <row r="36" spans="1:9" ht="30" x14ac:dyDescent="0.25">
      <c r="A36" s="1" t="s">
        <v>286</v>
      </c>
      <c r="B36" s="2" t="s">
        <v>285</v>
      </c>
      <c r="C36" t="s">
        <v>279</v>
      </c>
      <c r="D36" s="109">
        <v>1.99E-6</v>
      </c>
      <c r="E36" s="109">
        <v>1.7099999999999999E-6</v>
      </c>
      <c r="F36" s="1">
        <v>0</v>
      </c>
      <c r="G36" s="1">
        <v>0</v>
      </c>
      <c r="H36" s="1">
        <v>0</v>
      </c>
      <c r="I36" s="1">
        <v>0</v>
      </c>
    </row>
    <row r="37" spans="1:9" x14ac:dyDescent="0.25">
      <c r="A37" s="1" t="s">
        <v>286</v>
      </c>
      <c r="B37" s="2"/>
      <c r="C37" t="s">
        <v>280</v>
      </c>
      <c r="D37" s="67"/>
      <c r="E37" s="109">
        <v>3.01E-5</v>
      </c>
      <c r="F37" s="1">
        <v>0</v>
      </c>
      <c r="G37" s="1">
        <v>0</v>
      </c>
      <c r="H37" s="1">
        <v>0</v>
      </c>
      <c r="I37" s="1">
        <v>0</v>
      </c>
    </row>
    <row r="38" spans="1:9" x14ac:dyDescent="0.25">
      <c r="A38" s="1" t="s">
        <v>286</v>
      </c>
      <c r="B38" s="2"/>
      <c r="C38" t="s">
        <v>281</v>
      </c>
      <c r="D38" s="67"/>
      <c r="E38" s="67"/>
      <c r="F38" s="1">
        <v>1.714E-3</v>
      </c>
      <c r="G38" s="109">
        <v>-1.88E-5</v>
      </c>
      <c r="H38" s="1">
        <v>4.8280000000000003E-4</v>
      </c>
      <c r="I38" s="109">
        <v>-6.7700000000000006E-5</v>
      </c>
    </row>
    <row r="39" spans="1:9" x14ac:dyDescent="0.25">
      <c r="A39" s="1" t="s">
        <v>286</v>
      </c>
      <c r="B39" s="2"/>
      <c r="C39" t="s">
        <v>282</v>
      </c>
      <c r="D39" s="67"/>
      <c r="E39" s="67"/>
      <c r="F39" s="67"/>
      <c r="G39" s="1">
        <v>5.2829999999999999E-4</v>
      </c>
      <c r="H39" s="109">
        <v>4.8399999999999997E-5</v>
      </c>
      <c r="I39" s="109">
        <v>-1.42E-6</v>
      </c>
    </row>
    <row r="40" spans="1:9" x14ac:dyDescent="0.25">
      <c r="A40" s="1" t="s">
        <v>286</v>
      </c>
      <c r="B40" s="2"/>
      <c r="C40" t="s">
        <v>283</v>
      </c>
      <c r="D40" s="67"/>
      <c r="E40" s="67"/>
      <c r="F40" s="67"/>
      <c r="G40" s="67"/>
      <c r="H40" s="1">
        <v>2.588E-3</v>
      </c>
      <c r="I40" s="109">
        <v>9.2599999999999994E-6</v>
      </c>
    </row>
    <row r="41" spans="1:9" x14ac:dyDescent="0.25">
      <c r="A41" s="1" t="s">
        <v>286</v>
      </c>
      <c r="B41" s="2"/>
      <c r="C41" t="s">
        <v>284</v>
      </c>
      <c r="D41" s="67"/>
      <c r="E41" s="67"/>
      <c r="F41" s="67"/>
      <c r="G41" s="67"/>
      <c r="H41" s="67"/>
      <c r="I41" s="109">
        <v>8.0900000000000001E-5</v>
      </c>
    </row>
    <row r="43" spans="1:9" x14ac:dyDescent="0.25">
      <c r="C43" s="93" t="s">
        <v>287</v>
      </c>
    </row>
    <row r="44" spans="1:9" x14ac:dyDescent="0.25">
      <c r="D44" t="s">
        <v>24</v>
      </c>
      <c r="E44" t="s">
        <v>288</v>
      </c>
    </row>
    <row r="45" spans="1:9" ht="30" x14ac:dyDescent="0.25">
      <c r="A45" s="1" t="s">
        <v>289</v>
      </c>
      <c r="B45" s="2" t="s">
        <v>285</v>
      </c>
      <c r="C45" t="s">
        <v>24</v>
      </c>
      <c r="D45" s="1">
        <v>1.0014590000000001</v>
      </c>
      <c r="E45" s="1">
        <v>-1.650784</v>
      </c>
    </row>
    <row r="46" spans="1:9" x14ac:dyDescent="0.25">
      <c r="A46" s="1" t="s">
        <v>289</v>
      </c>
      <c r="C46" t="s">
        <v>288</v>
      </c>
      <c r="D46" s="67"/>
      <c r="E46" s="1">
        <v>2.7580930000000001</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topLeftCell="A4" workbookViewId="0">
      <selection activeCell="D11" sqref="D11"/>
    </sheetView>
  </sheetViews>
  <sheetFormatPr defaultRowHeight="15" x14ac:dyDescent="0.25"/>
  <cols>
    <col min="1" max="1" width="12.42578125" bestFit="1" customWidth="1"/>
    <col min="2" max="2" width="16.285156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267</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25">
      <c r="A5" s="93" t="s">
        <v>265</v>
      </c>
      <c r="B5" s="93" t="s">
        <v>266</v>
      </c>
    </row>
    <row r="6" spans="1:16331" x14ac:dyDescent="0.25">
      <c r="A6" s="1">
        <v>0.7</v>
      </c>
      <c r="B6" s="109">
        <v>2.8600000000000001E-6</v>
      </c>
    </row>
    <row r="7" spans="1:16331" x14ac:dyDescent="0.25">
      <c r="A7" s="1">
        <v>0.8</v>
      </c>
      <c r="B7" s="109">
        <v>5.7100000000000004E-6</v>
      </c>
    </row>
    <row r="8" spans="1:16331" x14ac:dyDescent="0.25">
      <c r="A8" s="1">
        <v>0.9</v>
      </c>
      <c r="B8" s="109">
        <v>4.4299999999999999E-5</v>
      </c>
    </row>
    <row r="9" spans="1:16331" x14ac:dyDescent="0.25">
      <c r="A9" s="1">
        <v>1</v>
      </c>
      <c r="B9" s="1">
        <v>3.51429E-4</v>
      </c>
    </row>
    <row r="10" spans="1:16331" x14ac:dyDescent="0.25">
      <c r="A10" s="1">
        <v>1.1000000000000001</v>
      </c>
      <c r="B10" s="1">
        <v>1.2057140000000001E-3</v>
      </c>
    </row>
    <row r="11" spans="1:16331" x14ac:dyDescent="0.25">
      <c r="A11" s="1">
        <v>1.2</v>
      </c>
      <c r="B11" s="1">
        <v>5.032857E-3</v>
      </c>
    </row>
    <row r="12" spans="1:16331" x14ac:dyDescent="0.25">
      <c r="A12" s="1">
        <v>1.3</v>
      </c>
      <c r="B12" s="1">
        <v>1.7921428999999999E-2</v>
      </c>
    </row>
    <row r="13" spans="1:16331" x14ac:dyDescent="0.25">
      <c r="A13" s="1">
        <v>1.4</v>
      </c>
      <c r="B13" s="1">
        <v>4.5698572E-2</v>
      </c>
    </row>
    <row r="14" spans="1:16331" x14ac:dyDescent="0.25">
      <c r="A14" s="1">
        <v>1.5</v>
      </c>
      <c r="B14" s="1">
        <v>9.2591427000000004E-2</v>
      </c>
    </row>
    <row r="15" spans="1:16331" x14ac:dyDescent="0.25">
      <c r="A15" s="1">
        <v>1.6</v>
      </c>
      <c r="B15" s="1">
        <v>0.15767142000000001</v>
      </c>
    </row>
    <row r="16" spans="1:16331" x14ac:dyDescent="0.25">
      <c r="A16" s="1">
        <v>1.7</v>
      </c>
      <c r="B16" s="1">
        <v>0.17887570999999999</v>
      </c>
    </row>
    <row r="17" spans="1:2" x14ac:dyDescent="0.25">
      <c r="A17" s="1">
        <v>1.8</v>
      </c>
      <c r="B17" s="1">
        <v>0.18390999999999999</v>
      </c>
    </row>
    <row r="18" spans="1:2" x14ac:dyDescent="0.25">
      <c r="A18" s="1">
        <v>1.9</v>
      </c>
      <c r="B18" s="1">
        <v>0.13339857999999999</v>
      </c>
    </row>
    <row r="19" spans="1:2" x14ac:dyDescent="0.25">
      <c r="A19" s="1">
        <v>2</v>
      </c>
      <c r="B19" s="1">
        <v>8.0861427E-2</v>
      </c>
    </row>
    <row r="20" spans="1:2" x14ac:dyDescent="0.25">
      <c r="A20" s="1">
        <v>2.1</v>
      </c>
      <c r="B20" s="1">
        <v>3.8361430000000002E-2</v>
      </c>
    </row>
    <row r="21" spans="1:2" x14ac:dyDescent="0.25">
      <c r="A21" s="1">
        <v>2.2000000000000002</v>
      </c>
      <c r="B21" s="1">
        <v>1.9068570999999999E-2</v>
      </c>
    </row>
    <row r="22" spans="1:2" x14ac:dyDescent="0.25">
      <c r="A22" s="1">
        <v>2.2999999999999998</v>
      </c>
      <c r="B22" s="1">
        <v>1.0529999999999999E-2</v>
      </c>
    </row>
    <row r="23" spans="1:2" x14ac:dyDescent="0.25">
      <c r="A23" s="1">
        <v>2.4</v>
      </c>
      <c r="B23" s="1">
        <v>6.8757139999999998E-3</v>
      </c>
    </row>
    <row r="24" spans="1:2" x14ac:dyDescent="0.25">
      <c r="A24" s="1">
        <v>2.5</v>
      </c>
      <c r="B24" s="1">
        <v>4.8071429999999998E-3</v>
      </c>
    </row>
    <row r="25" spans="1:2" x14ac:dyDescent="0.25">
      <c r="A25" s="1">
        <v>2.6</v>
      </c>
      <c r="B25" s="1">
        <v>3.531429E-3</v>
      </c>
    </row>
    <row r="26" spans="1:2" x14ac:dyDescent="0.25">
      <c r="A26" s="1">
        <v>2.7</v>
      </c>
      <c r="B26" s="1">
        <v>2.6385710000000001E-3</v>
      </c>
    </row>
    <row r="27" spans="1:2" x14ac:dyDescent="0.25">
      <c r="A27" s="1">
        <v>2.8</v>
      </c>
      <c r="B27" s="1">
        <v>2.0657140000000002E-3</v>
      </c>
    </row>
    <row r="28" spans="1:2" x14ac:dyDescent="0.25">
      <c r="A28" s="1">
        <v>2.9</v>
      </c>
      <c r="B28" s="1">
        <v>1.1385709999999999E-3</v>
      </c>
    </row>
    <row r="29" spans="1:2" x14ac:dyDescent="0.25">
      <c r="A29" s="1">
        <v>3</v>
      </c>
      <c r="B29" s="1">
        <v>2.3214289999999999E-3</v>
      </c>
    </row>
    <row r="30" spans="1:2" x14ac:dyDescent="0.25">
      <c r="A30" s="1">
        <v>3.1</v>
      </c>
      <c r="B30" s="1">
        <v>1.574286E-3</v>
      </c>
    </row>
    <row r="31" spans="1:2" x14ac:dyDescent="0.25">
      <c r="A31" s="1">
        <v>3.2</v>
      </c>
      <c r="B31" s="1">
        <v>1.1800000000000001E-3</v>
      </c>
    </row>
    <row r="32" spans="1:2" x14ac:dyDescent="0.25">
      <c r="A32" s="1">
        <v>3.3</v>
      </c>
      <c r="B32" s="1">
        <v>9.5857099999999997E-4</v>
      </c>
    </row>
    <row r="33" spans="1:2" x14ac:dyDescent="0.25">
      <c r="A33" s="1">
        <v>3.4</v>
      </c>
      <c r="B33" s="1">
        <v>7.9714300000000005E-4</v>
      </c>
    </row>
    <row r="34" spans="1:2" x14ac:dyDescent="0.25">
      <c r="A34" s="1">
        <v>3.5</v>
      </c>
      <c r="B34" s="1">
        <v>6.9285699999999996E-4</v>
      </c>
    </row>
    <row r="35" spans="1:2" x14ac:dyDescent="0.25">
      <c r="A35" s="1">
        <v>3.6</v>
      </c>
      <c r="B35" s="1">
        <v>5.9285700000000002E-4</v>
      </c>
    </row>
    <row r="36" spans="1:2" x14ac:dyDescent="0.25">
      <c r="A36" s="1">
        <v>3.7</v>
      </c>
      <c r="B36" s="1">
        <v>5.1428599999999997E-4</v>
      </c>
    </row>
    <row r="37" spans="1:2" x14ac:dyDescent="0.25">
      <c r="A37" s="1">
        <v>3.8</v>
      </c>
      <c r="B37" s="1">
        <v>4.8000000000000001E-4</v>
      </c>
    </row>
    <row r="38" spans="1:2" x14ac:dyDescent="0.25">
      <c r="A38" s="1">
        <v>3.9</v>
      </c>
      <c r="B38" s="1">
        <v>3.7428599999999999E-4</v>
      </c>
    </row>
    <row r="39" spans="1:2" x14ac:dyDescent="0.25">
      <c r="A39" s="1">
        <v>4</v>
      </c>
      <c r="B39" s="1">
        <v>4.0000000000000002E-4</v>
      </c>
    </row>
    <row r="40" spans="1:2" x14ac:dyDescent="0.25">
      <c r="A40" s="1">
        <v>4.0999999999999996</v>
      </c>
      <c r="B40" s="1">
        <v>2.7E-4</v>
      </c>
    </row>
    <row r="41" spans="1:2" x14ac:dyDescent="0.25">
      <c r="A41" s="1">
        <v>4.2</v>
      </c>
      <c r="B41" s="1">
        <v>2.9857100000000003E-4</v>
      </c>
    </row>
    <row r="42" spans="1:2" x14ac:dyDescent="0.25">
      <c r="A42" s="1">
        <v>4.3</v>
      </c>
      <c r="B42" s="1">
        <v>2.3571399999999999E-4</v>
      </c>
    </row>
    <row r="43" spans="1:2" x14ac:dyDescent="0.25">
      <c r="A43" s="1">
        <v>4.4000000000000004</v>
      </c>
      <c r="B43" s="1">
        <v>1.74286E-4</v>
      </c>
    </row>
    <row r="44" spans="1:2" x14ac:dyDescent="0.25">
      <c r="A44" s="1">
        <v>4.5</v>
      </c>
      <c r="B44" s="1">
        <v>2.68571E-4</v>
      </c>
    </row>
    <row r="45" spans="1:2" x14ac:dyDescent="0.25">
      <c r="A45" s="1">
        <v>4.5999999999999996</v>
      </c>
      <c r="B45" s="1">
        <v>2.04286E-4</v>
      </c>
    </row>
    <row r="46" spans="1:2" x14ac:dyDescent="0.25">
      <c r="A46" s="1">
        <v>4.7</v>
      </c>
      <c r="B46" s="1">
        <v>1.8857100000000001E-4</v>
      </c>
    </row>
    <row r="47" spans="1:2" x14ac:dyDescent="0.25">
      <c r="A47" s="1">
        <v>4.8</v>
      </c>
      <c r="B47" s="1">
        <v>1.8000000000000001E-4</v>
      </c>
    </row>
    <row r="48" spans="1:2" x14ac:dyDescent="0.25">
      <c r="A48" s="1">
        <v>4.9000000000000004</v>
      </c>
      <c r="B48" s="1">
        <v>1.1142900000000001E-4</v>
      </c>
    </row>
    <row r="49" spans="1:2" x14ac:dyDescent="0.25">
      <c r="A49" s="1">
        <v>5</v>
      </c>
      <c r="B49" s="1">
        <v>1.47143E-4</v>
      </c>
    </row>
    <row r="50" spans="1:2" x14ac:dyDescent="0.25">
      <c r="A50" s="1">
        <v>5.0999999999999996</v>
      </c>
      <c r="B50" s="1">
        <v>1.15714E-4</v>
      </c>
    </row>
    <row r="51" spans="1:2" x14ac:dyDescent="0.25">
      <c r="A51" s="1">
        <v>5.2</v>
      </c>
      <c r="B51" s="1">
        <v>1.0285699999999999E-4</v>
      </c>
    </row>
    <row r="52" spans="1:2" x14ac:dyDescent="0.25">
      <c r="A52" s="1">
        <v>5.3</v>
      </c>
      <c r="B52" s="109">
        <v>9.0000000000000006E-5</v>
      </c>
    </row>
    <row r="53" spans="1:2" x14ac:dyDescent="0.25">
      <c r="A53" s="1">
        <v>5.4</v>
      </c>
      <c r="B53" s="109">
        <v>6.0000000000000002E-5</v>
      </c>
    </row>
    <row r="54" spans="1:2" x14ac:dyDescent="0.25">
      <c r="A54" s="1">
        <v>5.5</v>
      </c>
      <c r="B54" s="1">
        <v>1.2285700000000001E-4</v>
      </c>
    </row>
    <row r="55" spans="1:2" x14ac:dyDescent="0.25">
      <c r="A55" s="1">
        <v>5.6</v>
      </c>
      <c r="B55" s="1">
        <v>1.0142899999999999E-4</v>
      </c>
    </row>
    <row r="56" spans="1:2" x14ac:dyDescent="0.25">
      <c r="A56" s="1">
        <v>5.7</v>
      </c>
      <c r="B56" s="109">
        <v>5.1400000000000003E-5</v>
      </c>
    </row>
    <row r="57" spans="1:2" x14ac:dyDescent="0.25">
      <c r="A57" s="1">
        <v>5.8</v>
      </c>
      <c r="B57" s="109">
        <v>4.2899999999999999E-5</v>
      </c>
    </row>
    <row r="58" spans="1:2" x14ac:dyDescent="0.25">
      <c r="A58" s="1">
        <v>5.9</v>
      </c>
      <c r="B58" s="109">
        <v>6.7100000000000005E-5</v>
      </c>
    </row>
    <row r="59" spans="1:2" x14ac:dyDescent="0.25">
      <c r="A59" s="1">
        <v>6</v>
      </c>
      <c r="B59" s="109">
        <v>8.0000000000000007E-5</v>
      </c>
    </row>
    <row r="60" spans="1:2" x14ac:dyDescent="0.25">
      <c r="A60" s="1">
        <v>6.1</v>
      </c>
      <c r="B60" s="109">
        <v>5.5699999999999999E-5</v>
      </c>
    </row>
    <row r="61" spans="1:2" x14ac:dyDescent="0.25">
      <c r="A61" s="1">
        <v>6.2</v>
      </c>
      <c r="B61" s="109">
        <v>4.2899999999999999E-5</v>
      </c>
    </row>
    <row r="62" spans="1:2" x14ac:dyDescent="0.25">
      <c r="A62" s="1">
        <v>6.3</v>
      </c>
      <c r="B62" s="109">
        <v>3.29E-5</v>
      </c>
    </row>
    <row r="63" spans="1:2" x14ac:dyDescent="0.25">
      <c r="A63" s="1">
        <v>6.4</v>
      </c>
      <c r="B63" s="109">
        <v>4.2899999999999999E-5</v>
      </c>
    </row>
    <row r="64" spans="1:2" x14ac:dyDescent="0.25">
      <c r="A64" s="1">
        <v>6.5</v>
      </c>
      <c r="B64" s="109">
        <v>4.57E-5</v>
      </c>
    </row>
    <row r="65" spans="1:2" x14ac:dyDescent="0.25">
      <c r="A65" s="1">
        <v>6.6</v>
      </c>
      <c r="B65" s="109">
        <v>3.0000000000000001E-5</v>
      </c>
    </row>
    <row r="66" spans="1:2" x14ac:dyDescent="0.25">
      <c r="A66" s="1">
        <v>6.7</v>
      </c>
      <c r="B66" s="109">
        <v>2.2900000000000001E-5</v>
      </c>
    </row>
    <row r="67" spans="1:2" x14ac:dyDescent="0.25">
      <c r="A67" s="1">
        <v>6.8</v>
      </c>
      <c r="B67" s="109">
        <v>3.0000000000000001E-5</v>
      </c>
    </row>
    <row r="68" spans="1:2" x14ac:dyDescent="0.25">
      <c r="A68" s="1">
        <v>6.9</v>
      </c>
      <c r="B68" s="109">
        <v>2.4300000000000001E-5</v>
      </c>
    </row>
    <row r="69" spans="1:2" x14ac:dyDescent="0.25">
      <c r="A69" s="1">
        <v>7</v>
      </c>
      <c r="B69" s="109">
        <v>3.0000000000000001E-5</v>
      </c>
    </row>
    <row r="70" spans="1:2" x14ac:dyDescent="0.25">
      <c r="A70" s="1">
        <v>7.1</v>
      </c>
      <c r="B70" s="109">
        <v>2.4300000000000001E-5</v>
      </c>
    </row>
    <row r="71" spans="1:2" x14ac:dyDescent="0.25">
      <c r="A71" s="1">
        <v>7.2</v>
      </c>
      <c r="B71" s="109">
        <v>2.0000000000000002E-5</v>
      </c>
    </row>
    <row r="72" spans="1:2" x14ac:dyDescent="0.25">
      <c r="A72" s="1">
        <v>7.3</v>
      </c>
      <c r="B72" s="109">
        <v>2.1399999999999998E-5</v>
      </c>
    </row>
    <row r="73" spans="1:2" x14ac:dyDescent="0.25">
      <c r="A73" s="1">
        <v>7.4</v>
      </c>
      <c r="B73" s="109">
        <v>1.29E-5</v>
      </c>
    </row>
    <row r="74" spans="1:2" x14ac:dyDescent="0.25">
      <c r="A74" s="1">
        <v>7.5</v>
      </c>
      <c r="B74" s="109">
        <v>8.5699999999999993E-6</v>
      </c>
    </row>
    <row r="75" spans="1:2" x14ac:dyDescent="0.25">
      <c r="A75" s="1">
        <v>7.6</v>
      </c>
      <c r="B75" s="109">
        <v>1.5699999999999999E-5</v>
      </c>
    </row>
    <row r="76" spans="1:2" x14ac:dyDescent="0.25">
      <c r="A76" s="1">
        <v>7.7</v>
      </c>
      <c r="B76" s="109">
        <v>1.0000000000000001E-5</v>
      </c>
    </row>
    <row r="77" spans="1:2" x14ac:dyDescent="0.25">
      <c r="A77" s="1">
        <v>7.8</v>
      </c>
      <c r="B77" s="109">
        <v>1.29E-5</v>
      </c>
    </row>
    <row r="78" spans="1:2" x14ac:dyDescent="0.25">
      <c r="A78" s="1">
        <v>7.9</v>
      </c>
      <c r="B78" s="109">
        <v>1.0000000000000001E-5</v>
      </c>
    </row>
    <row r="79" spans="1:2" x14ac:dyDescent="0.25">
      <c r="A79" s="1">
        <v>8</v>
      </c>
      <c r="B79" s="109">
        <v>1.0000000000000001E-5</v>
      </c>
    </row>
    <row r="80" spans="1:2" x14ac:dyDescent="0.25">
      <c r="A80" s="1">
        <v>8.1</v>
      </c>
      <c r="B80" s="109">
        <v>7.1400000000000002E-6</v>
      </c>
    </row>
    <row r="81" spans="1:2" x14ac:dyDescent="0.25">
      <c r="A81" s="1">
        <v>8.1999999999999993</v>
      </c>
      <c r="B81" s="109">
        <v>1.29E-5</v>
      </c>
    </row>
    <row r="82" spans="1:2" x14ac:dyDescent="0.25">
      <c r="A82" s="1">
        <v>8.3000000000000007</v>
      </c>
      <c r="B82" s="109">
        <v>1.0000000000000001E-5</v>
      </c>
    </row>
    <row r="83" spans="1:2" x14ac:dyDescent="0.25">
      <c r="A83" s="1">
        <v>8.4</v>
      </c>
      <c r="B83" s="109">
        <v>8.5699999999999993E-6</v>
      </c>
    </row>
    <row r="84" spans="1:2" x14ac:dyDescent="0.25">
      <c r="A84" s="1">
        <v>8.5</v>
      </c>
      <c r="B84" s="109">
        <v>1.0000000000000001E-5</v>
      </c>
    </row>
    <row r="85" spans="1:2" x14ac:dyDescent="0.25">
      <c r="A85" s="1">
        <v>8.6</v>
      </c>
      <c r="B85" s="109">
        <v>7.1400000000000002E-6</v>
      </c>
    </row>
    <row r="86" spans="1:2" x14ac:dyDescent="0.25">
      <c r="A86" s="1">
        <v>8.6999999999999993</v>
      </c>
      <c r="B86" s="109">
        <v>2.8600000000000001E-6</v>
      </c>
    </row>
    <row r="87" spans="1:2" x14ac:dyDescent="0.25">
      <c r="A87" s="1">
        <v>8.8000000000000007</v>
      </c>
      <c r="B87" s="109">
        <v>2.8600000000000001E-6</v>
      </c>
    </row>
    <row r="88" spans="1:2" x14ac:dyDescent="0.25">
      <c r="A88" s="1">
        <v>8.9</v>
      </c>
      <c r="B88" s="109">
        <v>1.0000000000000001E-5</v>
      </c>
    </row>
    <row r="89" spans="1:2" x14ac:dyDescent="0.25">
      <c r="A89" s="1">
        <v>9</v>
      </c>
      <c r="B89" s="109">
        <v>1.1399999999999999E-5</v>
      </c>
    </row>
    <row r="90" spans="1:2" x14ac:dyDescent="0.25">
      <c r="A90" s="1">
        <v>9.1</v>
      </c>
      <c r="B90" s="109">
        <v>1.4300000000000001E-6</v>
      </c>
    </row>
    <row r="91" spans="1:2" x14ac:dyDescent="0.25">
      <c r="A91" s="1">
        <v>9.1999999999999993</v>
      </c>
      <c r="B91" s="1">
        <v>0</v>
      </c>
    </row>
    <row r="92" spans="1:2" x14ac:dyDescent="0.25">
      <c r="A92" s="1">
        <v>9.3000000000000007</v>
      </c>
      <c r="B92" s="109">
        <v>5.7100000000000004E-6</v>
      </c>
    </row>
    <row r="93" spans="1:2" x14ac:dyDescent="0.25">
      <c r="A93" s="1">
        <v>9.4</v>
      </c>
      <c r="B93" s="109">
        <v>1.4300000000000001E-6</v>
      </c>
    </row>
    <row r="94" spans="1:2" x14ac:dyDescent="0.25">
      <c r="A94" s="1">
        <v>9.5</v>
      </c>
      <c r="B94" s="109">
        <v>2.8600000000000001E-6</v>
      </c>
    </row>
    <row r="95" spans="1:2" x14ac:dyDescent="0.25">
      <c r="A95" s="1">
        <v>9.6</v>
      </c>
      <c r="B95" s="109">
        <v>2.8600000000000001E-6</v>
      </c>
    </row>
    <row r="96" spans="1:2" x14ac:dyDescent="0.25">
      <c r="A96" s="1">
        <v>9.6999999999999993</v>
      </c>
      <c r="B96" s="109">
        <v>1.4300000000000001E-6</v>
      </c>
    </row>
    <row r="97" spans="1:2" x14ac:dyDescent="0.25">
      <c r="A97" s="1">
        <v>9.8000000000000007</v>
      </c>
      <c r="B97" s="109">
        <v>1.4300000000000001E-6</v>
      </c>
    </row>
    <row r="98" spans="1:2" x14ac:dyDescent="0.25">
      <c r="A98" s="1">
        <v>9.9</v>
      </c>
      <c r="B98" s="109">
        <v>1.4300000000000001E-6</v>
      </c>
    </row>
    <row r="99" spans="1:2" x14ac:dyDescent="0.25">
      <c r="A99" s="1">
        <v>10</v>
      </c>
      <c r="B99" s="109">
        <v>2.8600000000000001E-6</v>
      </c>
    </row>
    <row r="100" spans="1:2" x14ac:dyDescent="0.25">
      <c r="A100" s="1">
        <v>10.1</v>
      </c>
      <c r="B100" s="1">
        <v>0</v>
      </c>
    </row>
    <row r="101" spans="1:2" x14ac:dyDescent="0.25">
      <c r="A101" s="1">
        <v>10.199999999999999</v>
      </c>
      <c r="B101" s="109">
        <v>1.4300000000000001E-6</v>
      </c>
    </row>
    <row r="102" spans="1:2" x14ac:dyDescent="0.25">
      <c r="A102" s="1">
        <v>10.3</v>
      </c>
      <c r="B102" s="1">
        <v>0</v>
      </c>
    </row>
    <row r="103" spans="1:2" x14ac:dyDescent="0.25">
      <c r="A103" s="1">
        <v>10.4</v>
      </c>
      <c r="B103" s="1">
        <v>0</v>
      </c>
    </row>
    <row r="104" spans="1:2" x14ac:dyDescent="0.25">
      <c r="A104" s="1">
        <v>10.5</v>
      </c>
      <c r="B104" s="1">
        <v>0</v>
      </c>
    </row>
    <row r="105" spans="1:2" x14ac:dyDescent="0.25">
      <c r="A105" s="1">
        <v>10.6</v>
      </c>
      <c r="B105" s="109">
        <v>1.4300000000000001E-6</v>
      </c>
    </row>
    <row r="106" spans="1:2" x14ac:dyDescent="0.25">
      <c r="A106" s="1">
        <v>10.7</v>
      </c>
      <c r="B106" s="1">
        <v>0</v>
      </c>
    </row>
    <row r="107" spans="1:2" x14ac:dyDescent="0.25">
      <c r="A107" s="1">
        <v>10.8</v>
      </c>
      <c r="B107" s="109">
        <v>1.4300000000000001E-6</v>
      </c>
    </row>
    <row r="108" spans="1:2" x14ac:dyDescent="0.25">
      <c r="A108" s="1">
        <v>10.9</v>
      </c>
      <c r="B108" s="1">
        <v>0</v>
      </c>
    </row>
    <row r="109" spans="1:2" x14ac:dyDescent="0.25">
      <c r="A109" s="1">
        <v>11</v>
      </c>
      <c r="B109" s="1">
        <v>0</v>
      </c>
    </row>
    <row r="110" spans="1:2" x14ac:dyDescent="0.25">
      <c r="A110" s="1">
        <v>11.1</v>
      </c>
      <c r="B110" s="109">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C6" sqref="C6"/>
    </sheetView>
  </sheetViews>
  <sheetFormatPr defaultColWidth="8.85546875" defaultRowHeight="15" x14ac:dyDescent="0.25"/>
  <cols>
    <col min="1" max="1" width="26.7109375" style="1" hidden="1" customWidth="1"/>
    <col min="2" max="2" width="8.5703125" style="1" hidden="1" customWidth="1"/>
    <col min="3" max="3" width="31.28515625" style="1" customWidth="1"/>
    <col min="4" max="4" width="10.85546875" style="1" customWidth="1"/>
    <col min="5" max="16384" width="8.85546875" style="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8"/>
      <c r="B2" s="8"/>
      <c r="C2" s="28" t="s">
        <v>259</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25"/>
    <row r="5" spans="1:16331" s="5" customFormat="1" ht="10.15" customHeight="1" thickBot="1" x14ac:dyDescent="0.3"/>
    <row r="6" spans="1:16331" s="35" customFormat="1" ht="31.5" customHeight="1" x14ac:dyDescent="0.25">
      <c r="A6" s="34" t="s">
        <v>18</v>
      </c>
      <c r="B6" s="34" t="s">
        <v>19</v>
      </c>
      <c r="C6" s="32" t="s">
        <v>0</v>
      </c>
      <c r="D6" s="106" t="s">
        <v>5</v>
      </c>
    </row>
    <row r="7" spans="1:16331" s="2" customFormat="1" ht="30" x14ac:dyDescent="0.25">
      <c r="A7" s="2" t="s">
        <v>210</v>
      </c>
      <c r="B7" s="2" t="s">
        <v>212</v>
      </c>
      <c r="C7" s="95" t="s">
        <v>211</v>
      </c>
      <c r="D7" s="108">
        <v>30</v>
      </c>
    </row>
    <row r="8" spans="1:16331" x14ac:dyDescent="0.25">
      <c r="A8" s="1" t="s">
        <v>260</v>
      </c>
      <c r="B8" s="1" t="s">
        <v>30</v>
      </c>
      <c r="C8" s="105" t="s">
        <v>261</v>
      </c>
      <c r="D8" s="107">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5" x14ac:dyDescent="0.25"/>
  <cols>
    <col min="2" max="2" width="19.425781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268</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25"/>
    <row r="5" spans="1:16331" x14ac:dyDescent="0.25">
      <c r="A5" s="93" t="s">
        <v>189</v>
      </c>
      <c r="B5" s="93" t="s">
        <v>190</v>
      </c>
    </row>
    <row r="6" spans="1:16331" x14ac:dyDescent="0.25">
      <c r="A6" s="1">
        <v>55</v>
      </c>
      <c r="B6" s="1">
        <v>3.2594949999999998E-3</v>
      </c>
    </row>
    <row r="7" spans="1:16331" x14ac:dyDescent="0.25">
      <c r="A7" s="1">
        <v>56</v>
      </c>
      <c r="B7" s="1">
        <v>3.502383E-3</v>
      </c>
    </row>
    <row r="8" spans="1:16331" x14ac:dyDescent="0.25">
      <c r="A8" s="1">
        <v>57</v>
      </c>
      <c r="B8" s="1">
        <v>3.8662150000000001E-3</v>
      </c>
    </row>
    <row r="9" spans="1:16331" x14ac:dyDescent="0.25">
      <c r="A9" s="1">
        <v>58</v>
      </c>
      <c r="B9" s="1">
        <v>4.1430870000000002E-3</v>
      </c>
    </row>
    <row r="10" spans="1:16331" x14ac:dyDescent="0.25">
      <c r="A10" s="1">
        <v>59</v>
      </c>
      <c r="B10" s="1">
        <v>4.579886E-3</v>
      </c>
    </row>
    <row r="11" spans="1:16331" x14ac:dyDescent="0.25">
      <c r="A11" s="1">
        <v>60</v>
      </c>
      <c r="B11" s="1">
        <v>5.1202340000000004E-3</v>
      </c>
    </row>
    <row r="12" spans="1:16331" x14ac:dyDescent="0.25">
      <c r="A12" s="1">
        <v>61</v>
      </c>
      <c r="B12" s="1">
        <v>5.5897960000000002E-3</v>
      </c>
    </row>
    <row r="13" spans="1:16331" x14ac:dyDescent="0.25">
      <c r="A13" s="1">
        <v>62</v>
      </c>
      <c r="B13" s="1">
        <v>6.0643549999999996E-3</v>
      </c>
    </row>
    <row r="14" spans="1:16331" x14ac:dyDescent="0.25">
      <c r="A14" s="1">
        <v>63</v>
      </c>
      <c r="B14" s="1">
        <v>6.6667940000000002E-3</v>
      </c>
    </row>
    <row r="15" spans="1:16331" x14ac:dyDescent="0.25">
      <c r="A15" s="1">
        <v>64</v>
      </c>
      <c r="B15" s="1">
        <v>7.0804090000000002E-3</v>
      </c>
    </row>
    <row r="16" spans="1:16331" x14ac:dyDescent="0.25">
      <c r="A16" s="1">
        <v>65</v>
      </c>
      <c r="B16" s="1">
        <v>7.7643319999999997E-3</v>
      </c>
    </row>
    <row r="17" spans="1:2" x14ac:dyDescent="0.25">
      <c r="A17" s="1">
        <v>66</v>
      </c>
      <c r="B17" s="1">
        <v>8.1754489999999996E-3</v>
      </c>
    </row>
    <row r="18" spans="1:2" x14ac:dyDescent="0.25">
      <c r="A18" s="1">
        <v>67</v>
      </c>
      <c r="B18" s="1">
        <v>9.2062359999999996E-3</v>
      </c>
    </row>
    <row r="19" spans="1:2" x14ac:dyDescent="0.25">
      <c r="A19" s="1">
        <v>68</v>
      </c>
      <c r="B19" s="1">
        <v>1.0444578E-2</v>
      </c>
    </row>
    <row r="20" spans="1:2" x14ac:dyDescent="0.25">
      <c r="A20" s="1">
        <v>69</v>
      </c>
      <c r="B20" s="1">
        <v>1.1276791E-2</v>
      </c>
    </row>
    <row r="21" spans="1:2" x14ac:dyDescent="0.25">
      <c r="A21" s="1">
        <v>70</v>
      </c>
      <c r="B21" s="1">
        <v>1.2594685E-2</v>
      </c>
    </row>
    <row r="22" spans="1:2" x14ac:dyDescent="0.25">
      <c r="A22" s="1">
        <v>71</v>
      </c>
      <c r="B22" s="1">
        <v>1.3884280000000001E-2</v>
      </c>
    </row>
    <row r="23" spans="1:2" x14ac:dyDescent="0.25">
      <c r="A23" s="1">
        <v>72</v>
      </c>
      <c r="B23" s="1">
        <v>1.5565626000000001E-2</v>
      </c>
    </row>
    <row r="24" spans="1:2" x14ac:dyDescent="0.25">
      <c r="A24" s="1">
        <v>73</v>
      </c>
      <c r="B24" s="1">
        <v>1.7744118E-2</v>
      </c>
    </row>
    <row r="25" spans="1:2" x14ac:dyDescent="0.25">
      <c r="A25" s="1">
        <v>74</v>
      </c>
      <c r="B25" s="1">
        <v>1.9717786000000001E-2</v>
      </c>
    </row>
    <row r="26" spans="1:2" x14ac:dyDescent="0.25">
      <c r="A26" s="1">
        <v>75</v>
      </c>
      <c r="B26" s="1">
        <v>2.1686318999999999E-2</v>
      </c>
    </row>
    <row r="27" spans="1:2" x14ac:dyDescent="0.25">
      <c r="A27" s="1">
        <v>76</v>
      </c>
      <c r="B27" s="1">
        <v>2.4234500999999999E-2</v>
      </c>
    </row>
    <row r="28" spans="1:2" x14ac:dyDescent="0.25">
      <c r="A28" s="1">
        <v>77</v>
      </c>
      <c r="B28" s="1">
        <v>2.6836224999999998E-2</v>
      </c>
    </row>
    <row r="29" spans="1:2" x14ac:dyDescent="0.25">
      <c r="A29" s="1">
        <v>78</v>
      </c>
      <c r="B29" s="1">
        <v>2.9807782000000001E-2</v>
      </c>
    </row>
    <row r="30" spans="1:2" x14ac:dyDescent="0.25">
      <c r="A30" s="1">
        <v>79</v>
      </c>
      <c r="B30" s="1">
        <v>3.4283460000000002E-2</v>
      </c>
    </row>
    <row r="31" spans="1:2" x14ac:dyDescent="0.25">
      <c r="A31" s="1">
        <v>80</v>
      </c>
      <c r="B31" s="1">
        <v>3.9561026999999999E-2</v>
      </c>
    </row>
    <row r="32" spans="1:2" x14ac:dyDescent="0.25">
      <c r="A32" s="1">
        <v>81</v>
      </c>
      <c r="B32" s="1">
        <v>4.4688553999999998E-2</v>
      </c>
    </row>
    <row r="33" spans="1:2" x14ac:dyDescent="0.25">
      <c r="A33" s="1">
        <v>82</v>
      </c>
      <c r="B33" s="1">
        <v>5.0580938999999998E-2</v>
      </c>
    </row>
    <row r="34" spans="1:2" x14ac:dyDescent="0.25">
      <c r="A34" s="1">
        <v>83</v>
      </c>
      <c r="B34" s="1">
        <v>5.7358373999999997E-2</v>
      </c>
    </row>
    <row r="35" spans="1:2" x14ac:dyDescent="0.25">
      <c r="A35" s="1">
        <v>84</v>
      </c>
      <c r="B35" s="1">
        <v>6.6170132000000007E-2</v>
      </c>
    </row>
    <row r="36" spans="1:2" x14ac:dyDescent="0.25">
      <c r="A36" s="1">
        <v>85</v>
      </c>
      <c r="B36" s="1">
        <v>7.4415248000000003E-2</v>
      </c>
    </row>
    <row r="37" spans="1:2" x14ac:dyDescent="0.25">
      <c r="A37" s="1">
        <v>86</v>
      </c>
      <c r="B37" s="1">
        <v>8.4010931999999997E-2</v>
      </c>
    </row>
    <row r="38" spans="1:2" x14ac:dyDescent="0.25">
      <c r="A38" s="1">
        <v>87</v>
      </c>
      <c r="B38" s="1">
        <v>9.5413260999999999E-2</v>
      </c>
    </row>
    <row r="39" spans="1:2" x14ac:dyDescent="0.25">
      <c r="A39" s="1">
        <v>88</v>
      </c>
      <c r="B39" s="1">
        <v>0.106653607</v>
      </c>
    </row>
    <row r="40" spans="1:2" x14ac:dyDescent="0.25">
      <c r="A40" s="1">
        <v>89</v>
      </c>
      <c r="B40" s="1">
        <v>0.12121607199999999</v>
      </c>
    </row>
    <row r="41" spans="1:2" x14ac:dyDescent="0.25">
      <c r="A41" s="1">
        <v>90</v>
      </c>
      <c r="B41" s="1">
        <v>0.136549224</v>
      </c>
    </row>
    <row r="42" spans="1:2" x14ac:dyDescent="0.25">
      <c r="A42" s="1">
        <v>91</v>
      </c>
      <c r="B42" s="1">
        <v>0.150306409</v>
      </c>
    </row>
    <row r="43" spans="1:2" x14ac:dyDescent="0.25">
      <c r="A43" s="1">
        <v>92</v>
      </c>
      <c r="B43" s="1">
        <v>0.16825069400000001</v>
      </c>
    </row>
    <row r="44" spans="1:2" x14ac:dyDescent="0.25">
      <c r="A44" s="1">
        <v>93</v>
      </c>
      <c r="B44" s="1">
        <v>0.18978463200000001</v>
      </c>
    </row>
    <row r="45" spans="1:2" x14ac:dyDescent="0.25">
      <c r="A45" s="1">
        <v>94</v>
      </c>
      <c r="B45" s="1">
        <v>0.207699044</v>
      </c>
    </row>
    <row r="46" spans="1:2" x14ac:dyDescent="0.25">
      <c r="A46" s="1">
        <v>95</v>
      </c>
      <c r="B46" s="1">
        <v>0.22431891500000001</v>
      </c>
    </row>
    <row r="47" spans="1:2" x14ac:dyDescent="0.25">
      <c r="A47" s="1">
        <v>96</v>
      </c>
      <c r="B47" s="1">
        <v>0.24277707000000001</v>
      </c>
    </row>
    <row r="48" spans="1:2" x14ac:dyDescent="0.25">
      <c r="A48" s="1">
        <v>97</v>
      </c>
      <c r="B48" s="1">
        <v>0.26708591100000001</v>
      </c>
    </row>
    <row r="49" spans="1:2" x14ac:dyDescent="0.25">
      <c r="A49" s="1">
        <v>98</v>
      </c>
      <c r="B49" s="1">
        <v>0.29088282999999998</v>
      </c>
    </row>
    <row r="50" spans="1:2" x14ac:dyDescent="0.25">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2" max="2" width="110.5703125" customWidth="1"/>
    <col min="4" max="4" width="52" bestFit="1" customWidth="1"/>
    <col min="5" max="5" width="53.42578125" customWidth="1"/>
    <col min="6" max="6" width="53.28515625" customWidth="1"/>
  </cols>
  <sheetData>
    <row r="1" spans="1:6" x14ac:dyDescent="0.25">
      <c r="A1" s="93" t="s">
        <v>206</v>
      </c>
      <c r="B1" s="93" t="s">
        <v>207</v>
      </c>
    </row>
    <row r="2" spans="1:6" ht="64.150000000000006" customHeight="1" x14ac:dyDescent="0.25">
      <c r="A2" t="s">
        <v>208</v>
      </c>
      <c r="B2" s="94" t="s">
        <v>205</v>
      </c>
      <c r="D2" s="117" t="s">
        <v>293</v>
      </c>
      <c r="E2" s="117" t="s">
        <v>310</v>
      </c>
      <c r="F2" s="117" t="s">
        <v>321</v>
      </c>
    </row>
    <row r="3" spans="1:6" s="1" customFormat="1" ht="45" x14ac:dyDescent="0.25">
      <c r="A3" s="1" t="s">
        <v>216</v>
      </c>
      <c r="B3" s="94" t="s">
        <v>290</v>
      </c>
      <c r="D3" s="115" t="s">
        <v>291</v>
      </c>
      <c r="E3" s="115" t="s">
        <v>291</v>
      </c>
      <c r="F3" s="115" t="s">
        <v>320</v>
      </c>
    </row>
    <row r="4" spans="1:6" ht="75" x14ac:dyDescent="0.25">
      <c r="A4" t="s">
        <v>220</v>
      </c>
      <c r="B4" s="94" t="s">
        <v>237</v>
      </c>
      <c r="D4" s="116" t="s">
        <v>292</v>
      </c>
      <c r="E4" s="116" t="s">
        <v>292</v>
      </c>
      <c r="F4" s="116" t="s">
        <v>322</v>
      </c>
    </row>
    <row r="5" spans="1:6" ht="45" x14ac:dyDescent="0.25">
      <c r="A5" t="s">
        <v>223</v>
      </c>
      <c r="B5" s="94" t="s">
        <v>224</v>
      </c>
      <c r="D5" s="114" t="s">
        <v>294</v>
      </c>
      <c r="E5" s="114" t="s">
        <v>311</v>
      </c>
      <c r="F5" s="114" t="s">
        <v>323</v>
      </c>
    </row>
    <row r="6" spans="1:6" ht="60" x14ac:dyDescent="0.25">
      <c r="A6" t="s">
        <v>263</v>
      </c>
      <c r="B6" s="94" t="s">
        <v>264</v>
      </c>
      <c r="D6" s="119" t="s">
        <v>309</v>
      </c>
      <c r="E6" s="119" t="s">
        <v>319</v>
      </c>
      <c r="F6" s="119" t="s">
        <v>309</v>
      </c>
    </row>
    <row r="7" spans="1:6" ht="120" x14ac:dyDescent="0.25">
      <c r="A7" t="s">
        <v>273</v>
      </c>
      <c r="B7" s="94" t="s">
        <v>277</v>
      </c>
      <c r="D7" s="119" t="s">
        <v>296</v>
      </c>
      <c r="E7" s="119" t="s">
        <v>296</v>
      </c>
      <c r="F7" s="119" t="s">
        <v>296</v>
      </c>
    </row>
    <row r="8" spans="1:6" x14ac:dyDescent="0.25">
      <c r="D8" s="119" t="s">
        <v>297</v>
      </c>
      <c r="E8" s="119" t="s">
        <v>297</v>
      </c>
      <c r="F8" s="119" t="s">
        <v>297</v>
      </c>
    </row>
    <row r="9" spans="1:6" x14ac:dyDescent="0.25">
      <c r="D9" s="119" t="s">
        <v>298</v>
      </c>
      <c r="E9" s="119" t="s">
        <v>298</v>
      </c>
      <c r="F9" s="119" t="s">
        <v>324</v>
      </c>
    </row>
    <row r="10" spans="1:6" x14ac:dyDescent="0.25">
      <c r="D10" s="119" t="s">
        <v>299</v>
      </c>
      <c r="E10" s="119" t="s">
        <v>299</v>
      </c>
      <c r="F10" s="119" t="s">
        <v>325</v>
      </c>
    </row>
    <row r="11" spans="1:6" x14ac:dyDescent="0.25">
      <c r="D11" s="119" t="s">
        <v>300</v>
      </c>
      <c r="E11" s="119" t="s">
        <v>300</v>
      </c>
      <c r="F11" s="119" t="s">
        <v>326</v>
      </c>
    </row>
    <row r="12" spans="1:6" x14ac:dyDescent="0.25">
      <c r="D12" s="119" t="s">
        <v>301</v>
      </c>
      <c r="E12" s="119" t="s">
        <v>312</v>
      </c>
      <c r="F12" s="119" t="s">
        <v>327</v>
      </c>
    </row>
    <row r="13" spans="1:6" x14ac:dyDescent="0.25">
      <c r="D13" s="119" t="s">
        <v>302</v>
      </c>
      <c r="E13" s="119" t="s">
        <v>313</v>
      </c>
      <c r="F13" s="119" t="s">
        <v>328</v>
      </c>
    </row>
    <row r="14" spans="1:6" x14ac:dyDescent="0.25">
      <c r="D14" s="119" t="s">
        <v>303</v>
      </c>
      <c r="E14" s="119" t="s">
        <v>314</v>
      </c>
      <c r="F14" s="119" t="s">
        <v>329</v>
      </c>
    </row>
    <row r="15" spans="1:6" x14ac:dyDescent="0.25">
      <c r="D15" s="119" t="s">
        <v>304</v>
      </c>
      <c r="E15" s="119" t="s">
        <v>315</v>
      </c>
      <c r="F15" s="119" t="s">
        <v>330</v>
      </c>
    </row>
    <row r="16" spans="1:6" x14ac:dyDescent="0.25">
      <c r="D16" s="119" t="s">
        <v>305</v>
      </c>
      <c r="E16" s="119" t="s">
        <v>316</v>
      </c>
      <c r="F16" s="119" t="s">
        <v>331</v>
      </c>
    </row>
    <row r="17" spans="4:6" x14ac:dyDescent="0.25">
      <c r="D17" s="119" t="s">
        <v>306</v>
      </c>
      <c r="E17" s="119" t="s">
        <v>317</v>
      </c>
      <c r="F17" s="119" t="s">
        <v>332</v>
      </c>
    </row>
    <row r="18" spans="4:6" x14ac:dyDescent="0.25">
      <c r="D18" s="119" t="s">
        <v>307</v>
      </c>
      <c r="E18" s="119" t="s">
        <v>318</v>
      </c>
      <c r="F18" s="119" t="s">
        <v>333</v>
      </c>
    </row>
    <row r="19" spans="4:6" x14ac:dyDescent="0.25">
      <c r="D19" s="119" t="s">
        <v>308</v>
      </c>
      <c r="E19" s="119" t="s">
        <v>307</v>
      </c>
      <c r="F19" s="119" t="s">
        <v>334</v>
      </c>
    </row>
    <row r="20" spans="4:6" x14ac:dyDescent="0.25">
      <c r="D20" s="118"/>
      <c r="E20" s="119" t="s">
        <v>308</v>
      </c>
      <c r="F20" s="119" t="s">
        <v>335</v>
      </c>
    </row>
    <row r="21" spans="4:6" x14ac:dyDescent="0.25">
      <c r="F21" s="119" t="s">
        <v>336</v>
      </c>
    </row>
    <row r="22" spans="4:6" x14ac:dyDescent="0.25">
      <c r="F22" s="119" t="s">
        <v>337</v>
      </c>
    </row>
    <row r="23" spans="4:6" x14ac:dyDescent="0.25">
      <c r="F23" s="119" t="s">
        <v>338</v>
      </c>
    </row>
    <row r="24" spans="4:6" x14ac:dyDescent="0.25">
      <c r="F24" s="119" t="s">
        <v>339</v>
      </c>
    </row>
    <row r="25" spans="4:6" x14ac:dyDescent="0.25">
      <c r="F25" s="119" t="s">
        <v>340</v>
      </c>
    </row>
    <row r="26" spans="4:6" x14ac:dyDescent="0.25">
      <c r="F26" s="119" t="s">
        <v>341</v>
      </c>
    </row>
    <row r="27" spans="4:6" x14ac:dyDescent="0.25">
      <c r="F27" s="119" t="s">
        <v>342</v>
      </c>
    </row>
    <row r="28" spans="4:6" x14ac:dyDescent="0.25">
      <c r="F28" s="119" t="s">
        <v>343</v>
      </c>
    </row>
    <row r="29" spans="4:6" x14ac:dyDescent="0.25">
      <c r="F29" s="119" t="s">
        <v>344</v>
      </c>
    </row>
    <row r="30" spans="4:6" x14ac:dyDescent="0.25">
      <c r="F30" s="119" t="s">
        <v>345</v>
      </c>
    </row>
    <row r="31" spans="4:6" x14ac:dyDescent="0.25">
      <c r="F31" s="119" t="s">
        <v>346</v>
      </c>
    </row>
    <row r="32" spans="4:6" x14ac:dyDescent="0.25">
      <c r="F32" s="119" t="s">
        <v>347</v>
      </c>
    </row>
    <row r="33" spans="6:6" x14ac:dyDescent="0.25">
      <c r="F33" s="119" t="s">
        <v>308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2019-08-01T20:55:42Z</dcterms:modified>
</cp:coreProperties>
</file>