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ev/n2s-impact-model/"/>
    </mc:Choice>
  </mc:AlternateContent>
  <xr:revisionPtr revIDLastSave="0" documentId="13_ncr:1_{6100C61F-1B42-E543-8A9B-CE7D795A277D}" xr6:coauthVersionLast="47" xr6:coauthVersionMax="47" xr10:uidLastSave="{00000000-0000-0000-0000-000000000000}"/>
  <bookViews>
    <workbookView xWindow="6640" yWindow="2920" windowWidth="50500" windowHeight="28740" activeTab="2" xr2:uid="{7BA67D7A-FCF7-B547-9150-5A51F1686094}"/>
  </bookViews>
  <sheets>
    <sheet name="Phase Hours" sheetId="1" r:id="rId1"/>
    <sheet name="Phase Hours Graphs" sheetId="5" r:id="rId2"/>
    <sheet name="Role Hours" sheetId="2" r:id="rId3"/>
    <sheet name="Risk-Adjusted Hours" sheetId="3" r:id="rId4"/>
    <sheet name="Potential Savings" sheetId="4" r:id="rId5"/>
  </sheets>
  <definedNames>
    <definedName name="_xlchart.v1.0" hidden="1">'Phase Hours Graphs'!$B$71:$B$77</definedName>
    <definedName name="_xlchart.v1.1" hidden="1">'Phase Hours Graphs'!$C$71:$C$77</definedName>
    <definedName name="_xlchart.v1.2" hidden="1">'Phase Hours Graphs'!$B$60:$B$68</definedName>
    <definedName name="_xlchart.v1.3" hidden="1">'Phase Hours Graphs'!$C$60:$C$68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M9" i="1"/>
  <c r="L9" i="1"/>
  <c r="K9" i="1"/>
  <c r="J9" i="1"/>
  <c r="I9" i="1"/>
  <c r="H9" i="1"/>
  <c r="E9" i="1"/>
  <c r="C9" i="1"/>
  <c r="O8" i="1"/>
  <c r="O7" i="1"/>
  <c r="O6" i="1"/>
  <c r="O5" i="1"/>
  <c r="O4" i="1"/>
  <c r="E19" i="1"/>
  <c r="H19" i="1"/>
  <c r="I19" i="1"/>
  <c r="J19" i="1"/>
  <c r="K19" i="1"/>
  <c r="L19" i="1"/>
  <c r="M19" i="1"/>
  <c r="N19" i="1"/>
  <c r="C19" i="1"/>
  <c r="R31" i="1"/>
  <c r="R32" i="1"/>
  <c r="R33" i="1"/>
  <c r="R34" i="1"/>
  <c r="R35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L32" i="1"/>
  <c r="L33" i="1"/>
  <c r="L34" i="1"/>
  <c r="L35" i="1"/>
  <c r="L31" i="1"/>
  <c r="C71" i="5"/>
  <c r="L53" i="5"/>
  <c r="L54" i="5"/>
  <c r="L55" i="5"/>
  <c r="L56" i="5"/>
  <c r="L52" i="5"/>
  <c r="C60" i="5"/>
  <c r="D57" i="5"/>
  <c r="L57" i="5" s="1"/>
  <c r="E57" i="5"/>
  <c r="F57" i="5"/>
  <c r="G57" i="5"/>
  <c r="H57" i="5"/>
  <c r="I57" i="5"/>
  <c r="J57" i="5"/>
  <c r="K57" i="5"/>
  <c r="C68" i="5" s="1"/>
  <c r="C57" i="5"/>
  <c r="K5" i="5"/>
  <c r="K6" i="5"/>
  <c r="K7" i="5"/>
  <c r="K8" i="5"/>
  <c r="K9" i="5"/>
  <c r="O18" i="1"/>
  <c r="O15" i="1"/>
  <c r="O16" i="1"/>
  <c r="O14" i="1"/>
  <c r="D18" i="2"/>
  <c r="C77" i="5" l="1"/>
  <c r="O9" i="1"/>
  <c r="O17" i="1"/>
  <c r="O19" i="1" s="1"/>
  <c r="E3" i="2"/>
  <c r="F8" i="1" l="1"/>
  <c r="D5" i="1"/>
  <c r="F7" i="1"/>
  <c r="D8" i="1"/>
  <c r="F4" i="1"/>
  <c r="D4" i="1"/>
  <c r="D7" i="1"/>
  <c r="F6" i="1"/>
  <c r="D6" i="1"/>
  <c r="F5" i="1"/>
  <c r="F17" i="1"/>
  <c r="F18" i="1"/>
  <c r="F14" i="1"/>
  <c r="D14" i="1"/>
  <c r="D15" i="1"/>
  <c r="D16" i="1"/>
  <c r="F15" i="1"/>
  <c r="D17" i="1"/>
  <c r="F16" i="1"/>
  <c r="D18" i="1"/>
  <c r="E12" i="2"/>
  <c r="E15" i="2"/>
  <c r="E11" i="2"/>
  <c r="E10" i="2"/>
  <c r="E9" i="2"/>
  <c r="E2" i="2"/>
  <c r="E8" i="2"/>
  <c r="E17" i="2"/>
  <c r="E7" i="2"/>
  <c r="E16" i="2"/>
  <c r="E6" i="2"/>
  <c r="E14" i="2"/>
  <c r="E4" i="2"/>
  <c r="E5" i="2"/>
  <c r="E13" i="2"/>
  <c r="G6" i="1" l="1"/>
  <c r="G4" i="1"/>
  <c r="D9" i="1"/>
  <c r="G7" i="1"/>
  <c r="G5" i="1"/>
  <c r="F9" i="1"/>
  <c r="G8" i="1"/>
  <c r="G17" i="1"/>
  <c r="G18" i="1"/>
  <c r="G16" i="1"/>
  <c r="G15" i="1"/>
  <c r="F19" i="1"/>
  <c r="D19" i="1"/>
  <c r="G14" i="1"/>
  <c r="E18" i="2"/>
  <c r="G9" i="1" l="1"/>
  <c r="G19" i="1"/>
  <c r="F22" i="1"/>
</calcChain>
</file>

<file path=xl/sharedStrings.xml><?xml version="1.0" encoding="utf-8"?>
<sst xmlns="http://schemas.openxmlformats.org/spreadsheetml/2006/main" count="221" uniqueCount="91">
  <si>
    <t>Discovery</t>
  </si>
  <si>
    <t>Requirements &amp; Design</t>
  </si>
  <si>
    <t>Implementation</t>
  </si>
  <si>
    <t>Phase</t>
  </si>
  <si>
    <t>Traditional %</t>
  </si>
  <si>
    <t>Traditional Hours</t>
  </si>
  <si>
    <t>Shif-Left %</t>
  </si>
  <si>
    <t>Shift-Left Hours</t>
  </si>
  <si>
    <t>Role</t>
  </si>
  <si>
    <t>Qty</t>
  </si>
  <si>
    <t>Type</t>
  </si>
  <si>
    <t>Project Manager</t>
  </si>
  <si>
    <t>Pod</t>
  </si>
  <si>
    <t>Solutions Architect</t>
  </si>
  <si>
    <t>Technical Architect</t>
  </si>
  <si>
    <t>Integration Lead</t>
  </si>
  <si>
    <t>Platform Lead</t>
  </si>
  <si>
    <t>Student AR Consultant</t>
  </si>
  <si>
    <t>Fin Aid Consultant</t>
  </si>
  <si>
    <t>Finance Consultant</t>
  </si>
  <si>
    <t>HR Consultant</t>
  </si>
  <si>
    <t>Integration Engineer</t>
  </si>
  <si>
    <t>Pooled</t>
  </si>
  <si>
    <t>Degree Works Consultant</t>
  </si>
  <si>
    <t>Degree Works Scribe</t>
  </si>
  <si>
    <t>Reporting Consultant</t>
  </si>
  <si>
    <t>Experience Consultant</t>
  </si>
  <si>
    <t>Change Management</t>
  </si>
  <si>
    <t>Other &amp; Contingency</t>
  </si>
  <si>
    <t>Total</t>
  </si>
  <si>
    <t>Traditional</t>
  </si>
  <si>
    <t>Shift-Left</t>
  </si>
  <si>
    <t>Post-Production</t>
  </si>
  <si>
    <t>Stabilization &amp; Testing</t>
  </si>
  <si>
    <t>Cost Multiplier</t>
  </si>
  <si>
    <t>Risk-Adjusted Hours</t>
  </si>
  <si>
    <t>—</t>
  </si>
  <si>
    <t>Modernization Studio + Pre-Sales Auto Analysis</t>
  </si>
  <si>
    <t>CARM (Pre-configured Requirements)</t>
  </si>
  <si>
    <t>AI + Process Automation (survey capture, etc.)</t>
  </si>
  <si>
    <t>Preconfigured Capabilities (Templates, UX)</t>
  </si>
  <si>
    <t>CARM + AI-assisted Story Generation</t>
  </si>
  <si>
    <t>E2E Preconfigured Environment</t>
  </si>
  <si>
    <t>Automated Testing + Vibe + Regression Packs</t>
  </si>
  <si>
    <t>AI-Augmented QA (test gen + analysis)</t>
  </si>
  <si>
    <t>Reduced Rework via Shift-Left + Templates + QA</t>
  </si>
  <si>
    <t>AI Monitoring + Delivery Command Center</t>
  </si>
  <si>
    <t>Initiative</t>
  </si>
  <si>
    <t>Percent (midpoint)</t>
  </si>
  <si>
    <t>Hours Impact</t>
  </si>
  <si>
    <t>Citation</t>
  </si>
  <si>
    <t>+12.5%</t>
  </si>
  <si>
    <t>https://www.quinnox.com/blogs/maximize-roi-of-your-test-automation-platform</t>
  </si>
  <si>
    <t>+7.5%</t>
  </si>
  <si>
    <t>https://medium.com/softwaretestingdaily/what-do-you-think-about-automated-testing-roi-7a6565f748a3</t>
  </si>
  <si>
    <t>https://testlio.com/blog/shift-left-testing-approach-qa</t>
  </si>
  <si>
    <t>+17.5%</t>
  </si>
  <si>
    <t>https://apriorit.com/qa-blog/qa-shift-left-testing</t>
  </si>
  <si>
    <t>-30.0%</t>
  </si>
  <si>
    <t>https://perfecto.io/blog/shift-left-strategy</t>
  </si>
  <si>
    <t>Retained Complexity Offset</t>
  </si>
  <si>
    <t>+30.0%</t>
  </si>
  <si>
    <t>-35.0%</t>
  </si>
  <si>
    <t>https://www.testim.io/blog/automated-testing-roi</t>
  </si>
  <si>
    <t>-12.5%</t>
  </si>
  <si>
    <t>https://shiftasia.com/column/calculating-test-automation-roi-key-steps-and-essentials</t>
  </si>
  <si>
    <t>-65.0%</t>
  </si>
  <si>
    <t>https://solutionshub.epam.com/blog/post/shift-left-testing</t>
  </si>
  <si>
    <t>https://www.crowdstrike.com/en-us/cybersecurity-101/cloud-security/shift-left-security</t>
  </si>
  <si>
    <t>Modernization Studio</t>
  </si>
  <si>
    <t>AI/Automation</t>
  </si>
  <si>
    <t>E2E Preconfig</t>
  </si>
  <si>
    <t>N2S/CARM</t>
  </si>
  <si>
    <t>Automated Testing</t>
  </si>
  <si>
    <t>EDCC</t>
  </si>
  <si>
    <t>Rework</t>
  </si>
  <si>
    <t>Delta</t>
  </si>
  <si>
    <t>Mod Studio</t>
  </si>
  <si>
    <t>AI/Auto</t>
  </si>
  <si>
    <t>Auto Test</t>
  </si>
  <si>
    <t>Stabilization &amp; Test</t>
  </si>
  <si>
    <t>Rework/Misc</t>
  </si>
  <si>
    <t>E2E + Templates</t>
  </si>
  <si>
    <t>Phase Total</t>
  </si>
  <si>
    <t>FY26 Model</t>
  </si>
  <si>
    <t>FY25 Model</t>
  </si>
  <si>
    <t>Pkg Hrs</t>
  </si>
  <si>
    <t>Pkg Hrs %</t>
  </si>
  <si>
    <t>Add-On Pkg Hrs</t>
  </si>
  <si>
    <t>Notes</t>
  </si>
  <si>
    <t>Not add-on package. As of 20250-07 we're adding 20% which M&amp;T believes is 10-15% too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</si>
</sst>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4" xfId="0" applyFont="1" applyBorder="1"/>
    <xf numFmtId="1" fontId="0" fillId="0" borderId="0" xfId="0" applyNumberFormat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0" fillId="4" borderId="7" xfId="0" applyFill="1" applyBorder="1"/>
    <xf numFmtId="1" fontId="0" fillId="4" borderId="8" xfId="0" applyNumberFormat="1" applyFill="1" applyBorder="1"/>
    <xf numFmtId="0" fontId="0" fillId="0" borderId="7" xfId="0" applyBorder="1"/>
    <xf numFmtId="1" fontId="0" fillId="0" borderId="8" xfId="0" applyNumberFormat="1" applyBorder="1"/>
    <xf numFmtId="9" fontId="3" fillId="0" borderId="5" xfId="0" applyNumberFormat="1" applyFont="1" applyBorder="1"/>
    <xf numFmtId="1" fontId="3" fillId="0" borderId="6" xfId="0" applyNumberFormat="1" applyFont="1" applyBorder="1"/>
    <xf numFmtId="0" fontId="2" fillId="5" borderId="0" xfId="0" applyFont="1" applyFill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8" fillId="0" borderId="11" xfId="0" applyFont="1" applyBorder="1" applyAlignment="1">
      <alignment horizontal="center" vertical="top"/>
    </xf>
    <xf numFmtId="0" fontId="7" fillId="0" borderId="0" xfId="2" applyAlignment="1" applyProtection="1"/>
    <xf numFmtId="0" fontId="4" fillId="3" borderId="0" xfId="0" applyFont="1" applyFill="1"/>
    <xf numFmtId="1" fontId="3" fillId="0" borderId="0" xfId="0" applyNumberFormat="1" applyFont="1"/>
    <xf numFmtId="0" fontId="0" fillId="4" borderId="0" xfId="0" applyFill="1"/>
    <xf numFmtId="0" fontId="0" fillId="0" borderId="10" xfId="0" applyBorder="1"/>
    <xf numFmtId="9" fontId="0" fillId="0" borderId="8" xfId="1" applyFont="1" applyFill="1" applyBorder="1"/>
    <xf numFmtId="1" fontId="0" fillId="0" borderId="9" xfId="0" applyNumberFormat="1" applyBorder="1"/>
    <xf numFmtId="0" fontId="6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2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n">
          <color theme="2" tint="-9.9978637043366805E-2"/>
        </top>
      </border>
    </dxf>
    <dxf>
      <alignment horizontal="general" vertical="center" textRotation="0" indent="0" justifyLastLine="0" shrinkToFit="0" readingOrder="0"/>
    </dxf>
    <dxf>
      <border outline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  <dxf>
      <alignment horizontal="general" vertical="center" textRotation="0" indent="0" justifyLastLine="0" shrinkToFit="0" readingOrder="0"/>
    </dxf>
    <dxf>
      <border outline="0">
        <bottom style="thin">
          <color theme="2" tint="-9.9978637043366805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3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/>
        <bottom/>
      </border>
    </dxf>
  </dxfs>
  <tableStyles count="0" defaultTableStyle="TableStyleMedium2" defaultPivotStyle="PivotStyleLight16"/>
  <colors>
    <mruColors>
      <color rgb="FFE97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Run Rate Comparison: Traditional vs Shift-Left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24240719910018E-2"/>
          <c:y val="0.11019830028328612"/>
          <c:w val="0.83276476377952746"/>
          <c:h val="0.76710133612901787"/>
        </c:manualLayout>
      </c:layout>
      <c:areaChart>
        <c:grouping val="standard"/>
        <c:varyColors val="0"/>
        <c:ser>
          <c:idx val="0"/>
          <c:order val="0"/>
          <c:tx>
            <c:strRef>
              <c:f>'Phase Hours'!$D$13</c:f>
              <c:strCache>
                <c:ptCount val="1"/>
                <c:pt idx="0">
                  <c:v>Traditional Hours</c:v>
                </c:pt>
              </c:strCache>
            </c:strRef>
          </c:tx>
          <c:spPr>
            <a:solidFill>
              <a:schemeClr val="accent1">
                <a:alpha val="49849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strRef>
              <c:f>'Phase Hours'!$B$14:$B$18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Testing</c:v>
                </c:pt>
                <c:pt idx="4">
                  <c:v>Post-Production</c:v>
                </c:pt>
              </c:strCache>
            </c:strRef>
          </c:cat>
          <c:val>
            <c:numRef>
              <c:f>'Phase Hours'!$D$14:$D$18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7-A44A-819F-3D17531875CF}"/>
            </c:ext>
          </c:extLst>
        </c:ser>
        <c:ser>
          <c:idx val="1"/>
          <c:order val="1"/>
          <c:tx>
            <c:strRef>
              <c:f>'Phase Hours'!$F$13</c:f>
              <c:strCache>
                <c:ptCount val="1"/>
                <c:pt idx="0">
                  <c:v>Shift-Left Hours</c:v>
                </c:pt>
              </c:strCache>
            </c:strRef>
          </c:tx>
          <c:spPr>
            <a:solidFill>
              <a:srgbClr val="E97132">
                <a:alpha val="38039"/>
              </a:srgbClr>
            </a:solidFill>
            <a:ln w="25400">
              <a:solidFill>
                <a:schemeClr val="accent2"/>
              </a:solidFill>
            </a:ln>
            <a:effectLst/>
          </c:spPr>
          <c:cat>
            <c:strRef>
              <c:f>'Phase Hours'!$B$14:$B$18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Testing</c:v>
                </c:pt>
                <c:pt idx="4">
                  <c:v>Post-Production</c:v>
                </c:pt>
              </c:strCache>
            </c:strRef>
          </c:cat>
          <c:val>
            <c:numRef>
              <c:f>'Phase Hours'!$F$14:$F$18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7-A44A-819F-3D1753187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axId val="1357244480"/>
        <c:axId val="1357246272"/>
      </c:areaChart>
      <c:catAx>
        <c:axId val="135724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246272"/>
        <c:crosses val="autoZero"/>
        <c:auto val="1"/>
        <c:lblAlgn val="ctr"/>
        <c:lblOffset val="100"/>
        <c:noMultiLvlLbl val="0"/>
      </c:catAx>
      <c:valAx>
        <c:axId val="13572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24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3105331989210685E-2"/>
          <c:y val="0.12545069260110192"/>
          <c:w val="0.12824166280685503"/>
          <c:h val="7.2578356908926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Rate Expense &amp; Savings by Initative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Base Hours</c:v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Graphs'!$K$52:$K$56</c:f>
              <c:numCache>
                <c:formatCode>General</c:formatCode>
                <c:ptCount val="5"/>
                <c:pt idx="0">
                  <c:v>474.32</c:v>
                </c:pt>
                <c:pt idx="1">
                  <c:v>1016.4</c:v>
                </c:pt>
                <c:pt idx="2">
                  <c:v>1694</c:v>
                </c:pt>
                <c:pt idx="3">
                  <c:v>1287.44</c:v>
                </c:pt>
                <c:pt idx="4">
                  <c:v>677.6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3-6049-955A-522E09520F33}"/>
            </c:ext>
          </c:extLst>
        </c:ser>
        <c:ser>
          <c:idx val="1"/>
          <c:order val="1"/>
          <c:tx>
            <c:strRef>
              <c:f>'Phase Hours Graphs'!$D$51</c:f>
              <c:strCache>
                <c:ptCount val="1"/>
                <c:pt idx="0">
                  <c:v>Mod Studio</c:v>
                </c:pt>
              </c:strCache>
            </c:strRef>
          </c:tx>
          <c:spPr>
            <a:solidFill>
              <a:schemeClr val="accent1">
                <a:alpha val="25306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Graphs'!$D$52:$D$56</c:f>
              <c:numCache>
                <c:formatCode>General</c:formatCode>
                <c:ptCount val="5"/>
                <c:pt idx="0">
                  <c:v>32</c:v>
                </c:pt>
                <c:pt idx="1">
                  <c:v>33</c:v>
                </c:pt>
                <c:pt idx="2">
                  <c:v>169.4</c:v>
                </c:pt>
                <c:pt idx="3">
                  <c:v>42.35</c:v>
                </c:pt>
                <c:pt idx="4">
                  <c:v>59.29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3-6049-955A-522E09520F33}"/>
            </c:ext>
          </c:extLst>
        </c:ser>
        <c:ser>
          <c:idx val="2"/>
          <c:order val="2"/>
          <c:tx>
            <c:strRef>
              <c:f>'Phase Hours Graphs'!$E$51</c:f>
              <c:strCache>
                <c:ptCount val="1"/>
                <c:pt idx="0">
                  <c:v>AI/Auto</c:v>
                </c:pt>
              </c:strCache>
            </c:strRef>
          </c:tx>
          <c:spPr>
            <a:solidFill>
              <a:schemeClr val="accent3">
                <a:alpha val="25122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Graphs'!$E$52:$E$56</c:f>
              <c:numCache>
                <c:formatCode>General</c:formatCode>
                <c:ptCount val="5"/>
                <c:pt idx="0">
                  <c:v>0</c:v>
                </c:pt>
                <c:pt idx="1">
                  <c:v>34</c:v>
                </c:pt>
                <c:pt idx="2">
                  <c:v>169.4</c:v>
                </c:pt>
                <c:pt idx="3">
                  <c:v>169.4</c:v>
                </c:pt>
                <c:pt idx="4">
                  <c:v>474.32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03-6049-955A-522E09520F33}"/>
            </c:ext>
          </c:extLst>
        </c:ser>
        <c:ser>
          <c:idx val="3"/>
          <c:order val="3"/>
          <c:tx>
            <c:strRef>
              <c:f>'Phase Hours Graphs'!$F$51</c:f>
              <c:strCache>
                <c:ptCount val="1"/>
                <c:pt idx="0">
                  <c:v>N2S/CARM</c:v>
                </c:pt>
              </c:strCache>
            </c:strRef>
          </c:tx>
          <c:spPr>
            <a:solidFill>
              <a:schemeClr val="accent4">
                <a:alpha val="24677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Graphs'!$F$52:$F$56</c:f>
              <c:numCache>
                <c:formatCode>General</c:formatCode>
                <c:ptCount val="5"/>
                <c:pt idx="0">
                  <c:v>-68</c:v>
                </c:pt>
                <c:pt idx="1">
                  <c:v>-160</c:v>
                </c:pt>
                <c:pt idx="2">
                  <c:v>-160</c:v>
                </c:pt>
                <c:pt idx="3">
                  <c:v>8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3-6049-955A-522E09520F33}"/>
            </c:ext>
          </c:extLst>
        </c:ser>
        <c:ser>
          <c:idx val="4"/>
          <c:order val="4"/>
          <c:tx>
            <c:v>E2E + Templates</c:v>
          </c:tx>
          <c:spPr>
            <a:solidFill>
              <a:schemeClr val="accent5">
                <a:alpha val="25399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Graphs'!$G$52:$G$56</c:f>
              <c:numCache>
                <c:formatCode>General</c:formatCode>
                <c:ptCount val="5"/>
                <c:pt idx="0">
                  <c:v>0</c:v>
                </c:pt>
                <c:pt idx="1">
                  <c:v>-40</c:v>
                </c:pt>
                <c:pt idx="2">
                  <c:v>180</c:v>
                </c:pt>
                <c:pt idx="3">
                  <c:v>0</c:v>
                </c:pt>
                <c:pt idx="4">
                  <c:v>118.82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3-6049-955A-522E09520F33}"/>
            </c:ext>
          </c:extLst>
        </c:ser>
        <c:ser>
          <c:idx val="5"/>
          <c:order val="5"/>
          <c:tx>
            <c:strRef>
              <c:f>'Phase Hours Graphs'!$H$51</c:f>
              <c:strCache>
                <c:ptCount val="1"/>
                <c:pt idx="0">
                  <c:v>Auto Test</c:v>
                </c:pt>
              </c:strCache>
            </c:strRef>
          </c:tx>
          <c:spPr>
            <a:solidFill>
              <a:schemeClr val="accent6">
                <a:alpha val="24000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Graphs'!$H$52:$H$56</c:f>
              <c:numCache>
                <c:formatCode>General</c:formatCode>
                <c:ptCount val="5"/>
                <c:pt idx="0">
                  <c:v>0</c:v>
                </c:pt>
                <c:pt idx="1">
                  <c:v>-120</c:v>
                </c:pt>
                <c:pt idx="2">
                  <c:v>-100</c:v>
                </c:pt>
                <c:pt idx="3">
                  <c:v>300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03-6049-955A-522E09520F33}"/>
            </c:ext>
          </c:extLst>
        </c:ser>
        <c:ser>
          <c:idx val="6"/>
          <c:order val="6"/>
          <c:tx>
            <c:strRef>
              <c:f>'Phase Hours Graphs'!$I$51</c:f>
              <c:strCache>
                <c:ptCount val="1"/>
                <c:pt idx="0">
                  <c:v>EDCC</c:v>
                </c:pt>
              </c:strCache>
            </c:strRef>
          </c:tx>
          <c:spPr>
            <a:solidFill>
              <a:schemeClr val="tx2">
                <a:alpha val="25140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Graphs'!$I$52:$I$56</c:f>
              <c:numCache>
                <c:formatCode>General</c:formatCode>
                <c:ptCount val="5"/>
                <c:pt idx="0">
                  <c:v>-100</c:v>
                </c:pt>
                <c:pt idx="1">
                  <c:v>-80</c:v>
                </c:pt>
                <c:pt idx="2">
                  <c:v>-160</c:v>
                </c:pt>
                <c:pt idx="3">
                  <c:v>-80</c:v>
                </c:pt>
                <c:pt idx="4">
                  <c:v>-60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03-6049-955A-522E09520F33}"/>
            </c:ext>
          </c:extLst>
        </c:ser>
        <c:ser>
          <c:idx val="7"/>
          <c:order val="7"/>
          <c:tx>
            <c:strRef>
              <c:f>'Phase Hours Graphs'!$J$51</c:f>
              <c:strCache>
                <c:ptCount val="1"/>
                <c:pt idx="0">
                  <c:v>Rework</c:v>
                </c:pt>
              </c:strCache>
            </c:strRef>
          </c:tx>
          <c:spPr>
            <a:solidFill>
              <a:srgbClr val="E97132">
                <a:alpha val="48609"/>
              </a:srgb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Graphs'!$J$52:$J$56</c:f>
              <c:numCache>
                <c:formatCode>General</c:formatCode>
                <c:ptCount val="5"/>
                <c:pt idx="0">
                  <c:v>0</c:v>
                </c:pt>
                <c:pt idx="1">
                  <c:v>-5</c:v>
                </c:pt>
                <c:pt idx="2">
                  <c:v>-98.8</c:v>
                </c:pt>
                <c:pt idx="3">
                  <c:v>-32.299999999999997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03-6049-955A-522E09520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386240"/>
        <c:axId val="1365935872"/>
      </c:areaChart>
      <c:catAx>
        <c:axId val="136338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935872"/>
        <c:crosses val="autoZero"/>
        <c:auto val="1"/>
        <c:lblAlgn val="ctr"/>
        <c:lblOffset val="100"/>
        <c:noMultiLvlLbl val="0"/>
      </c:catAx>
      <c:valAx>
        <c:axId val="13659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38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707276974993508E-2"/>
          <c:y val="0.10255492234741381"/>
          <c:w val="0.20799186640131526"/>
          <c:h val="0.26484839256971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'Risk-Adjusted Hours'!$D$1</c:f>
              <c:strCache>
                <c:ptCount val="1"/>
                <c:pt idx="0">
                  <c:v>Risk-Adjusted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'Risk-Adjusted Hours'!$A$2:$A$6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Testing</c:v>
                </c:pt>
                <c:pt idx="4">
                  <c:v>Post-Production</c:v>
                </c:pt>
              </c:strCache>
            </c:strRef>
          </c:cat>
          <c:val>
            <c:numRef>
              <c:f>'Risk-Adjusted Hours'!$D$2:$D$6</c:f>
              <c:numCache>
                <c:formatCode>General</c:formatCode>
                <c:ptCount val="5"/>
                <c:pt idx="0">
                  <c:v>678</c:v>
                </c:pt>
                <c:pt idx="1">
                  <c:v>2032</c:v>
                </c:pt>
                <c:pt idx="2">
                  <c:v>5082</c:v>
                </c:pt>
                <c:pt idx="3">
                  <c:v>6775</c:v>
                </c:pt>
                <c:pt idx="4" formatCode="#,##0">
                  <c:v>20340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9-F94D-AE90-AE45CD68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107712"/>
        <c:axId val="1310105920"/>
      </c:lineChart>
      <c:catAx>
        <c:axId val="131010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05920"/>
        <c:crosses val="autoZero"/>
        <c:auto val="1"/>
        <c:lblAlgn val="ctr"/>
        <c:lblOffset val="100"/>
        <c:noMultiLvlLbl val="0"/>
      </c:catAx>
      <c:valAx>
        <c:axId val="13101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0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20% Savings Scenario by Initiative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20% Savings Scenario by Initiative</a:t>
          </a:r>
        </a:p>
      </cx:txPr>
    </cx:title>
    <cx:plotArea>
      <cx:plotAreaRegion>
        <cx:series layoutId="waterfall" uniqueId="{9C8CB7BB-ECBD-F446-A3DC-67DBA82A14D8}">
          <cx:dataPt idx="0"/>
          <cx:dataPt idx="8"/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800" b="0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1800"/>
              </a:p>
            </cx:txPr>
            <cx:visibility seriesName="0" categoryName="0" value="1"/>
          </cx:dataLabels>
          <cx:dataId val="0"/>
          <cx:layoutPr>
            <cx:subtotals>
              <cx:idx val="0"/>
              <cx:idx val="8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05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05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US" sz="180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20% Savings Scenario by Industry-Standard Phase</cx:v>
        </cx:txData>
      </cx:tx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n-US" sz="1800"/>
            <a:t>20% Savings Scenario by Industry-Standard Phase</a:t>
          </a:r>
        </a:p>
      </cx:txPr>
    </cx:title>
    <cx:plotArea>
      <cx:plotAreaRegion>
        <cx:series layoutId="waterfall" uniqueId="{EC6054A9-B24C-6E45-9B4B-E856B5797AE6}">
          <cx:dataPt idx="0"/>
          <cx:dataPt idx="6"/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800" b="0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1800"/>
              </a:p>
            </cx:txPr>
            <cx:visibility seriesName="0" categoryName="0" value="1"/>
          </cx:dataLabels>
          <cx:dataId val="0"/>
          <cx:layoutPr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US" sz="18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28</xdr:row>
      <xdr:rowOff>101600</xdr:rowOff>
    </xdr:from>
    <xdr:to>
      <xdr:col>9</xdr:col>
      <xdr:colOff>762000</xdr:colOff>
      <xdr:row>63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7AEDE5-74F1-3DFF-CC36-1A806AEA5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87</xdr:row>
      <xdr:rowOff>12700</xdr:rowOff>
    </xdr:from>
    <xdr:to>
      <xdr:col>10</xdr:col>
      <xdr:colOff>952500</xdr:colOff>
      <xdr:row>117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086751-D110-5247-1063-6476AA8D9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863600</xdr:colOff>
      <xdr:row>60</xdr:row>
      <xdr:rowOff>177800</xdr:rowOff>
    </xdr:from>
    <xdr:to>
      <xdr:col>20</xdr:col>
      <xdr:colOff>635000</xdr:colOff>
      <xdr:row>83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0B5428A-4F0C-FF1F-D18E-402DEC900D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7500" y="12369800"/>
              <a:ext cx="7518400" cy="455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317500</xdr:colOff>
      <xdr:row>60</xdr:row>
      <xdr:rowOff>152400</xdr:rowOff>
    </xdr:from>
    <xdr:to>
      <xdr:col>10</xdr:col>
      <xdr:colOff>1104900</xdr:colOff>
      <xdr:row>83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236437C-E8AB-D323-321C-74239EB8B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12344400"/>
              <a:ext cx="6565900" cy="452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10</xdr:row>
      <xdr:rowOff>107950</xdr:rowOff>
    </xdr:from>
    <xdr:to>
      <xdr:col>5</xdr:col>
      <xdr:colOff>266700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373909-05C8-3B5A-1DEF-67C1A12C3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CD399-2162-BC44-8DEA-49E2B674C2A7}" name="RoleHours" displayName="RoleHours" ref="A1:G18" totalsRowCount="1" headerRowDxfId="19" dataDxfId="17" totalsRowDxfId="15" headerRowBorderDxfId="18" tableBorderDxfId="16" totalsRowBorderDxfId="14">
  <autoFilter ref="A1:G17" xr:uid="{6BCCD399-2162-BC44-8DEA-49E2B674C2A7}"/>
  <tableColumns count="7">
    <tableColumn id="1" xr3:uid="{10EA6648-AAB3-A441-BC68-05B00810031C}" name="Role" totalsRowLabel="Total" dataDxfId="13" totalsRowDxfId="6"/>
    <tableColumn id="2" xr3:uid="{1D3E318B-A365-2C4F-88A3-2D62807EB73C}" name="Qty" dataDxfId="12" totalsRowDxfId="5"/>
    <tableColumn id="3" xr3:uid="{52A38B2C-FEAF-394B-A3C4-72A60FC1B030}" name="Type" dataDxfId="11" totalsRowDxfId="4"/>
    <tableColumn id="4" xr3:uid="{CFF486C8-1471-8F4A-8D6B-09C3FC0B2412}" name="Pkg Hrs" totalsRowFunction="sum" dataDxfId="10" totalsRowDxfId="3"/>
    <tableColumn id="5" xr3:uid="{BA9E40FB-5E6F-4F48-9D07-A578E3C6A2E6}" name="Pkg Hrs %" totalsRowFunction="sum" dataDxfId="9" totalsRowDxfId="2" dataCellStyle="Percent" totalsRowCellStyle="Percent">
      <calculatedColumnFormula>RoleHours[[#This Row],[Pkg Hrs]]/RoleHours[[#Totals],[Pkg Hrs]]</calculatedColumnFormula>
    </tableColumn>
    <tableColumn id="6" xr3:uid="{4BCB9515-123F-444A-B188-1D8585200537}" name="Add-On Pkg Hrs" dataDxfId="8" totalsRowDxfId="1"/>
    <tableColumn id="7" xr3:uid="{48B1929D-AADD-DC4F-961E-696BD278AB90}" name="Notes" dataDxfId="7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hiftasia.com/column/calculating-test-automation-roi-key-steps-and-essentials" TargetMode="External"/><Relationship Id="rId3" Type="http://schemas.openxmlformats.org/officeDocument/2006/relationships/hyperlink" Target="https://testlio.com/blog/shift-left-testing-approach-qa" TargetMode="External"/><Relationship Id="rId7" Type="http://schemas.openxmlformats.org/officeDocument/2006/relationships/hyperlink" Target="https://www.testim.io/blog/automated-testing-roi" TargetMode="External"/><Relationship Id="rId2" Type="http://schemas.openxmlformats.org/officeDocument/2006/relationships/hyperlink" Target="https://medium.com/softwaretestingdaily/what-do-you-think-about-automated-testing-roi-7a6565f748a3" TargetMode="External"/><Relationship Id="rId1" Type="http://schemas.openxmlformats.org/officeDocument/2006/relationships/hyperlink" Target="https://www.quinnox.com/blogs/maximize-roi-of-your-test-automation-platform" TargetMode="External"/><Relationship Id="rId6" Type="http://schemas.openxmlformats.org/officeDocument/2006/relationships/hyperlink" Target="https://perfecto.io/blog/shift-left-strategy" TargetMode="External"/><Relationship Id="rId5" Type="http://schemas.openxmlformats.org/officeDocument/2006/relationships/hyperlink" Target="https://testlio.com/blog/shift-left-testing-approach-qa" TargetMode="External"/><Relationship Id="rId10" Type="http://schemas.openxmlformats.org/officeDocument/2006/relationships/hyperlink" Target="https://www.crowdstrike.com/en-us/cybersecurity-101/cloud-security/shift-left-security" TargetMode="External"/><Relationship Id="rId4" Type="http://schemas.openxmlformats.org/officeDocument/2006/relationships/hyperlink" Target="https://apriorit.com/qa-blog/qa-shift-left-testing" TargetMode="External"/><Relationship Id="rId9" Type="http://schemas.openxmlformats.org/officeDocument/2006/relationships/hyperlink" Target="https://solutionshub.epam.com/blog/post/shift-left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5AF-EA55-A74B-9DE9-397F0D6CD752}">
  <dimension ref="B2:R35"/>
  <sheetViews>
    <sheetView workbookViewId="0">
      <selection activeCell="G23" sqref="G23"/>
    </sheetView>
  </sheetViews>
  <sheetFormatPr baseColWidth="10" defaultRowHeight="16" x14ac:dyDescent="0.2"/>
  <cols>
    <col min="2" max="2" width="20.83203125" customWidth="1"/>
    <col min="3" max="3" width="16.83203125" customWidth="1"/>
    <col min="4" max="4" width="19.83203125" customWidth="1"/>
    <col min="5" max="5" width="14.6640625" customWidth="1"/>
    <col min="6" max="7" width="17" customWidth="1"/>
    <col min="8" max="8" width="18" customWidth="1"/>
    <col min="11" max="11" width="12.5" bestFit="1" customWidth="1"/>
    <col min="12" max="12" width="17.1640625" customWidth="1"/>
  </cols>
  <sheetData>
    <row r="2" spans="2:15" x14ac:dyDescent="0.2">
      <c r="B2" s="24" t="s">
        <v>85</v>
      </c>
    </row>
    <row r="3" spans="2:15" x14ac:dyDescent="0.2">
      <c r="B3" s="3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12" t="s">
        <v>76</v>
      </c>
      <c r="H3" s="12" t="s">
        <v>69</v>
      </c>
      <c r="I3" s="12" t="s">
        <v>70</v>
      </c>
      <c r="J3" s="12" t="s">
        <v>72</v>
      </c>
      <c r="K3" s="12" t="s">
        <v>71</v>
      </c>
      <c r="L3" s="12" t="s">
        <v>73</v>
      </c>
      <c r="M3" s="12" t="s">
        <v>74</v>
      </c>
      <c r="N3" s="12" t="s">
        <v>75</v>
      </c>
      <c r="O3" s="12" t="s">
        <v>31</v>
      </c>
    </row>
    <row r="4" spans="2:15" x14ac:dyDescent="0.2">
      <c r="B4" s="8" t="s">
        <v>0</v>
      </c>
      <c r="C4" s="22">
        <v>0.05</v>
      </c>
      <c r="D4" s="9" t="e">
        <f>'Phase Hours'!$C4*#REF!</f>
        <v>#REF!</v>
      </c>
      <c r="E4" s="22">
        <v>7.0000000000000007E-2</v>
      </c>
      <c r="F4" s="23" t="e">
        <f>'Phase Hours'!$E4*#REF!</f>
        <v>#REF!</v>
      </c>
      <c r="G4" s="2" t="e">
        <f>D4-F4</f>
        <v>#REF!</v>
      </c>
      <c r="H4">
        <v>32</v>
      </c>
      <c r="I4">
        <v>0</v>
      </c>
      <c r="J4">
        <v>-68</v>
      </c>
      <c r="K4">
        <v>0</v>
      </c>
      <c r="L4">
        <v>0</v>
      </c>
      <c r="M4">
        <v>-100</v>
      </c>
      <c r="N4">
        <v>0</v>
      </c>
      <c r="O4" s="2">
        <f>SUM(H4:N4)</f>
        <v>-136</v>
      </c>
    </row>
    <row r="5" spans="2:15" x14ac:dyDescent="0.2">
      <c r="B5" s="8" t="s">
        <v>1</v>
      </c>
      <c r="C5" s="22">
        <v>0.1</v>
      </c>
      <c r="D5" s="9" t="e">
        <f>'Phase Hours'!$C5*#REF!</f>
        <v>#REF!</v>
      </c>
      <c r="E5" s="22">
        <v>0.15</v>
      </c>
      <c r="F5" s="23" t="e">
        <f>'Phase Hours'!$E5*#REF!</f>
        <v>#REF!</v>
      </c>
      <c r="G5" s="2" t="e">
        <f t="shared" ref="G5:G8" si="0">D5-F5</f>
        <v>#REF!</v>
      </c>
      <c r="H5">
        <v>32</v>
      </c>
      <c r="I5" s="2">
        <v>33.880000000000003</v>
      </c>
      <c r="J5">
        <v>-160</v>
      </c>
      <c r="K5">
        <v>-40</v>
      </c>
      <c r="L5">
        <v>-120</v>
      </c>
      <c r="M5">
        <v>-80</v>
      </c>
      <c r="N5">
        <v>-5</v>
      </c>
      <c r="O5" s="2">
        <f t="shared" ref="O5:O8" si="1">SUM(H5:N5)</f>
        <v>-339.12</v>
      </c>
    </row>
    <row r="6" spans="2:15" x14ac:dyDescent="0.2">
      <c r="B6" s="8" t="s">
        <v>2</v>
      </c>
      <c r="C6" s="22">
        <v>0.25</v>
      </c>
      <c r="D6" s="9" t="e">
        <f>'Phase Hours'!$C6*#REF!</f>
        <v>#REF!</v>
      </c>
      <c r="E6" s="22">
        <v>0.25</v>
      </c>
      <c r="F6" s="23" t="e">
        <f>'Phase Hours'!$E6*#REF!</f>
        <v>#REF!</v>
      </c>
      <c r="G6" s="2" t="e">
        <f t="shared" si="0"/>
        <v>#REF!</v>
      </c>
      <c r="H6">
        <v>169.4</v>
      </c>
      <c r="I6">
        <v>169.4</v>
      </c>
      <c r="J6">
        <v>-160</v>
      </c>
      <c r="K6">
        <v>180</v>
      </c>
      <c r="L6">
        <v>-100</v>
      </c>
      <c r="M6">
        <v>-160</v>
      </c>
      <c r="N6">
        <v>-98.8</v>
      </c>
      <c r="O6" s="2">
        <f t="shared" si="1"/>
        <v>0</v>
      </c>
    </row>
    <row r="7" spans="2:15" x14ac:dyDescent="0.2">
      <c r="B7" s="8" t="s">
        <v>33</v>
      </c>
      <c r="C7" s="22">
        <v>0.25</v>
      </c>
      <c r="D7" s="9" t="e">
        <f>'Phase Hours'!$C7*#REF!</f>
        <v>#REF!</v>
      </c>
      <c r="E7" s="22">
        <v>0.19</v>
      </c>
      <c r="F7" s="23" t="e">
        <f>'Phase Hours'!$E7*#REF!</f>
        <v>#REF!</v>
      </c>
      <c r="G7" s="2" t="e">
        <f t="shared" si="0"/>
        <v>#REF!</v>
      </c>
      <c r="H7">
        <v>42.35</v>
      </c>
      <c r="I7">
        <v>169.4</v>
      </c>
      <c r="J7">
        <v>8</v>
      </c>
      <c r="K7">
        <v>33.880000000000003</v>
      </c>
      <c r="L7">
        <v>300</v>
      </c>
      <c r="M7">
        <v>-80</v>
      </c>
      <c r="N7">
        <v>-32.299999999999997</v>
      </c>
      <c r="O7" s="2">
        <f t="shared" si="1"/>
        <v>441.33</v>
      </c>
    </row>
    <row r="8" spans="2:15" ht="17" thickBot="1" x14ac:dyDescent="0.25">
      <c r="B8" s="8" t="s">
        <v>32</v>
      </c>
      <c r="C8" s="22">
        <v>0.35</v>
      </c>
      <c r="D8" s="9" t="e">
        <f>'Phase Hours'!$C8*#REF!</f>
        <v>#REF!</v>
      </c>
      <c r="E8" s="22">
        <v>0.1</v>
      </c>
      <c r="F8" s="23" t="e">
        <f>'Phase Hours'!$E8*#REF!</f>
        <v>#REF!</v>
      </c>
      <c r="G8" s="2" t="e">
        <f t="shared" si="0"/>
        <v>#REF!</v>
      </c>
      <c r="H8">
        <v>59.29</v>
      </c>
      <c r="I8">
        <v>474.32</v>
      </c>
      <c r="J8">
        <v>500</v>
      </c>
      <c r="K8">
        <v>118.81715999999999</v>
      </c>
      <c r="L8">
        <v>600</v>
      </c>
      <c r="M8">
        <v>-60</v>
      </c>
      <c r="N8">
        <v>2</v>
      </c>
      <c r="O8" s="2">
        <f t="shared" si="1"/>
        <v>1694.4271600000002</v>
      </c>
    </row>
    <row r="9" spans="2:15" ht="17" thickTop="1" x14ac:dyDescent="0.2">
      <c r="B9" s="1" t="s">
        <v>29</v>
      </c>
      <c r="C9" s="10">
        <f>SUM(C4:C8)</f>
        <v>1</v>
      </c>
      <c r="D9" s="10" t="e">
        <f t="shared" ref="D9" si="2">SUM(D4:D8)</f>
        <v>#REF!</v>
      </c>
      <c r="E9" s="10">
        <f t="shared" ref="E9" si="3">SUM(E4:E8)</f>
        <v>0.7599999999999999</v>
      </c>
      <c r="F9" s="10" t="e">
        <f t="shared" ref="F9" si="4">SUM(F4:F8)</f>
        <v>#REF!</v>
      </c>
      <c r="G9" s="10" t="e">
        <f t="shared" ref="G9" si="5">SUM(G4:G8)</f>
        <v>#REF!</v>
      </c>
      <c r="H9" s="10">
        <f t="shared" ref="H9" si="6">SUM(H4:H8)</f>
        <v>335.04</v>
      </c>
      <c r="I9" s="10">
        <f t="shared" ref="I9" si="7">SUM(I4:I8)</f>
        <v>847</v>
      </c>
      <c r="J9" s="10">
        <f t="shared" ref="J9" si="8">SUM(J4:J8)</f>
        <v>120</v>
      </c>
      <c r="K9" s="10">
        <f t="shared" ref="K9" si="9">SUM(K4:K8)</f>
        <v>292.69716</v>
      </c>
      <c r="L9" s="10">
        <f t="shared" ref="L9" si="10">SUM(L4:L8)</f>
        <v>680</v>
      </c>
      <c r="M9" s="10">
        <f t="shared" ref="M9" si="11">SUM(M4:M8)</f>
        <v>-480</v>
      </c>
      <c r="N9" s="10">
        <f t="shared" ref="N9" si="12">SUM(N4:N8)</f>
        <v>-134.1</v>
      </c>
      <c r="O9" s="10">
        <f t="shared" ref="O9" si="13">SUM(O4:O8)</f>
        <v>1660.6371600000002</v>
      </c>
    </row>
    <row r="11" spans="2:15" x14ac:dyDescent="0.2">
      <c r="B11" s="24" t="s">
        <v>84</v>
      </c>
    </row>
    <row r="13" spans="2:15" x14ac:dyDescent="0.2">
      <c r="B13" s="3" t="s">
        <v>3</v>
      </c>
      <c r="C13" s="4" t="s">
        <v>4</v>
      </c>
      <c r="D13" s="4" t="s">
        <v>5</v>
      </c>
      <c r="E13" s="4" t="s">
        <v>6</v>
      </c>
      <c r="F13" s="5" t="s">
        <v>7</v>
      </c>
      <c r="G13" s="12" t="s">
        <v>76</v>
      </c>
      <c r="H13" s="12" t="s">
        <v>69</v>
      </c>
      <c r="I13" s="12" t="s">
        <v>70</v>
      </c>
      <c r="J13" s="12" t="s">
        <v>72</v>
      </c>
      <c r="K13" s="12" t="s">
        <v>71</v>
      </c>
      <c r="L13" s="12" t="s">
        <v>73</v>
      </c>
      <c r="M13" s="12" t="s">
        <v>74</v>
      </c>
      <c r="N13" s="12" t="s">
        <v>75</v>
      </c>
      <c r="O13" s="12" t="s">
        <v>31</v>
      </c>
    </row>
    <row r="14" spans="2:15" x14ac:dyDescent="0.2">
      <c r="B14" s="8" t="s">
        <v>0</v>
      </c>
      <c r="C14" s="22">
        <v>0.05</v>
      </c>
      <c r="D14" s="9" t="e">
        <f>'Phase Hours'!$C14*#REF!</f>
        <v>#REF!</v>
      </c>
      <c r="E14" s="22">
        <v>7.0000000000000007E-2</v>
      </c>
      <c r="F14" s="23" t="e">
        <f>'Phase Hours'!$E14*#REF!</f>
        <v>#REF!</v>
      </c>
      <c r="G14" s="2" t="e">
        <f>D14-F14</f>
        <v>#REF!</v>
      </c>
      <c r="H14">
        <v>32</v>
      </c>
      <c r="I14">
        <v>0</v>
      </c>
      <c r="J14">
        <v>-68</v>
      </c>
      <c r="K14">
        <v>0</v>
      </c>
      <c r="L14">
        <v>0</v>
      </c>
      <c r="M14">
        <v>-100</v>
      </c>
      <c r="N14">
        <v>0</v>
      </c>
      <c r="O14" s="2">
        <f>SUM(H14:N14)</f>
        <v>-136</v>
      </c>
    </row>
    <row r="15" spans="2:15" x14ac:dyDescent="0.2">
      <c r="B15" s="8" t="s">
        <v>1</v>
      </c>
      <c r="C15" s="22">
        <v>0.1</v>
      </c>
      <c r="D15" s="9" t="e">
        <f>'Phase Hours'!$C15*#REF!</f>
        <v>#REF!</v>
      </c>
      <c r="E15" s="22">
        <v>0.15</v>
      </c>
      <c r="F15" s="23" t="e">
        <f>'Phase Hours'!$E15*#REF!</f>
        <v>#REF!</v>
      </c>
      <c r="G15" s="2" t="e">
        <f t="shared" ref="G15:G18" si="14">D15-F15</f>
        <v>#REF!</v>
      </c>
      <c r="H15">
        <v>32</v>
      </c>
      <c r="I15" s="2">
        <v>33.880000000000003</v>
      </c>
      <c r="J15">
        <v>-160</v>
      </c>
      <c r="K15">
        <v>-40</v>
      </c>
      <c r="L15">
        <v>-120</v>
      </c>
      <c r="M15">
        <v>-80</v>
      </c>
      <c r="N15">
        <v>-5</v>
      </c>
      <c r="O15" s="2">
        <f t="shared" ref="O15:O18" si="15">SUM(H15:N15)</f>
        <v>-339.12</v>
      </c>
    </row>
    <row r="16" spans="2:15" x14ac:dyDescent="0.2">
      <c r="B16" s="8" t="s">
        <v>2</v>
      </c>
      <c r="C16" s="22">
        <v>0.25</v>
      </c>
      <c r="D16" s="9" t="e">
        <f>'Phase Hours'!$C16*#REF!</f>
        <v>#REF!</v>
      </c>
      <c r="E16" s="22">
        <v>0.25</v>
      </c>
      <c r="F16" s="23" t="e">
        <f>'Phase Hours'!$E16*#REF!</f>
        <v>#REF!</v>
      </c>
      <c r="G16" s="2" t="e">
        <f t="shared" si="14"/>
        <v>#REF!</v>
      </c>
      <c r="H16">
        <v>169.4</v>
      </c>
      <c r="I16">
        <v>169.4</v>
      </c>
      <c r="J16">
        <v>-160</v>
      </c>
      <c r="K16">
        <v>180</v>
      </c>
      <c r="L16">
        <v>-100</v>
      </c>
      <c r="M16">
        <v>-160</v>
      </c>
      <c r="N16">
        <v>-98.8</v>
      </c>
      <c r="O16" s="2">
        <f t="shared" si="15"/>
        <v>0</v>
      </c>
    </row>
    <row r="17" spans="2:18" x14ac:dyDescent="0.2">
      <c r="B17" s="8" t="s">
        <v>33</v>
      </c>
      <c r="C17" s="22">
        <v>0.25</v>
      </c>
      <c r="D17" s="9" t="e">
        <f>'Phase Hours'!$C17*#REF!</f>
        <v>#REF!</v>
      </c>
      <c r="E17" s="22">
        <v>0.19</v>
      </c>
      <c r="F17" s="23" t="e">
        <f>'Phase Hours'!$E17*#REF!</f>
        <v>#REF!</v>
      </c>
      <c r="G17" s="2" t="e">
        <f t="shared" si="14"/>
        <v>#REF!</v>
      </c>
      <c r="H17">
        <v>42.35</v>
      </c>
      <c r="I17">
        <v>169.4</v>
      </c>
      <c r="J17">
        <v>8</v>
      </c>
      <c r="K17">
        <v>33.880000000000003</v>
      </c>
      <c r="L17">
        <v>300</v>
      </c>
      <c r="M17">
        <v>-80</v>
      </c>
      <c r="N17">
        <v>-32.299999999999997</v>
      </c>
      <c r="O17" s="2">
        <f t="shared" si="15"/>
        <v>441.33</v>
      </c>
    </row>
    <row r="18" spans="2:18" ht="17" thickBot="1" x14ac:dyDescent="0.25">
      <c r="B18" s="8" t="s">
        <v>32</v>
      </c>
      <c r="C18" s="22">
        <v>0.35</v>
      </c>
      <c r="D18" s="9" t="e">
        <f>'Phase Hours'!$C18*#REF!</f>
        <v>#REF!</v>
      </c>
      <c r="E18" s="22">
        <v>0.1</v>
      </c>
      <c r="F18" s="23" t="e">
        <f>'Phase Hours'!$E18*#REF!</f>
        <v>#REF!</v>
      </c>
      <c r="G18" s="2" t="e">
        <f t="shared" si="14"/>
        <v>#REF!</v>
      </c>
      <c r="H18">
        <v>59.29</v>
      </c>
      <c r="I18">
        <v>474.32</v>
      </c>
      <c r="J18">
        <v>500</v>
      </c>
      <c r="K18">
        <v>118.81715999999999</v>
      </c>
      <c r="L18">
        <v>600</v>
      </c>
      <c r="M18">
        <v>-60</v>
      </c>
      <c r="N18">
        <v>2</v>
      </c>
      <c r="O18" s="2">
        <f t="shared" si="15"/>
        <v>1694.4271600000002</v>
      </c>
    </row>
    <row r="19" spans="2:18" ht="17" thickTop="1" x14ac:dyDescent="0.2">
      <c r="B19" s="1" t="s">
        <v>29</v>
      </c>
      <c r="C19" s="10">
        <f>SUM(C14:C18)</f>
        <v>1</v>
      </c>
      <c r="D19" s="10" t="e">
        <f t="shared" ref="D19:O19" si="16">SUM(D14:D18)</f>
        <v>#REF!</v>
      </c>
      <c r="E19" s="10">
        <f t="shared" si="16"/>
        <v>0.7599999999999999</v>
      </c>
      <c r="F19" s="10" t="e">
        <f t="shared" si="16"/>
        <v>#REF!</v>
      </c>
      <c r="G19" s="10" t="e">
        <f t="shared" si="16"/>
        <v>#REF!</v>
      </c>
      <c r="H19" s="10">
        <f t="shared" si="16"/>
        <v>335.04</v>
      </c>
      <c r="I19" s="10">
        <f t="shared" si="16"/>
        <v>847</v>
      </c>
      <c r="J19" s="10">
        <f t="shared" si="16"/>
        <v>120</v>
      </c>
      <c r="K19" s="10">
        <f t="shared" si="16"/>
        <v>292.69716</v>
      </c>
      <c r="L19" s="10">
        <f t="shared" si="16"/>
        <v>680</v>
      </c>
      <c r="M19" s="10">
        <f t="shared" si="16"/>
        <v>-480</v>
      </c>
      <c r="N19" s="10">
        <f t="shared" si="16"/>
        <v>-134.1</v>
      </c>
      <c r="O19" s="10">
        <f t="shared" si="16"/>
        <v>1660.6371600000002</v>
      </c>
    </row>
    <row r="21" spans="2:18" ht="17" thickBot="1" x14ac:dyDescent="0.25"/>
    <row r="22" spans="2:18" ht="17" thickTop="1" x14ac:dyDescent="0.2">
      <c r="E22" s="18" t="s">
        <v>76</v>
      </c>
      <c r="F22" s="11" t="e">
        <f>D19-F19</f>
        <v>#REF!</v>
      </c>
      <c r="G22" s="19"/>
    </row>
    <row r="31" spans="2:18" x14ac:dyDescent="0.2">
      <c r="L31">
        <f>-1*H14</f>
        <v>-32</v>
      </c>
      <c r="M31">
        <f t="shared" ref="M31:R35" si="17">-1*I14</f>
        <v>0</v>
      </c>
      <c r="N31">
        <f t="shared" si="17"/>
        <v>68</v>
      </c>
      <c r="O31">
        <f t="shared" si="17"/>
        <v>0</v>
      </c>
      <c r="P31">
        <f t="shared" si="17"/>
        <v>0</v>
      </c>
      <c r="Q31">
        <f t="shared" si="17"/>
        <v>100</v>
      </c>
      <c r="R31">
        <f t="shared" si="17"/>
        <v>0</v>
      </c>
    </row>
    <row r="32" spans="2:18" x14ac:dyDescent="0.2">
      <c r="L32">
        <f t="shared" ref="L32:L35" si="18">-1*H15</f>
        <v>-32</v>
      </c>
      <c r="M32">
        <f t="shared" si="17"/>
        <v>-33.880000000000003</v>
      </c>
      <c r="N32">
        <f t="shared" si="17"/>
        <v>160</v>
      </c>
      <c r="O32">
        <f t="shared" si="17"/>
        <v>40</v>
      </c>
      <c r="P32">
        <f t="shared" si="17"/>
        <v>120</v>
      </c>
      <c r="Q32">
        <f t="shared" si="17"/>
        <v>80</v>
      </c>
      <c r="R32">
        <f t="shared" si="17"/>
        <v>5</v>
      </c>
    </row>
    <row r="33" spans="12:18" x14ac:dyDescent="0.2">
      <c r="L33">
        <f t="shared" si="18"/>
        <v>-169.4</v>
      </c>
      <c r="M33">
        <f t="shared" si="17"/>
        <v>-169.4</v>
      </c>
      <c r="N33">
        <f t="shared" si="17"/>
        <v>160</v>
      </c>
      <c r="O33">
        <f t="shared" si="17"/>
        <v>-180</v>
      </c>
      <c r="P33">
        <f t="shared" si="17"/>
        <v>100</v>
      </c>
      <c r="Q33">
        <f t="shared" si="17"/>
        <v>160</v>
      </c>
      <c r="R33">
        <f t="shared" si="17"/>
        <v>98.8</v>
      </c>
    </row>
    <row r="34" spans="12:18" x14ac:dyDescent="0.2">
      <c r="L34">
        <f t="shared" si="18"/>
        <v>-42.35</v>
      </c>
      <c r="M34">
        <f t="shared" si="17"/>
        <v>-169.4</v>
      </c>
      <c r="N34">
        <f t="shared" si="17"/>
        <v>-8</v>
      </c>
      <c r="O34">
        <f t="shared" si="17"/>
        <v>-33.880000000000003</v>
      </c>
      <c r="P34">
        <f t="shared" si="17"/>
        <v>-300</v>
      </c>
      <c r="Q34">
        <f t="shared" si="17"/>
        <v>80</v>
      </c>
      <c r="R34">
        <f t="shared" si="17"/>
        <v>32.299999999999997</v>
      </c>
    </row>
    <row r="35" spans="12:18" x14ac:dyDescent="0.2">
      <c r="L35">
        <f t="shared" si="18"/>
        <v>-59.29</v>
      </c>
      <c r="M35">
        <f t="shared" si="17"/>
        <v>-474.32</v>
      </c>
      <c r="N35">
        <f t="shared" si="17"/>
        <v>-500</v>
      </c>
      <c r="O35">
        <f t="shared" si="17"/>
        <v>-118.81715999999999</v>
      </c>
      <c r="P35">
        <f t="shared" si="17"/>
        <v>-600</v>
      </c>
      <c r="Q35">
        <f t="shared" si="17"/>
        <v>60</v>
      </c>
      <c r="R35">
        <f t="shared" si="17"/>
        <v>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F87E-CC82-6447-BEA5-7F613B0313CD}">
  <dimension ref="B4:N77"/>
  <sheetViews>
    <sheetView topLeftCell="A35" workbookViewId="0">
      <selection activeCell="F31" sqref="F31"/>
    </sheetView>
  </sheetViews>
  <sheetFormatPr baseColWidth="10" defaultRowHeight="16" x14ac:dyDescent="0.2"/>
  <cols>
    <col min="2" max="2" width="20" bestFit="1" customWidth="1"/>
    <col min="3" max="3" width="21" customWidth="1"/>
    <col min="11" max="11" width="15.1640625" bestFit="1" customWidth="1"/>
    <col min="12" max="12" width="15" customWidth="1"/>
  </cols>
  <sheetData>
    <row r="4" spans="2:12" x14ac:dyDescent="0.2">
      <c r="B4" s="3" t="s">
        <v>3</v>
      </c>
      <c r="C4" s="12" t="s">
        <v>7</v>
      </c>
      <c r="D4" s="12" t="s">
        <v>69</v>
      </c>
      <c r="E4" s="12" t="s">
        <v>70</v>
      </c>
      <c r="F4" s="12" t="s">
        <v>72</v>
      </c>
      <c r="G4" s="12" t="s">
        <v>71</v>
      </c>
      <c r="H4" s="12" t="s">
        <v>73</v>
      </c>
      <c r="I4" s="12" t="s">
        <v>74</v>
      </c>
      <c r="J4" s="12" t="s">
        <v>75</v>
      </c>
      <c r="K4" s="12" t="s">
        <v>29</v>
      </c>
      <c r="L4" s="4" t="s">
        <v>5</v>
      </c>
    </row>
    <row r="5" spans="2:12" x14ac:dyDescent="0.2">
      <c r="B5" s="6" t="s">
        <v>0</v>
      </c>
      <c r="C5" s="20">
        <v>474.32</v>
      </c>
      <c r="D5">
        <v>32</v>
      </c>
      <c r="E5">
        <v>0</v>
      </c>
      <c r="F5">
        <v>-68</v>
      </c>
      <c r="G5">
        <v>0</v>
      </c>
      <c r="H5">
        <v>0</v>
      </c>
      <c r="I5">
        <v>-100</v>
      </c>
      <c r="J5">
        <v>0</v>
      </c>
      <c r="K5" s="2">
        <f>SUM(C5:J5)</f>
        <v>338.32</v>
      </c>
      <c r="L5" s="7">
        <v>338.8</v>
      </c>
    </row>
    <row r="6" spans="2:12" x14ac:dyDescent="0.2">
      <c r="B6" s="8" t="s">
        <v>1</v>
      </c>
      <c r="C6">
        <v>1016.4</v>
      </c>
      <c r="D6">
        <v>33</v>
      </c>
      <c r="E6" s="2">
        <v>33.880000000000003</v>
      </c>
      <c r="F6">
        <v>-160</v>
      </c>
      <c r="G6">
        <v>-40</v>
      </c>
      <c r="H6">
        <v>-120</v>
      </c>
      <c r="I6">
        <v>-80</v>
      </c>
      <c r="J6">
        <v>-5</v>
      </c>
      <c r="K6" s="2">
        <f t="shared" ref="K6:K9" si="0">SUM(C6:J6)</f>
        <v>678.2800000000002</v>
      </c>
      <c r="L6" s="9">
        <v>677.6</v>
      </c>
    </row>
    <row r="7" spans="2:12" x14ac:dyDescent="0.2">
      <c r="B7" s="6" t="s">
        <v>2</v>
      </c>
      <c r="C7" s="20">
        <v>1694</v>
      </c>
      <c r="D7">
        <v>169.4</v>
      </c>
      <c r="E7">
        <v>169.4</v>
      </c>
      <c r="F7">
        <v>-160</v>
      </c>
      <c r="G7">
        <v>180</v>
      </c>
      <c r="H7">
        <v>-100</v>
      </c>
      <c r="I7">
        <v>-160</v>
      </c>
      <c r="J7">
        <v>-98.8</v>
      </c>
      <c r="K7" s="2">
        <f t="shared" si="0"/>
        <v>1694.0000000000002</v>
      </c>
      <c r="L7" s="7">
        <v>1694</v>
      </c>
    </row>
    <row r="8" spans="2:12" x14ac:dyDescent="0.2">
      <c r="B8" s="8" t="s">
        <v>33</v>
      </c>
      <c r="C8">
        <v>1287.44</v>
      </c>
      <c r="D8">
        <v>42.35</v>
      </c>
      <c r="E8">
        <v>169.4</v>
      </c>
      <c r="F8">
        <v>8</v>
      </c>
      <c r="G8">
        <v>0</v>
      </c>
      <c r="H8">
        <v>300</v>
      </c>
      <c r="I8">
        <v>-80</v>
      </c>
      <c r="J8">
        <v>-32.299999999999997</v>
      </c>
      <c r="K8" s="2">
        <f t="shared" si="0"/>
        <v>1694.89</v>
      </c>
      <c r="L8" s="9">
        <v>1694</v>
      </c>
    </row>
    <row r="9" spans="2:12" x14ac:dyDescent="0.2">
      <c r="B9" s="6" t="s">
        <v>32</v>
      </c>
      <c r="C9" s="20">
        <v>677.6</v>
      </c>
      <c r="D9">
        <v>59.29</v>
      </c>
      <c r="E9">
        <v>474.32</v>
      </c>
      <c r="F9">
        <v>500</v>
      </c>
      <c r="G9">
        <v>118.81715999999999</v>
      </c>
      <c r="H9">
        <v>600</v>
      </c>
      <c r="I9">
        <v>-60</v>
      </c>
      <c r="J9">
        <v>2</v>
      </c>
      <c r="K9" s="2">
        <f t="shared" si="0"/>
        <v>2372.0271600000001</v>
      </c>
      <c r="L9" s="7">
        <v>2371.6</v>
      </c>
    </row>
    <row r="10" spans="2:12" x14ac:dyDescent="0.2">
      <c r="B10" s="21" t="s">
        <v>5</v>
      </c>
    </row>
    <row r="38" spans="2:14" x14ac:dyDescent="0.2">
      <c r="B38" s="3" t="s">
        <v>3</v>
      </c>
      <c r="C38" s="6" t="s">
        <v>0</v>
      </c>
      <c r="D38" s="8" t="s">
        <v>1</v>
      </c>
      <c r="E38" s="6" t="s">
        <v>2</v>
      </c>
      <c r="F38" s="8" t="s">
        <v>33</v>
      </c>
      <c r="G38" s="6" t="s">
        <v>32</v>
      </c>
    </row>
    <row r="39" spans="2:14" x14ac:dyDescent="0.2">
      <c r="B39" s="12" t="s">
        <v>7</v>
      </c>
      <c r="C39" s="20">
        <v>474.32</v>
      </c>
      <c r="D39">
        <v>1016.4</v>
      </c>
      <c r="E39" s="20">
        <v>1694</v>
      </c>
      <c r="F39">
        <v>1287.44</v>
      </c>
      <c r="G39" s="20">
        <v>677.6</v>
      </c>
      <c r="I39" s="13" t="s">
        <v>47</v>
      </c>
      <c r="J39" s="13" t="s">
        <v>0</v>
      </c>
      <c r="K39" s="13" t="s">
        <v>1</v>
      </c>
      <c r="L39" s="13" t="s">
        <v>2</v>
      </c>
      <c r="M39" s="13" t="s">
        <v>33</v>
      </c>
      <c r="N39" s="13" t="s">
        <v>32</v>
      </c>
    </row>
    <row r="40" spans="2:14" x14ac:dyDescent="0.2">
      <c r="B40" s="12" t="s">
        <v>69</v>
      </c>
      <c r="C40">
        <v>32</v>
      </c>
      <c r="D40">
        <v>33</v>
      </c>
      <c r="E40">
        <v>169.4</v>
      </c>
      <c r="F40">
        <v>42.35</v>
      </c>
      <c r="G40">
        <v>59.29</v>
      </c>
      <c r="I40" t="s">
        <v>7</v>
      </c>
      <c r="J40">
        <v>474.32</v>
      </c>
      <c r="K40">
        <v>1016.4</v>
      </c>
      <c r="L40">
        <v>1694</v>
      </c>
      <c r="M40">
        <v>1287.44</v>
      </c>
      <c r="N40">
        <v>677.6</v>
      </c>
    </row>
    <row r="41" spans="2:14" x14ac:dyDescent="0.2">
      <c r="B41" s="12" t="s">
        <v>70</v>
      </c>
      <c r="C41">
        <v>0</v>
      </c>
      <c r="D41" s="2">
        <v>33.880000000000003</v>
      </c>
      <c r="E41">
        <v>169.4</v>
      </c>
      <c r="F41">
        <v>169.4</v>
      </c>
      <c r="G41">
        <v>474.32</v>
      </c>
      <c r="I41" t="s">
        <v>69</v>
      </c>
      <c r="J41">
        <v>32</v>
      </c>
      <c r="K41">
        <v>33</v>
      </c>
      <c r="L41">
        <v>169.4</v>
      </c>
      <c r="M41">
        <v>42.35</v>
      </c>
      <c r="N41">
        <v>59.29</v>
      </c>
    </row>
    <row r="42" spans="2:14" x14ac:dyDescent="0.2">
      <c r="B42" s="12" t="s">
        <v>72</v>
      </c>
      <c r="C42">
        <v>-68</v>
      </c>
      <c r="D42">
        <v>-160</v>
      </c>
      <c r="E42">
        <v>-160</v>
      </c>
      <c r="F42">
        <v>8</v>
      </c>
      <c r="G42">
        <v>500</v>
      </c>
      <c r="I42" t="s">
        <v>70</v>
      </c>
      <c r="J42">
        <v>0</v>
      </c>
      <c r="K42">
        <v>34</v>
      </c>
      <c r="L42">
        <v>169.4</v>
      </c>
      <c r="M42">
        <v>169.4</v>
      </c>
      <c r="N42">
        <v>474.32</v>
      </c>
    </row>
    <row r="43" spans="2:14" x14ac:dyDescent="0.2">
      <c r="B43" s="12" t="s">
        <v>71</v>
      </c>
      <c r="C43">
        <v>0</v>
      </c>
      <c r="D43">
        <v>-40</v>
      </c>
      <c r="E43">
        <v>180</v>
      </c>
      <c r="F43">
        <v>0</v>
      </c>
      <c r="G43">
        <v>118.81715999999999</v>
      </c>
      <c r="I43" t="s">
        <v>72</v>
      </c>
      <c r="J43">
        <v>-68</v>
      </c>
      <c r="K43">
        <v>-160</v>
      </c>
      <c r="L43">
        <v>-160</v>
      </c>
      <c r="M43">
        <v>8</v>
      </c>
      <c r="N43">
        <v>500</v>
      </c>
    </row>
    <row r="44" spans="2:14" x14ac:dyDescent="0.2">
      <c r="B44" s="12" t="s">
        <v>73</v>
      </c>
      <c r="C44">
        <v>0</v>
      </c>
      <c r="D44">
        <v>-120</v>
      </c>
      <c r="E44">
        <v>-100</v>
      </c>
      <c r="F44">
        <v>300</v>
      </c>
      <c r="G44">
        <v>600</v>
      </c>
      <c r="I44" t="s">
        <v>71</v>
      </c>
      <c r="J44">
        <v>0</v>
      </c>
      <c r="K44">
        <v>-40</v>
      </c>
      <c r="L44">
        <v>180</v>
      </c>
      <c r="M44">
        <v>0</v>
      </c>
      <c r="N44">
        <v>118.81716</v>
      </c>
    </row>
    <row r="45" spans="2:14" x14ac:dyDescent="0.2">
      <c r="B45" s="12" t="s">
        <v>74</v>
      </c>
      <c r="C45">
        <v>-100</v>
      </c>
      <c r="D45">
        <v>-80</v>
      </c>
      <c r="E45">
        <v>-160</v>
      </c>
      <c r="F45">
        <v>-80</v>
      </c>
      <c r="G45">
        <v>-60</v>
      </c>
      <c r="I45" t="s">
        <v>73</v>
      </c>
      <c r="J45">
        <v>0</v>
      </c>
      <c r="K45">
        <v>-120</v>
      </c>
      <c r="L45">
        <v>-100</v>
      </c>
      <c r="M45">
        <v>300</v>
      </c>
      <c r="N45">
        <v>600</v>
      </c>
    </row>
    <row r="46" spans="2:14" x14ac:dyDescent="0.2">
      <c r="B46" s="12" t="s">
        <v>75</v>
      </c>
      <c r="C46">
        <v>0</v>
      </c>
      <c r="D46">
        <v>-5</v>
      </c>
      <c r="E46">
        <v>-98.8</v>
      </c>
      <c r="F46">
        <v>-32.299999999999997</v>
      </c>
      <c r="G46">
        <v>2</v>
      </c>
      <c r="I46" t="s">
        <v>74</v>
      </c>
      <c r="J46">
        <v>-100</v>
      </c>
      <c r="K46">
        <v>-80</v>
      </c>
      <c r="L46">
        <v>-160</v>
      </c>
      <c r="M46">
        <v>-80</v>
      </c>
      <c r="N46">
        <v>-60</v>
      </c>
    </row>
    <row r="47" spans="2:14" x14ac:dyDescent="0.2">
      <c r="I47" t="s">
        <v>75</v>
      </c>
      <c r="J47">
        <v>0</v>
      </c>
      <c r="K47">
        <v>-5</v>
      </c>
      <c r="L47">
        <v>-98.8</v>
      </c>
      <c r="M47">
        <v>-32.299999999999997</v>
      </c>
      <c r="N47">
        <v>2</v>
      </c>
    </row>
    <row r="51" spans="2:12" x14ac:dyDescent="0.2">
      <c r="B51" s="13" t="s">
        <v>3</v>
      </c>
      <c r="C51" s="13" t="s">
        <v>30</v>
      </c>
      <c r="D51" s="13" t="s">
        <v>77</v>
      </c>
      <c r="E51" s="13" t="s">
        <v>78</v>
      </c>
      <c r="F51" s="13" t="s">
        <v>72</v>
      </c>
      <c r="G51" s="13" t="s">
        <v>82</v>
      </c>
      <c r="H51" s="13" t="s">
        <v>79</v>
      </c>
      <c r="I51" s="13" t="s">
        <v>74</v>
      </c>
      <c r="J51" s="13" t="s">
        <v>75</v>
      </c>
      <c r="K51" s="13" t="s">
        <v>31</v>
      </c>
      <c r="L51" s="13" t="s">
        <v>83</v>
      </c>
    </row>
    <row r="52" spans="2:12" x14ac:dyDescent="0.2">
      <c r="B52" t="s">
        <v>0</v>
      </c>
      <c r="C52" s="7">
        <v>338.8</v>
      </c>
      <c r="D52">
        <v>32</v>
      </c>
      <c r="E52">
        <v>0</v>
      </c>
      <c r="F52">
        <v>-68</v>
      </c>
      <c r="G52">
        <v>0</v>
      </c>
      <c r="H52">
        <v>0</v>
      </c>
      <c r="I52">
        <v>-100</v>
      </c>
      <c r="J52">
        <v>0</v>
      </c>
      <c r="K52">
        <v>474.32</v>
      </c>
      <c r="L52">
        <f>SUM(D52:J52)</f>
        <v>-136</v>
      </c>
    </row>
    <row r="53" spans="2:12" x14ac:dyDescent="0.2">
      <c r="B53" t="s">
        <v>1</v>
      </c>
      <c r="C53" s="9">
        <v>677.6</v>
      </c>
      <c r="D53">
        <v>33</v>
      </c>
      <c r="E53">
        <v>34</v>
      </c>
      <c r="F53">
        <v>-160</v>
      </c>
      <c r="G53">
        <v>-40</v>
      </c>
      <c r="H53">
        <v>-120</v>
      </c>
      <c r="I53">
        <v>-80</v>
      </c>
      <c r="J53">
        <v>-5</v>
      </c>
      <c r="K53">
        <v>1016.4</v>
      </c>
      <c r="L53">
        <f t="shared" ref="L53:L57" si="1">SUM(D53:J53)</f>
        <v>-338</v>
      </c>
    </row>
    <row r="54" spans="2:12" x14ac:dyDescent="0.2">
      <c r="B54" t="s">
        <v>2</v>
      </c>
      <c r="C54" s="7">
        <v>1694</v>
      </c>
      <c r="D54">
        <v>169.4</v>
      </c>
      <c r="E54">
        <v>169.4</v>
      </c>
      <c r="F54">
        <v>-160</v>
      </c>
      <c r="G54">
        <v>180</v>
      </c>
      <c r="H54">
        <v>-100</v>
      </c>
      <c r="I54">
        <v>-160</v>
      </c>
      <c r="J54">
        <v>-98.8</v>
      </c>
      <c r="K54">
        <v>1694</v>
      </c>
      <c r="L54">
        <f t="shared" si="1"/>
        <v>0</v>
      </c>
    </row>
    <row r="55" spans="2:12" x14ac:dyDescent="0.2">
      <c r="B55" t="s">
        <v>80</v>
      </c>
      <c r="C55" s="9">
        <v>1694</v>
      </c>
      <c r="D55">
        <v>42.35</v>
      </c>
      <c r="E55">
        <v>169.4</v>
      </c>
      <c r="F55">
        <v>8</v>
      </c>
      <c r="G55">
        <v>0</v>
      </c>
      <c r="H55">
        <v>300</v>
      </c>
      <c r="I55">
        <v>-80</v>
      </c>
      <c r="J55">
        <v>-32.299999999999997</v>
      </c>
      <c r="K55">
        <v>1287.44</v>
      </c>
      <c r="L55">
        <f t="shared" si="1"/>
        <v>407.45</v>
      </c>
    </row>
    <row r="56" spans="2:12" x14ac:dyDescent="0.2">
      <c r="B56" t="s">
        <v>32</v>
      </c>
      <c r="C56" s="7">
        <v>2371.6</v>
      </c>
      <c r="D56">
        <v>59.29</v>
      </c>
      <c r="E56">
        <v>474.32</v>
      </c>
      <c r="F56">
        <v>500</v>
      </c>
      <c r="G56">
        <v>118.82</v>
      </c>
      <c r="H56">
        <v>600</v>
      </c>
      <c r="I56">
        <v>-60</v>
      </c>
      <c r="J56">
        <v>2</v>
      </c>
      <c r="K56">
        <v>677.6</v>
      </c>
      <c r="L56">
        <f t="shared" si="1"/>
        <v>1694.43</v>
      </c>
    </row>
    <row r="57" spans="2:12" x14ac:dyDescent="0.2">
      <c r="B57" t="s">
        <v>29</v>
      </c>
      <c r="C57" s="2">
        <f>SUM(C52:C56)</f>
        <v>6776</v>
      </c>
      <c r="D57" s="2">
        <f t="shared" ref="D57:K57" si="2">SUM(D52:D56)</f>
        <v>336.04</v>
      </c>
      <c r="E57" s="2">
        <f t="shared" si="2"/>
        <v>847.12</v>
      </c>
      <c r="F57" s="2">
        <f t="shared" si="2"/>
        <v>120</v>
      </c>
      <c r="G57" s="2">
        <f t="shared" si="2"/>
        <v>258.82</v>
      </c>
      <c r="H57" s="2">
        <f t="shared" si="2"/>
        <v>680</v>
      </c>
      <c r="I57" s="2">
        <f t="shared" si="2"/>
        <v>-480</v>
      </c>
      <c r="J57" s="2">
        <f t="shared" si="2"/>
        <v>-134.1</v>
      </c>
      <c r="K57" s="2">
        <f t="shared" si="2"/>
        <v>5149.76</v>
      </c>
      <c r="L57">
        <f t="shared" si="1"/>
        <v>1627.88</v>
      </c>
    </row>
    <row r="58" spans="2:12" x14ac:dyDescent="0.2">
      <c r="D58">
        <v>336.04</v>
      </c>
      <c r="E58">
        <v>847.12</v>
      </c>
      <c r="F58">
        <v>120</v>
      </c>
      <c r="G58">
        <v>258.82</v>
      </c>
      <c r="H58">
        <v>680</v>
      </c>
      <c r="I58">
        <v>-480</v>
      </c>
      <c r="J58">
        <v>-134.1</v>
      </c>
    </row>
    <row r="60" spans="2:12" x14ac:dyDescent="0.2">
      <c r="B60" t="s">
        <v>30</v>
      </c>
      <c r="C60" s="2">
        <f>C57</f>
        <v>6776</v>
      </c>
    </row>
    <row r="61" spans="2:12" x14ac:dyDescent="0.2">
      <c r="B61" s="13" t="s">
        <v>77</v>
      </c>
      <c r="C61">
        <v>-336.04</v>
      </c>
    </row>
    <row r="62" spans="2:12" x14ac:dyDescent="0.2">
      <c r="B62" s="13" t="s">
        <v>78</v>
      </c>
      <c r="C62">
        <v>-847.12</v>
      </c>
    </row>
    <row r="63" spans="2:12" x14ac:dyDescent="0.2">
      <c r="B63" s="13" t="s">
        <v>72</v>
      </c>
      <c r="C63">
        <v>-120</v>
      </c>
    </row>
    <row r="64" spans="2:12" x14ac:dyDescent="0.2">
      <c r="B64" s="13" t="s">
        <v>82</v>
      </c>
      <c r="C64">
        <v>-258.82</v>
      </c>
    </row>
    <row r="65" spans="2:3" x14ac:dyDescent="0.2">
      <c r="B65" s="13" t="s">
        <v>79</v>
      </c>
      <c r="C65">
        <v>-680</v>
      </c>
    </row>
    <row r="66" spans="2:3" x14ac:dyDescent="0.2">
      <c r="B66" s="13" t="s">
        <v>74</v>
      </c>
      <c r="C66">
        <v>480</v>
      </c>
    </row>
    <row r="67" spans="2:3" x14ac:dyDescent="0.2">
      <c r="B67" s="13" t="s">
        <v>81</v>
      </c>
      <c r="C67">
        <v>134.1</v>
      </c>
    </row>
    <row r="68" spans="2:3" x14ac:dyDescent="0.2">
      <c r="B68" t="s">
        <v>31</v>
      </c>
      <c r="C68" s="2">
        <f>K57</f>
        <v>5149.76</v>
      </c>
    </row>
    <row r="71" spans="2:3" x14ac:dyDescent="0.2">
      <c r="B71" t="s">
        <v>30</v>
      </c>
      <c r="C71" s="2">
        <f>C57</f>
        <v>6776</v>
      </c>
    </row>
    <row r="72" spans="2:3" x14ac:dyDescent="0.2">
      <c r="B72" t="s">
        <v>0</v>
      </c>
      <c r="C72">
        <v>136</v>
      </c>
    </row>
    <row r="73" spans="2:3" x14ac:dyDescent="0.2">
      <c r="B73" t="s">
        <v>1</v>
      </c>
      <c r="C73">
        <v>338</v>
      </c>
    </row>
    <row r="74" spans="2:3" x14ac:dyDescent="0.2">
      <c r="B74" t="s">
        <v>2</v>
      </c>
      <c r="C74">
        <v>0</v>
      </c>
    </row>
    <row r="75" spans="2:3" x14ac:dyDescent="0.2">
      <c r="B75" t="s">
        <v>80</v>
      </c>
      <c r="C75">
        <v>-407.45</v>
      </c>
    </row>
    <row r="76" spans="2:3" x14ac:dyDescent="0.2">
      <c r="B76" t="s">
        <v>32</v>
      </c>
      <c r="C76">
        <v>-1694.43</v>
      </c>
    </row>
    <row r="77" spans="2:3" x14ac:dyDescent="0.2">
      <c r="B77" t="s">
        <v>31</v>
      </c>
      <c r="C77" s="2">
        <f>K57</f>
        <v>5149.76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3F2-A6C8-4940-A5E1-7EFAFFF87A1C}">
  <dimension ref="A1:G18"/>
  <sheetViews>
    <sheetView tabSelected="1" zoomScale="200" workbookViewId="0">
      <selection activeCell="E18" sqref="A1:E18"/>
    </sheetView>
  </sheetViews>
  <sheetFormatPr baseColWidth="10" defaultRowHeight="16" x14ac:dyDescent="0.2"/>
  <cols>
    <col min="1" max="1" width="22.6640625" bestFit="1" customWidth="1"/>
    <col min="4" max="4" width="12" customWidth="1"/>
    <col min="5" max="5" width="12" bestFit="1" customWidth="1"/>
    <col min="6" max="6" width="15.5" customWidth="1"/>
    <col min="7" max="7" width="33.1640625" customWidth="1"/>
  </cols>
  <sheetData>
    <row r="1" spans="1:7" x14ac:dyDescent="0.2">
      <c r="A1" s="25" t="s">
        <v>8</v>
      </c>
      <c r="B1" s="26" t="s">
        <v>9</v>
      </c>
      <c r="C1" s="26" t="s">
        <v>10</v>
      </c>
      <c r="D1" s="27" t="s">
        <v>86</v>
      </c>
      <c r="E1" s="28" t="s">
        <v>87</v>
      </c>
      <c r="F1" s="28" t="s">
        <v>88</v>
      </c>
      <c r="G1" s="26" t="s">
        <v>89</v>
      </c>
    </row>
    <row r="2" spans="1:7" ht="51" x14ac:dyDescent="0.2">
      <c r="A2" s="29" t="s">
        <v>11</v>
      </c>
      <c r="B2" s="29">
        <v>1</v>
      </c>
      <c r="C2" s="29" t="s">
        <v>12</v>
      </c>
      <c r="D2" s="29">
        <v>1600</v>
      </c>
      <c r="E2" s="30">
        <f>RoleHours[[#This Row],[Pkg Hrs]]/RoleHours[[#Totals],[Pkg Hrs]]</f>
        <v>0.21505376344086022</v>
      </c>
      <c r="F2" s="29"/>
      <c r="G2" s="31" t="s">
        <v>90</v>
      </c>
    </row>
    <row r="3" spans="1:7" x14ac:dyDescent="0.2">
      <c r="A3" s="29" t="s">
        <v>13</v>
      </c>
      <c r="B3" s="29">
        <v>1</v>
      </c>
      <c r="C3" s="29" t="s">
        <v>12</v>
      </c>
      <c r="D3" s="29">
        <v>780</v>
      </c>
      <c r="E3" s="30">
        <f>RoleHours[[#This Row],[Pkg Hrs]]/RoleHours[[#Totals],[Pkg Hrs]]</f>
        <v>0.10483870967741936</v>
      </c>
      <c r="F3" s="29"/>
      <c r="G3" s="31"/>
    </row>
    <row r="4" spans="1:7" x14ac:dyDescent="0.2">
      <c r="A4" s="29" t="s">
        <v>14</v>
      </c>
      <c r="B4" s="29">
        <v>1</v>
      </c>
      <c r="C4" s="29" t="s">
        <v>12</v>
      </c>
      <c r="D4" s="29">
        <v>468</v>
      </c>
      <c r="E4" s="30">
        <f>RoleHours[[#This Row],[Pkg Hrs]]/RoleHours[[#Totals],[Pkg Hrs]]</f>
        <v>6.2903225806451607E-2</v>
      </c>
      <c r="F4" s="29"/>
      <c r="G4" s="31"/>
    </row>
    <row r="5" spans="1:7" x14ac:dyDescent="0.2">
      <c r="A5" s="29" t="s">
        <v>15</v>
      </c>
      <c r="B5" s="29">
        <v>1</v>
      </c>
      <c r="C5" s="29" t="s">
        <v>12</v>
      </c>
      <c r="D5" s="29">
        <v>936</v>
      </c>
      <c r="E5" s="30">
        <f>RoleHours[[#This Row],[Pkg Hrs]]/RoleHours[[#Totals],[Pkg Hrs]]</f>
        <v>0.12580645161290321</v>
      </c>
      <c r="F5" s="29"/>
      <c r="G5" s="31"/>
    </row>
    <row r="6" spans="1:7" x14ac:dyDescent="0.2">
      <c r="A6" s="29" t="s">
        <v>16</v>
      </c>
      <c r="B6" s="29">
        <v>1</v>
      </c>
      <c r="C6" s="29" t="s">
        <v>12</v>
      </c>
      <c r="D6" s="29">
        <v>468</v>
      </c>
      <c r="E6" s="30">
        <f>RoleHours[[#This Row],[Pkg Hrs]]/RoleHours[[#Totals],[Pkg Hrs]]</f>
        <v>6.2903225806451607E-2</v>
      </c>
      <c r="F6" s="29"/>
      <c r="G6" s="31"/>
    </row>
    <row r="7" spans="1:7" x14ac:dyDescent="0.2">
      <c r="A7" s="29" t="s">
        <v>17</v>
      </c>
      <c r="B7" s="29">
        <v>1</v>
      </c>
      <c r="C7" s="29" t="s">
        <v>12</v>
      </c>
      <c r="D7" s="29">
        <v>936</v>
      </c>
      <c r="E7" s="30">
        <f>RoleHours[[#This Row],[Pkg Hrs]]/RoleHours[[#Totals],[Pkg Hrs]]</f>
        <v>0.12580645161290321</v>
      </c>
      <c r="F7" s="29"/>
      <c r="G7" s="31"/>
    </row>
    <row r="8" spans="1:7" x14ac:dyDescent="0.2">
      <c r="A8" s="29" t="s">
        <v>18</v>
      </c>
      <c r="B8" s="29">
        <v>1</v>
      </c>
      <c r="C8" s="29" t="s">
        <v>12</v>
      </c>
      <c r="D8" s="29">
        <v>137</v>
      </c>
      <c r="E8" s="30">
        <f>RoleHours[[#This Row],[Pkg Hrs]]/RoleHours[[#Totals],[Pkg Hrs]]</f>
        <v>1.8413978494623656E-2</v>
      </c>
      <c r="F8" s="29"/>
      <c r="G8" s="31"/>
    </row>
    <row r="9" spans="1:7" x14ac:dyDescent="0.2">
      <c r="A9" s="29" t="s">
        <v>19</v>
      </c>
      <c r="B9" s="29">
        <v>1</v>
      </c>
      <c r="C9" s="29" t="s">
        <v>12</v>
      </c>
      <c r="D9" s="29">
        <v>137</v>
      </c>
      <c r="E9" s="30">
        <f>RoleHours[[#This Row],[Pkg Hrs]]/RoleHours[[#Totals],[Pkg Hrs]]</f>
        <v>1.8413978494623656E-2</v>
      </c>
      <c r="F9" s="29"/>
      <c r="G9" s="31"/>
    </row>
    <row r="10" spans="1:7" x14ac:dyDescent="0.2">
      <c r="A10" s="29" t="s">
        <v>20</v>
      </c>
      <c r="B10" s="29">
        <v>1</v>
      </c>
      <c r="C10" s="29" t="s">
        <v>12</v>
      </c>
      <c r="D10" s="29">
        <v>137</v>
      </c>
      <c r="E10" s="30">
        <f>RoleHours[[#This Row],[Pkg Hrs]]/RoleHours[[#Totals],[Pkg Hrs]]</f>
        <v>1.8413978494623656E-2</v>
      </c>
      <c r="F10" s="29"/>
      <c r="G10" s="31"/>
    </row>
    <row r="11" spans="1:7" x14ac:dyDescent="0.2">
      <c r="A11" s="29" t="s">
        <v>21</v>
      </c>
      <c r="B11" s="29">
        <v>1</v>
      </c>
      <c r="C11" s="29" t="s">
        <v>22</v>
      </c>
      <c r="D11" s="29">
        <v>951</v>
      </c>
      <c r="E11" s="30">
        <f>RoleHours[[#This Row],[Pkg Hrs]]/RoleHours[[#Totals],[Pkg Hrs]]</f>
        <v>0.12782258064516128</v>
      </c>
      <c r="F11" s="29"/>
      <c r="G11" s="31"/>
    </row>
    <row r="12" spans="1:7" x14ac:dyDescent="0.2">
      <c r="A12" s="29" t="s">
        <v>23</v>
      </c>
      <c r="B12" s="29">
        <v>1</v>
      </c>
      <c r="C12" s="29" t="s">
        <v>22</v>
      </c>
      <c r="D12" s="29">
        <v>92</v>
      </c>
      <c r="E12" s="30">
        <f>RoleHours[[#This Row],[Pkg Hrs]]/RoleHours[[#Totals],[Pkg Hrs]]</f>
        <v>1.2365591397849462E-2</v>
      </c>
      <c r="F12" s="29"/>
      <c r="G12" s="31"/>
    </row>
    <row r="13" spans="1:7" x14ac:dyDescent="0.2">
      <c r="A13" s="29" t="s">
        <v>24</v>
      </c>
      <c r="B13" s="29">
        <v>1</v>
      </c>
      <c r="C13" s="29" t="s">
        <v>22</v>
      </c>
      <c r="D13" s="29">
        <v>46</v>
      </c>
      <c r="E13" s="30">
        <f>RoleHours[[#This Row],[Pkg Hrs]]/RoleHours[[#Totals],[Pkg Hrs]]</f>
        <v>6.1827956989247311E-3</v>
      </c>
      <c r="F13" s="29"/>
      <c r="G13" s="31"/>
    </row>
    <row r="14" spans="1:7" x14ac:dyDescent="0.2">
      <c r="A14" s="29" t="s">
        <v>25</v>
      </c>
      <c r="B14" s="29">
        <v>1</v>
      </c>
      <c r="C14" s="29" t="s">
        <v>22</v>
      </c>
      <c r="D14" s="29">
        <v>166</v>
      </c>
      <c r="E14" s="30">
        <f>RoleHours[[#This Row],[Pkg Hrs]]/RoleHours[[#Totals],[Pkg Hrs]]</f>
        <v>2.2311827956989248E-2</v>
      </c>
      <c r="F14" s="29"/>
      <c r="G14" s="31"/>
    </row>
    <row r="15" spans="1:7" x14ac:dyDescent="0.2">
      <c r="A15" s="29" t="s">
        <v>26</v>
      </c>
      <c r="B15" s="29">
        <v>1</v>
      </c>
      <c r="C15" s="29" t="s">
        <v>22</v>
      </c>
      <c r="D15" s="29">
        <v>166</v>
      </c>
      <c r="E15" s="30">
        <f>RoleHours[[#This Row],[Pkg Hrs]]/RoleHours[[#Totals],[Pkg Hrs]]</f>
        <v>2.2311827956989248E-2</v>
      </c>
      <c r="F15" s="29"/>
      <c r="G15" s="31"/>
    </row>
    <row r="16" spans="1:7" x14ac:dyDescent="0.2">
      <c r="A16" s="29" t="s">
        <v>27</v>
      </c>
      <c r="B16" s="29">
        <v>1</v>
      </c>
      <c r="C16" s="29" t="s">
        <v>22</v>
      </c>
      <c r="D16" s="29">
        <v>320</v>
      </c>
      <c r="E16" s="30">
        <f>RoleHours[[#This Row],[Pkg Hrs]]/RoleHours[[#Totals],[Pkg Hrs]]</f>
        <v>4.3010752688172046E-2</v>
      </c>
      <c r="F16" s="29"/>
      <c r="G16" s="31"/>
    </row>
    <row r="17" spans="1:7" x14ac:dyDescent="0.2">
      <c r="A17" s="29" t="s">
        <v>28</v>
      </c>
      <c r="B17" s="29">
        <v>1</v>
      </c>
      <c r="C17" s="29" t="s">
        <v>22</v>
      </c>
      <c r="D17" s="29">
        <v>100</v>
      </c>
      <c r="E17" s="30">
        <f>RoleHours[[#This Row],[Pkg Hrs]]/RoleHours[[#Totals],[Pkg Hrs]]</f>
        <v>1.3440860215053764E-2</v>
      </c>
      <c r="F17" s="29"/>
      <c r="G17" s="31"/>
    </row>
    <row r="18" spans="1:7" x14ac:dyDescent="0.2">
      <c r="A18" s="29" t="s">
        <v>29</v>
      </c>
      <c r="B18" s="29"/>
      <c r="C18" s="29"/>
      <c r="D18" s="29">
        <f>SUBTOTAL(109,RoleHours[Pkg Hrs])</f>
        <v>7440</v>
      </c>
      <c r="E18" s="30">
        <f>SUBTOTAL(109,RoleHours[Pkg Hrs %])</f>
        <v>1</v>
      </c>
      <c r="F18" s="29"/>
      <c r="G18" s="2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EA69-427F-7447-A151-96D701055F39}">
  <dimension ref="A1:D7"/>
  <sheetViews>
    <sheetView workbookViewId="0">
      <selection activeCell="I31" sqref="I31"/>
    </sheetView>
  </sheetViews>
  <sheetFormatPr baseColWidth="10" defaultRowHeight="16" x14ac:dyDescent="0.2"/>
  <cols>
    <col min="1" max="1" width="15.33203125" customWidth="1"/>
    <col min="2" max="2" width="14.33203125" bestFit="1" customWidth="1"/>
    <col min="3" max="3" width="13.33203125" bestFit="1" customWidth="1"/>
  </cols>
  <sheetData>
    <row r="1" spans="1:4" x14ac:dyDescent="0.2">
      <c r="A1" s="13" t="s">
        <v>3</v>
      </c>
      <c r="B1" s="13" t="s">
        <v>7</v>
      </c>
      <c r="C1" s="13" t="s">
        <v>34</v>
      </c>
      <c r="D1" s="13" t="s">
        <v>35</v>
      </c>
    </row>
    <row r="2" spans="1:4" x14ac:dyDescent="0.2">
      <c r="A2" s="13" t="s">
        <v>0</v>
      </c>
      <c r="B2">
        <v>678</v>
      </c>
      <c r="C2">
        <v>1</v>
      </c>
      <c r="D2">
        <v>678</v>
      </c>
    </row>
    <row r="3" spans="1:4" x14ac:dyDescent="0.2">
      <c r="A3" s="13" t="s">
        <v>1</v>
      </c>
      <c r="B3">
        <v>1016</v>
      </c>
      <c r="C3">
        <v>2</v>
      </c>
      <c r="D3">
        <v>2032</v>
      </c>
    </row>
    <row r="4" spans="1:4" x14ac:dyDescent="0.2">
      <c r="A4" s="13" t="s">
        <v>2</v>
      </c>
      <c r="B4">
        <v>1694</v>
      </c>
      <c r="C4">
        <v>3</v>
      </c>
      <c r="D4">
        <v>5082</v>
      </c>
    </row>
    <row r="5" spans="1:4" x14ac:dyDescent="0.2">
      <c r="A5" s="13" t="s">
        <v>33</v>
      </c>
      <c r="B5">
        <v>1355</v>
      </c>
      <c r="C5">
        <v>5</v>
      </c>
      <c r="D5">
        <v>6775</v>
      </c>
    </row>
    <row r="6" spans="1:4" x14ac:dyDescent="0.2">
      <c r="A6" s="13" t="s">
        <v>32</v>
      </c>
      <c r="B6">
        <v>678</v>
      </c>
      <c r="C6">
        <v>30</v>
      </c>
      <c r="D6" s="14">
        <v>20340</v>
      </c>
    </row>
    <row r="7" spans="1:4" x14ac:dyDescent="0.2">
      <c r="A7" s="13" t="s">
        <v>29</v>
      </c>
      <c r="B7">
        <v>5421</v>
      </c>
      <c r="C7" t="s">
        <v>36</v>
      </c>
      <c r="D7" s="15">
        <v>34907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D4BB-184A-034B-A20E-9C32A23DB6CC}">
  <dimension ref="A1:E12"/>
  <sheetViews>
    <sheetView workbookViewId="0">
      <selection activeCell="C25" sqref="C25"/>
    </sheetView>
  </sheetViews>
  <sheetFormatPr baseColWidth="10" defaultRowHeight="16" x14ac:dyDescent="0.2"/>
  <cols>
    <col min="1" max="1" width="20.83203125" customWidth="1"/>
    <col min="2" max="2" width="19.83203125" customWidth="1"/>
    <col min="3" max="3" width="21.83203125" customWidth="1"/>
    <col min="4" max="4" width="23" customWidth="1"/>
    <col min="5" max="5" width="31.33203125" customWidth="1"/>
  </cols>
  <sheetData>
    <row r="1" spans="1:5" x14ac:dyDescent="0.2">
      <c r="A1" s="16" t="s">
        <v>3</v>
      </c>
      <c r="B1" s="16" t="s">
        <v>47</v>
      </c>
      <c r="C1" s="16" t="s">
        <v>48</v>
      </c>
      <c r="D1" s="16" t="s">
        <v>49</v>
      </c>
      <c r="E1" s="16" t="s">
        <v>50</v>
      </c>
    </row>
    <row r="2" spans="1:5" x14ac:dyDescent="0.2">
      <c r="A2" t="s">
        <v>0</v>
      </c>
      <c r="B2" t="s">
        <v>37</v>
      </c>
      <c r="C2" t="s">
        <v>51</v>
      </c>
      <c r="D2">
        <v>154</v>
      </c>
      <c r="E2" s="17" t="s">
        <v>52</v>
      </c>
    </row>
    <row r="3" spans="1:5" x14ac:dyDescent="0.2">
      <c r="A3" t="s">
        <v>0</v>
      </c>
      <c r="B3" t="s">
        <v>38</v>
      </c>
      <c r="C3" t="s">
        <v>53</v>
      </c>
      <c r="D3">
        <v>92.4</v>
      </c>
      <c r="E3" s="17" t="s">
        <v>54</v>
      </c>
    </row>
    <row r="4" spans="1:5" x14ac:dyDescent="0.2">
      <c r="A4" t="s">
        <v>0</v>
      </c>
      <c r="B4" t="s">
        <v>39</v>
      </c>
      <c r="C4" t="s">
        <v>53</v>
      </c>
      <c r="D4">
        <v>92.4</v>
      </c>
      <c r="E4" s="17" t="s">
        <v>55</v>
      </c>
    </row>
    <row r="5" spans="1:5" x14ac:dyDescent="0.2">
      <c r="A5" t="s">
        <v>1</v>
      </c>
      <c r="B5" t="s">
        <v>40</v>
      </c>
      <c r="C5" t="s">
        <v>56</v>
      </c>
      <c r="D5">
        <v>237.2</v>
      </c>
      <c r="E5" s="17" t="s">
        <v>57</v>
      </c>
    </row>
    <row r="6" spans="1:5" x14ac:dyDescent="0.2">
      <c r="A6" t="s">
        <v>1</v>
      </c>
      <c r="B6" t="s">
        <v>41</v>
      </c>
      <c r="C6" t="s">
        <v>53</v>
      </c>
      <c r="D6">
        <v>101.6</v>
      </c>
      <c r="E6" s="17" t="s">
        <v>55</v>
      </c>
    </row>
    <row r="7" spans="1:5" x14ac:dyDescent="0.2">
      <c r="A7" t="s">
        <v>2</v>
      </c>
      <c r="B7" t="s">
        <v>42</v>
      </c>
      <c r="C7" t="s">
        <v>58</v>
      </c>
      <c r="D7">
        <v>-508.2</v>
      </c>
      <c r="E7" s="17" t="s">
        <v>59</v>
      </c>
    </row>
    <row r="8" spans="1:5" x14ac:dyDescent="0.2">
      <c r="A8" t="s">
        <v>2</v>
      </c>
      <c r="B8" t="s">
        <v>60</v>
      </c>
      <c r="C8" t="s">
        <v>61</v>
      </c>
      <c r="D8">
        <v>508.2</v>
      </c>
    </row>
    <row r="9" spans="1:5" x14ac:dyDescent="0.2">
      <c r="A9" t="s">
        <v>33</v>
      </c>
      <c r="B9" t="s">
        <v>43</v>
      </c>
      <c r="C9" t="s">
        <v>62</v>
      </c>
      <c r="D9">
        <v>-249.6</v>
      </c>
      <c r="E9" s="17" t="s">
        <v>63</v>
      </c>
    </row>
    <row r="10" spans="1:5" x14ac:dyDescent="0.2">
      <c r="A10" t="s">
        <v>33</v>
      </c>
      <c r="B10" t="s">
        <v>44</v>
      </c>
      <c r="C10" t="s">
        <v>64</v>
      </c>
      <c r="D10">
        <v>-89.2</v>
      </c>
      <c r="E10" s="17" t="s">
        <v>65</v>
      </c>
    </row>
    <row r="11" spans="1:5" x14ac:dyDescent="0.2">
      <c r="A11" t="s">
        <v>32</v>
      </c>
      <c r="B11" t="s">
        <v>45</v>
      </c>
      <c r="C11" t="s">
        <v>66</v>
      </c>
      <c r="D11">
        <v>-1420.8</v>
      </c>
      <c r="E11" s="17" t="s">
        <v>67</v>
      </c>
    </row>
    <row r="12" spans="1:5" x14ac:dyDescent="0.2">
      <c r="A12" t="s">
        <v>32</v>
      </c>
      <c r="B12" t="s">
        <v>46</v>
      </c>
      <c r="C12" t="s">
        <v>64</v>
      </c>
      <c r="D12">
        <v>-273.2</v>
      </c>
      <c r="E12" s="17" t="s">
        <v>68</v>
      </c>
    </row>
  </sheetData>
  <hyperlinks>
    <hyperlink ref="E2" r:id="rId1" xr:uid="{06D20769-34AD-2A4A-B19C-783BA86114DC}"/>
    <hyperlink ref="E3" r:id="rId2" xr:uid="{5F5D2D82-0312-194B-8035-CB9C6601AB71}"/>
    <hyperlink ref="E4" r:id="rId3" xr:uid="{52FBD4D5-D435-2842-908C-5CE8D74758CA}"/>
    <hyperlink ref="E5" r:id="rId4" xr:uid="{A2AB2DCD-ACBE-AA4B-A60F-780754429ED2}"/>
    <hyperlink ref="E6" r:id="rId5" xr:uid="{0FC0FF69-E666-9F4A-8324-129040C4A787}"/>
    <hyperlink ref="E7" r:id="rId6" xr:uid="{3EE3DBB4-142F-D349-8C48-75006C94F744}"/>
    <hyperlink ref="E9" r:id="rId7" xr:uid="{D378C6ED-EE8C-AD4D-A237-076DE35E9773}"/>
    <hyperlink ref="E10" r:id="rId8" xr:uid="{9CD17F31-512D-324F-90EA-ABA254C136B0}"/>
    <hyperlink ref="E11" r:id="rId9" xr:uid="{A5F0A252-88F4-1744-A4AD-41FAB116B1B3}"/>
    <hyperlink ref="E12" r:id="rId10" xr:uid="{FFC5CE06-0751-7245-ADA5-D6643EB32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Hours</vt:lpstr>
      <vt:lpstr>Phase Hours Graphs</vt:lpstr>
      <vt:lpstr>Role Hours</vt:lpstr>
      <vt:lpstr>Risk-Adjusted Hours</vt:lpstr>
      <vt:lpstr>Potential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Mike</dc:creator>
  <cp:lastModifiedBy>Thompson, Mike</cp:lastModifiedBy>
  <dcterms:created xsi:type="dcterms:W3CDTF">2025-07-28T16:50:59Z</dcterms:created>
  <dcterms:modified xsi:type="dcterms:W3CDTF">2025-10-17T18:07:00Z</dcterms:modified>
</cp:coreProperties>
</file>