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mikew\Desktop\University\TilburgUniversity\Master\thesis_corona\data\"/>
    </mc:Choice>
  </mc:AlternateContent>
  <xr:revisionPtr revIDLastSave="0" documentId="13_ncr:1_{535B6FB0-A31E-4C7E-8082-39E2075771B0}" xr6:coauthVersionLast="45" xr6:coauthVersionMax="45" xr10:uidLastSave="{00000000-0000-0000-0000-000000000000}"/>
  <bookViews>
    <workbookView xWindow="-108" yWindow="-108" windowWidth="23256" windowHeight="12576" firstSheet="2" activeTab="2" xr2:uid="{00000000-000D-0000-FFFF-FFFF00000000}"/>
  </bookViews>
  <sheets>
    <sheet name="README" sheetId="8" r:id="rId1"/>
    <sheet name="Metadata" sheetId="7" r:id="rId2"/>
    <sheet name="Wide" sheetId="1" r:id="rId3"/>
    <sheet name="Long" sheetId="6" r:id="rId4"/>
    <sheet name="Extra" sheetId="12" r:id="rId5"/>
    <sheet name="ExtraAggregated" sheetId="11" r:id="rId6"/>
    <sheet name="NationwideRestrictions" sheetId="3" r:id="rId7"/>
    <sheet name="Distances" sheetId="10" r:id="rId8"/>
  </sheets>
  <definedNames>
    <definedName name="_xlnm._FilterDatabase" localSheetId="5" hidden="1">ExtraAggregated!$E$1:$O$22</definedName>
    <definedName name="DataTable">ExtraAggregated!$A$2:$D$22</definedName>
    <definedName name="ExternalData_1" localSheetId="3" hidden="1">Long!$A$1:$D$2034</definedName>
    <definedName name="RowData">ExtraAggregated!$26:$26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X3" i="1" l="1"/>
  <c r="AX4" i="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T70" i="1" l="1"/>
  <c r="AQ70" i="1"/>
  <c r="AO70" i="1"/>
  <c r="AM70" i="1"/>
  <c r="AK70" i="1"/>
  <c r="AI70" i="1"/>
  <c r="AG70" i="1"/>
  <c r="AE70" i="1"/>
  <c r="AC70" i="1"/>
  <c r="AA70" i="1"/>
  <c r="Y70" i="1"/>
  <c r="W70" i="1"/>
  <c r="U70" i="1"/>
  <c r="S70" i="1"/>
  <c r="Q70" i="1"/>
  <c r="O70" i="1"/>
  <c r="M70" i="1"/>
  <c r="K70" i="1"/>
  <c r="I70" i="1"/>
  <c r="G70" i="1"/>
  <c r="E70" i="1"/>
  <c r="C70" i="1"/>
  <c r="AT63" i="1" l="1"/>
  <c r="AQ63" i="1"/>
  <c r="AO63" i="1"/>
  <c r="AM63" i="1"/>
  <c r="AK63" i="1"/>
  <c r="AI63" i="1"/>
  <c r="AG63" i="1"/>
  <c r="AE63" i="1"/>
  <c r="AC63" i="1"/>
  <c r="AA63" i="1"/>
  <c r="Y63" i="1"/>
  <c r="W63" i="1"/>
  <c r="U63" i="1"/>
  <c r="S63" i="1"/>
  <c r="Q63" i="1"/>
  <c r="O63" i="1"/>
  <c r="M63" i="1"/>
  <c r="K63" i="1"/>
  <c r="I63" i="1"/>
  <c r="G63" i="1"/>
  <c r="E63" i="1"/>
  <c r="C63" i="1"/>
  <c r="AZ25" i="12" l="1"/>
  <c r="AT62" i="1" l="1"/>
  <c r="AQ62" i="1"/>
  <c r="AO62" i="1"/>
  <c r="AM62" i="1"/>
  <c r="AK62" i="1"/>
  <c r="AI62" i="1"/>
  <c r="AG62" i="1"/>
  <c r="AE62" i="1"/>
  <c r="AC62" i="1"/>
  <c r="AA62" i="1"/>
  <c r="Y62" i="1"/>
  <c r="W62" i="1"/>
  <c r="U62" i="1"/>
  <c r="S62" i="1"/>
  <c r="Q62" i="1"/>
  <c r="O62" i="1"/>
  <c r="M62" i="1"/>
  <c r="K62" i="1"/>
  <c r="I62" i="1"/>
  <c r="G62" i="1"/>
  <c r="E62" i="1"/>
  <c r="C62" i="1"/>
  <c r="AV61" i="1" l="1"/>
  <c r="AT61" i="1"/>
  <c r="AQ61" i="1"/>
  <c r="AO61" i="1"/>
  <c r="AM61" i="1"/>
  <c r="AK61" i="1"/>
  <c r="AI61" i="1"/>
  <c r="AG61" i="1"/>
  <c r="AE61" i="1"/>
  <c r="AC61" i="1"/>
  <c r="AA61" i="1"/>
  <c r="Y61" i="1"/>
  <c r="W61" i="1"/>
  <c r="U61" i="1"/>
  <c r="S61" i="1"/>
  <c r="Q61" i="1"/>
  <c r="O61" i="1"/>
  <c r="M61" i="1"/>
  <c r="K61" i="1"/>
  <c r="I61" i="1"/>
  <c r="G61" i="1"/>
  <c r="C61" i="1"/>
  <c r="E61" i="1"/>
  <c r="AT58" i="1" l="1"/>
  <c r="AQ58" i="1"/>
  <c r="AO58" i="1"/>
  <c r="AM58" i="1"/>
  <c r="AK58" i="1"/>
  <c r="AI58" i="1"/>
  <c r="AG58" i="1"/>
  <c r="AE58" i="1"/>
  <c r="AC58" i="1"/>
  <c r="AA58" i="1"/>
  <c r="Y58" i="1"/>
  <c r="W58" i="1"/>
  <c r="U58" i="1"/>
  <c r="S58" i="1"/>
  <c r="Q58" i="1"/>
  <c r="O58" i="1"/>
  <c r="M58" i="1"/>
  <c r="K58" i="1"/>
  <c r="I58" i="1"/>
  <c r="G58" i="1"/>
  <c r="E58" i="1"/>
  <c r="C58" i="1"/>
  <c r="AT57" i="1" l="1"/>
  <c r="AQ57" i="1"/>
  <c r="AO57" i="1"/>
  <c r="AM57" i="1"/>
  <c r="AK57" i="1"/>
  <c r="AI57" i="1"/>
  <c r="AG57" i="1"/>
  <c r="AE57" i="1"/>
  <c r="AC57" i="1"/>
  <c r="AA57" i="1"/>
  <c r="Y57" i="1"/>
  <c r="W57" i="1"/>
  <c r="U57" i="1"/>
  <c r="S57" i="1"/>
  <c r="Q57" i="1"/>
  <c r="O57" i="1"/>
  <c r="M57" i="1"/>
  <c r="K57" i="1"/>
  <c r="I57" i="1"/>
  <c r="G57" i="1"/>
  <c r="E57" i="1"/>
  <c r="C57" i="1"/>
  <c r="AQ55" i="1" l="1"/>
  <c r="AO55" i="1"/>
  <c r="AM55" i="1"/>
  <c r="AK55" i="1"/>
  <c r="AI55" i="1"/>
  <c r="AG55" i="1"/>
  <c r="AE55" i="1"/>
  <c r="AC55" i="1"/>
  <c r="AA55" i="1"/>
  <c r="Y55" i="1"/>
  <c r="W55" i="1"/>
  <c r="U55" i="1"/>
  <c r="S55" i="1"/>
  <c r="Q55" i="1"/>
  <c r="O55" i="1"/>
  <c r="M55" i="1"/>
  <c r="K55" i="1"/>
  <c r="I55" i="1"/>
  <c r="G55" i="1"/>
  <c r="E55" i="1"/>
  <c r="C55" i="1"/>
  <c r="AT55" i="1" l="1"/>
  <c r="D3" i="11"/>
  <c r="D4" i="11"/>
  <c r="D5" i="11"/>
  <c r="D6" i="11"/>
  <c r="D7" i="11"/>
  <c r="D8" i="11"/>
  <c r="D9" i="11"/>
  <c r="D10" i="11"/>
  <c r="D11" i="11"/>
  <c r="D12" i="11"/>
  <c r="D13" i="11"/>
  <c r="D14" i="11"/>
  <c r="D15" i="11"/>
  <c r="D16" i="11"/>
  <c r="D17" i="11"/>
  <c r="D18" i="11"/>
  <c r="D19" i="11"/>
  <c r="D20" i="11"/>
  <c r="D21" i="11"/>
  <c r="D22" i="11"/>
  <c r="CF26" i="11" s="1"/>
  <c r="C3" i="11"/>
  <c r="C4" i="11"/>
  <c r="C5" i="11"/>
  <c r="C6" i="11"/>
  <c r="C7" i="11"/>
  <c r="C8" i="11"/>
  <c r="C9" i="11"/>
  <c r="C10" i="11"/>
  <c r="C11" i="11"/>
  <c r="C12" i="11"/>
  <c r="C13" i="11"/>
  <c r="C14" i="11"/>
  <c r="C15" i="11"/>
  <c r="C16" i="11"/>
  <c r="C17" i="11"/>
  <c r="C18" i="11"/>
  <c r="C19" i="11"/>
  <c r="C20" i="11"/>
  <c r="C21" i="11"/>
  <c r="C22" i="11"/>
  <c r="D2" i="11"/>
  <c r="C2" i="11"/>
  <c r="A3" i="11" l="1"/>
  <c r="E26" i="11" s="1"/>
  <c r="B3" i="11"/>
  <c r="F26" i="11" s="1"/>
  <c r="G26" i="11"/>
  <c r="H26" i="11"/>
  <c r="A4" i="11"/>
  <c r="I26" i="11" s="1"/>
  <c r="B4" i="11"/>
  <c r="J26" i="11" s="1"/>
  <c r="K26" i="11"/>
  <c r="L26" i="11"/>
  <c r="A5" i="11"/>
  <c r="M26" i="11" s="1"/>
  <c r="B5" i="11"/>
  <c r="N26" i="11" s="1"/>
  <c r="O26" i="11"/>
  <c r="P26" i="11"/>
  <c r="A6" i="11"/>
  <c r="Q26" i="11" s="1"/>
  <c r="B6" i="11"/>
  <c r="R26" i="11" s="1"/>
  <c r="S26" i="11"/>
  <c r="T26" i="11"/>
  <c r="A7" i="11"/>
  <c r="B7" i="11"/>
  <c r="A8" i="11"/>
  <c r="B8" i="11"/>
  <c r="A9" i="11"/>
  <c r="AC26" i="11" s="1"/>
  <c r="B9" i="11"/>
  <c r="AD26" i="11" s="1"/>
  <c r="AE26" i="11"/>
  <c r="AF26" i="11"/>
  <c r="A10" i="11"/>
  <c r="AG26" i="11" s="1"/>
  <c r="B10" i="11"/>
  <c r="AH26" i="11" s="1"/>
  <c r="AI26" i="11"/>
  <c r="AJ26" i="11"/>
  <c r="A11" i="11"/>
  <c r="AK26" i="11" s="1"/>
  <c r="B11" i="11"/>
  <c r="AL26" i="11" s="1"/>
  <c r="AM26" i="11"/>
  <c r="AN26" i="11"/>
  <c r="A12" i="11"/>
  <c r="AO26" i="11" s="1"/>
  <c r="B12" i="11"/>
  <c r="AP26" i="11" s="1"/>
  <c r="AQ26" i="11"/>
  <c r="AR26" i="11"/>
  <c r="A13" i="11"/>
  <c r="AS26" i="11" s="1"/>
  <c r="B13" i="11"/>
  <c r="AT26" i="11" s="1"/>
  <c r="AU26" i="11"/>
  <c r="AV26" i="11"/>
  <c r="A14" i="11"/>
  <c r="AW26" i="11" s="1"/>
  <c r="B14" i="11"/>
  <c r="AX26" i="11" s="1"/>
  <c r="AY26" i="11"/>
  <c r="AZ26" i="11"/>
  <c r="A15" i="11"/>
  <c r="BA26" i="11" s="1"/>
  <c r="B15" i="11"/>
  <c r="BB26" i="11" s="1"/>
  <c r="BC26" i="11"/>
  <c r="BD26" i="11"/>
  <c r="A16" i="11"/>
  <c r="BE26" i="11" s="1"/>
  <c r="B16" i="11"/>
  <c r="BF26" i="11" s="1"/>
  <c r="BG26" i="11"/>
  <c r="BH26" i="11"/>
  <c r="A17" i="11"/>
  <c r="BI26" i="11" s="1"/>
  <c r="B17" i="11"/>
  <c r="BJ26" i="11" s="1"/>
  <c r="BK26" i="11"/>
  <c r="BL26" i="11"/>
  <c r="A18" i="11"/>
  <c r="BM26" i="11" s="1"/>
  <c r="B18" i="11"/>
  <c r="BN26" i="11" s="1"/>
  <c r="BO26" i="11"/>
  <c r="BP26" i="11"/>
  <c r="A19" i="11"/>
  <c r="BQ26" i="11" s="1"/>
  <c r="B19" i="11"/>
  <c r="BR26" i="11" s="1"/>
  <c r="BS26" i="11"/>
  <c r="BT26" i="11"/>
  <c r="A20" i="11"/>
  <c r="BU26" i="11" s="1"/>
  <c r="B20" i="11"/>
  <c r="BV26" i="11" s="1"/>
  <c r="BW26" i="11"/>
  <c r="BX26" i="11"/>
  <c r="A21" i="11"/>
  <c r="BY26" i="11" s="1"/>
  <c r="B21" i="11"/>
  <c r="BZ26" i="11" s="1"/>
  <c r="CA26" i="11"/>
  <c r="CB26" i="11"/>
  <c r="A22" i="11"/>
  <c r="CC26" i="11" s="1"/>
  <c r="B22" i="11"/>
  <c r="CD26" i="11" s="1"/>
  <c r="CE26" i="11"/>
  <c r="D26" i="11"/>
  <c r="C26" i="11"/>
  <c r="B2" i="11"/>
  <c r="B26" i="11" s="1"/>
  <c r="A2" i="11"/>
  <c r="A26" i="11" s="1"/>
  <c r="AA26" i="11" l="1"/>
  <c r="Z26" i="11"/>
  <c r="Y26" i="11"/>
  <c r="AB26" i="11"/>
  <c r="V26" i="11"/>
  <c r="U26" i="11"/>
  <c r="W26" i="11"/>
  <c r="X26" i="11"/>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50" i="3"/>
  <c r="A51" i="3"/>
  <c r="A44" i="3" l="1"/>
  <c r="A45" i="3"/>
  <c r="A46" i="3"/>
  <c r="A47" i="3"/>
  <c r="A48" i="3"/>
  <c r="A49" i="3"/>
  <c r="A43" i="3" l="1"/>
  <c r="A86" i="3"/>
  <c r="A87" i="3"/>
  <c r="A88" i="3"/>
  <c r="A89" i="3"/>
  <c r="A90" i="3"/>
  <c r="A91" i="3"/>
  <c r="A92" i="3"/>
  <c r="A93" i="3"/>
  <c r="A94" i="3"/>
  <c r="B94" i="3" s="1"/>
  <c r="A95" i="3"/>
  <c r="B95" i="3" s="1"/>
  <c r="A96" i="3"/>
  <c r="B96" i="3" s="1"/>
  <c r="A97" i="3"/>
  <c r="B97" i="3" s="1"/>
  <c r="A98" i="3"/>
  <c r="A99" i="3"/>
  <c r="A100" i="3"/>
  <c r="A3" i="3"/>
  <c r="B3"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G34" i="3" s="1"/>
  <c r="A35" i="3"/>
  <c r="A36" i="3"/>
  <c r="A37" i="3"/>
  <c r="A38" i="3"/>
  <c r="A39" i="3"/>
  <c r="A40" i="3"/>
  <c r="A41" i="3"/>
  <c r="A42" i="3"/>
  <c r="A2" i="3"/>
  <c r="H86" i="3" l="1"/>
  <c r="B86" i="3"/>
  <c r="D93" i="3"/>
  <c r="B93" i="3"/>
  <c r="E92" i="3"/>
  <c r="B92" i="3"/>
  <c r="F86" i="3"/>
  <c r="E91" i="3"/>
  <c r="B91" i="3"/>
  <c r="B4" i="3"/>
  <c r="B5" i="3" s="1"/>
  <c r="B6" i="3" s="1"/>
  <c r="B7" i="3" s="1"/>
  <c r="B8" i="3" s="1"/>
  <c r="B9"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G90" i="3"/>
  <c r="B90" i="3"/>
  <c r="C95" i="3"/>
  <c r="G89" i="3"/>
  <c r="B89" i="3"/>
  <c r="F100" i="3"/>
  <c r="B100" i="3"/>
  <c r="E88" i="3"/>
  <c r="B88" i="3"/>
  <c r="D76" i="3"/>
  <c r="D77" i="3" s="1"/>
  <c r="D78" i="3" s="1"/>
  <c r="D79" i="3" s="1"/>
  <c r="D80" i="3" s="1"/>
  <c r="D81" i="3" s="1"/>
  <c r="D82" i="3" s="1"/>
  <c r="B76" i="3"/>
  <c r="B77" i="3" s="1"/>
  <c r="B78" i="3" s="1"/>
  <c r="B79" i="3" s="1"/>
  <c r="B80" i="3" s="1"/>
  <c r="B81" i="3" s="1"/>
  <c r="B82" i="3" s="1"/>
  <c r="B83" i="3" s="1"/>
  <c r="B84" i="3" s="1"/>
  <c r="B85" i="3" s="1"/>
  <c r="E99" i="3"/>
  <c r="B99" i="3"/>
  <c r="E87" i="3"/>
  <c r="B87" i="3"/>
  <c r="F98" i="3"/>
  <c r="B98" i="3"/>
  <c r="H88" i="3"/>
  <c r="C89" i="3"/>
  <c r="D100" i="3"/>
  <c r="H87" i="3"/>
  <c r="C90" i="3"/>
  <c r="D99" i="3"/>
  <c r="F76" i="3"/>
  <c r="F77" i="3" s="1"/>
  <c r="F78" i="3" s="1"/>
  <c r="F79" i="3" s="1"/>
  <c r="F80" i="3" s="1"/>
  <c r="F81" i="3" s="1"/>
  <c r="F82" i="3" s="1"/>
  <c r="F83" i="3" s="1"/>
  <c r="F84" i="3" s="1"/>
  <c r="F85" i="3" s="1"/>
  <c r="H98" i="3"/>
  <c r="D88" i="3"/>
  <c r="E98" i="3"/>
  <c r="H100" i="3"/>
  <c r="F88" i="3"/>
  <c r="E90" i="3"/>
  <c r="F89" i="3"/>
  <c r="E76" i="3"/>
  <c r="E77" i="3" s="1"/>
  <c r="E78" i="3" s="1"/>
  <c r="E79" i="3" s="1"/>
  <c r="E80" i="3" s="1"/>
  <c r="E81" i="3" s="1"/>
  <c r="E82" i="3" s="1"/>
  <c r="E89" i="3"/>
  <c r="H91" i="3"/>
  <c r="G91" i="3"/>
  <c r="D91" i="3"/>
  <c r="C100" i="3"/>
  <c r="G100" i="3"/>
  <c r="C88" i="3"/>
  <c r="G88" i="3"/>
  <c r="C76" i="3"/>
  <c r="C77" i="3" s="1"/>
  <c r="C78" i="3" s="1"/>
  <c r="C79" i="3" s="1"/>
  <c r="C80" i="3" s="1"/>
  <c r="C81" i="3" s="1"/>
  <c r="C82" i="3" s="1"/>
  <c r="C83" i="3" s="1"/>
  <c r="C84" i="3" s="1"/>
  <c r="C85" i="3" s="1"/>
  <c r="G76" i="3"/>
  <c r="G77" i="3" s="1"/>
  <c r="G78" i="3" s="1"/>
  <c r="G79" i="3" s="1"/>
  <c r="G80" i="3" s="1"/>
  <c r="G81" i="3" s="1"/>
  <c r="G82" i="3" s="1"/>
  <c r="G83" i="3" s="1"/>
  <c r="G84" i="3" s="1"/>
  <c r="G85" i="3" s="1"/>
  <c r="C93" i="3"/>
  <c r="D89" i="3"/>
  <c r="C99" i="3"/>
  <c r="G99" i="3"/>
  <c r="C87" i="3"/>
  <c r="G87" i="3"/>
  <c r="C92" i="3"/>
  <c r="F91" i="3"/>
  <c r="C98" i="3"/>
  <c r="G98" i="3"/>
  <c r="C86" i="3"/>
  <c r="G86" i="3"/>
  <c r="C91" i="3"/>
  <c r="D87" i="3"/>
  <c r="E100" i="3"/>
  <c r="F90" i="3"/>
  <c r="H99" i="3"/>
  <c r="D94" i="3"/>
  <c r="G94" i="3"/>
  <c r="E93" i="3"/>
  <c r="G93" i="3"/>
  <c r="H97" i="3"/>
  <c r="G97" i="3"/>
  <c r="G35" i="3"/>
  <c r="G36" i="3" s="1"/>
  <c r="G37" i="3" s="1"/>
  <c r="G38" i="3" s="1"/>
  <c r="G39" i="3" s="1"/>
  <c r="G40" i="3" s="1"/>
  <c r="G41" i="3" s="1"/>
  <c r="G42" i="3" s="1"/>
  <c r="G43" i="3" s="1"/>
  <c r="G44" i="3" s="1"/>
  <c r="G45" i="3" s="1"/>
  <c r="G46" i="3" s="1"/>
  <c r="G47" i="3" s="1"/>
  <c r="G48" i="3" s="1"/>
  <c r="G49" i="3" s="1"/>
  <c r="G50" i="3" s="1"/>
  <c r="G51" i="3" s="1"/>
  <c r="G52" i="3" s="1"/>
  <c r="G53" i="3" s="1"/>
  <c r="G54" i="3" s="1"/>
  <c r="G55" i="3" s="1"/>
  <c r="G56" i="3" s="1"/>
  <c r="G57" i="3" s="1"/>
  <c r="G58" i="3" s="1"/>
  <c r="G59" i="3" s="1"/>
  <c r="G60" i="3" s="1"/>
  <c r="G61" i="3" s="1"/>
  <c r="G62" i="3" s="1"/>
  <c r="G63" i="3" s="1"/>
  <c r="G64" i="3" s="1"/>
  <c r="G65" i="3" s="1"/>
  <c r="G66" i="3" s="1"/>
  <c r="G67" i="3" s="1"/>
  <c r="G68" i="3" s="1"/>
  <c r="G69" i="3" s="1"/>
  <c r="G70" i="3" s="1"/>
  <c r="G71" i="3" s="1"/>
  <c r="G72" i="3" s="1"/>
  <c r="G73" i="3" s="1"/>
  <c r="G74" i="3" s="1"/>
  <c r="G75" i="3" s="1"/>
  <c r="C96" i="3"/>
  <c r="G96" i="3"/>
  <c r="H90" i="3"/>
  <c r="D95" i="3"/>
  <c r="G95" i="3"/>
  <c r="D83" i="3"/>
  <c r="F87" i="3"/>
  <c r="H89" i="3"/>
  <c r="F92" i="3"/>
  <c r="G92" i="3"/>
  <c r="D92" i="3"/>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H64" i="3" s="1"/>
  <c r="H65" i="3" s="1"/>
  <c r="H66" i="3" s="1"/>
  <c r="H67" i="3" s="1"/>
  <c r="H68" i="3" s="1"/>
  <c r="H69" i="3" s="1"/>
  <c r="H70" i="3" s="1"/>
  <c r="H71" i="3" s="1"/>
  <c r="H72" i="3" s="1"/>
  <c r="H73" i="3" s="1"/>
  <c r="H74" i="3" s="1"/>
  <c r="H75" i="3" s="1"/>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F3" i="3"/>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F64" i="3" s="1"/>
  <c r="F65" i="3" s="1"/>
  <c r="F66" i="3" s="1"/>
  <c r="F67" i="3" s="1"/>
  <c r="F68" i="3" s="1"/>
  <c r="F69" i="3" s="1"/>
  <c r="F70" i="3" s="1"/>
  <c r="F71" i="3" s="1"/>
  <c r="F72" i="3" s="1"/>
  <c r="F73" i="3" s="1"/>
  <c r="F74" i="3" s="1"/>
  <c r="F75" i="3" s="1"/>
  <c r="C94" i="3"/>
  <c r="D90" i="3"/>
  <c r="E86" i="3"/>
  <c r="F99" i="3"/>
  <c r="H76" i="3"/>
  <c r="H77" i="3" s="1"/>
  <c r="H78" i="3" s="1"/>
  <c r="H79" i="3" s="1"/>
  <c r="H80" i="3" s="1"/>
  <c r="H81" i="3" s="1"/>
  <c r="H82" i="3" s="1"/>
  <c r="H83" i="3" s="1"/>
  <c r="H84" i="3" s="1"/>
  <c r="H85" i="3" s="1"/>
  <c r="F97" i="3"/>
  <c r="H96" i="3"/>
  <c r="C3" i="3"/>
  <c r="C4" i="3" s="1"/>
  <c r="C5" i="3" s="1"/>
  <c r="C6" i="3" s="1"/>
  <c r="C7" i="3" s="1"/>
  <c r="C8" i="3" s="1"/>
  <c r="C9" i="3" s="1"/>
  <c r="C10" i="3" s="1"/>
  <c r="C11" i="3" s="1"/>
  <c r="C12" i="3" s="1"/>
  <c r="C13" i="3" s="1"/>
  <c r="C14" i="3" s="1"/>
  <c r="C15"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C64" i="3" s="1"/>
  <c r="C65" i="3" s="1"/>
  <c r="C66" i="3" s="1"/>
  <c r="C67" i="3" s="1"/>
  <c r="C68" i="3" s="1"/>
  <c r="C69" i="3" s="1"/>
  <c r="C70" i="3" s="1"/>
  <c r="C71" i="3" s="1"/>
  <c r="C72" i="3" s="1"/>
  <c r="C73" i="3" s="1"/>
  <c r="C74" i="3" s="1"/>
  <c r="C75" i="3" s="1"/>
  <c r="D98" i="3"/>
  <c r="D86" i="3"/>
  <c r="E97" i="3"/>
  <c r="F96" i="3"/>
  <c r="H95" i="3"/>
  <c r="D3" i="3"/>
  <c r="D4" i="3" s="1"/>
  <c r="D5" i="3" s="1"/>
  <c r="D6" i="3" s="1"/>
  <c r="D7" i="3" s="1"/>
  <c r="D8" i="3" s="1"/>
  <c r="D9" i="3" s="1"/>
  <c r="D10" i="3" s="1"/>
  <c r="D11" i="3" s="1"/>
  <c r="D12" i="3" s="1"/>
  <c r="D13" i="3" s="1"/>
  <c r="D14" i="3" s="1"/>
  <c r="D15" i="3" s="1"/>
  <c r="D16" i="3" s="1"/>
  <c r="D17" i="3" s="1"/>
  <c r="D18" i="3" s="1"/>
  <c r="D19" i="3" s="1"/>
  <c r="D20"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64" i="3" s="1"/>
  <c r="D65" i="3" s="1"/>
  <c r="D66" i="3" s="1"/>
  <c r="D67" i="3" s="1"/>
  <c r="D68" i="3" s="1"/>
  <c r="D69" i="3" s="1"/>
  <c r="D70" i="3" s="1"/>
  <c r="D71" i="3" s="1"/>
  <c r="D72" i="3" s="1"/>
  <c r="D73" i="3" s="1"/>
  <c r="D74" i="3" s="1"/>
  <c r="D75" i="3" s="1"/>
  <c r="D97" i="3"/>
  <c r="D85" i="3"/>
  <c r="E96" i="3"/>
  <c r="E84" i="3"/>
  <c r="E85" i="3" s="1"/>
  <c r="F95" i="3"/>
  <c r="H94" i="3"/>
  <c r="E3" i="3"/>
  <c r="E4" i="3" s="1"/>
  <c r="E5" i="3" s="1"/>
  <c r="E6" i="3" s="1"/>
  <c r="E7" i="3" s="1"/>
  <c r="E8" i="3" s="1"/>
  <c r="E9" i="3" s="1"/>
  <c r="E10" i="3" s="1"/>
  <c r="E11" i="3" s="1"/>
  <c r="E12" i="3" s="1"/>
  <c r="E13" i="3" s="1"/>
  <c r="E14" i="3" s="1"/>
  <c r="E15" i="3" s="1"/>
  <c r="E16" i="3" s="1"/>
  <c r="E17" i="3" s="1"/>
  <c r="E18" i="3" s="1"/>
  <c r="E19" i="3" s="1"/>
  <c r="E20" i="3" s="1"/>
  <c r="E21" i="3" s="1"/>
  <c r="E22"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E46" i="3" s="1"/>
  <c r="E47" i="3" s="1"/>
  <c r="E48" i="3" s="1"/>
  <c r="E49" i="3" s="1"/>
  <c r="E50" i="3" s="1"/>
  <c r="E51" i="3" s="1"/>
  <c r="E52" i="3" s="1"/>
  <c r="E53" i="3" s="1"/>
  <c r="E54" i="3" s="1"/>
  <c r="E55" i="3" s="1"/>
  <c r="E56" i="3" s="1"/>
  <c r="E57" i="3" s="1"/>
  <c r="E58" i="3" s="1"/>
  <c r="E59" i="3" s="1"/>
  <c r="E60" i="3" s="1"/>
  <c r="E61" i="3" s="1"/>
  <c r="E62" i="3" s="1"/>
  <c r="E63" i="3" s="1"/>
  <c r="E64" i="3" s="1"/>
  <c r="E65" i="3" s="1"/>
  <c r="E66" i="3" s="1"/>
  <c r="E67" i="3" s="1"/>
  <c r="E68" i="3" s="1"/>
  <c r="E69" i="3" s="1"/>
  <c r="E70" i="3" s="1"/>
  <c r="E71" i="3" s="1"/>
  <c r="E72" i="3" s="1"/>
  <c r="E73" i="3" s="1"/>
  <c r="E74" i="3" s="1"/>
  <c r="E75" i="3" s="1"/>
  <c r="D96" i="3"/>
  <c r="D84" i="3"/>
  <c r="E95" i="3"/>
  <c r="E83" i="3"/>
  <c r="F94" i="3"/>
  <c r="H93" i="3"/>
  <c r="C97" i="3"/>
  <c r="E94" i="3"/>
  <c r="F93" i="3"/>
  <c r="H9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AY1" authorId="0" shapeId="0" xr:uid="{53355FF5-0CD5-4F0B-9825-42AC09B1BEB3}">
      <text>
        <r>
          <rPr>
            <b/>
            <sz val="9"/>
            <color indexed="81"/>
            <rFont val="Tahoma"/>
            <charset val="1"/>
          </rPr>
          <t>Mike Weltevrede:</t>
        </r>
        <r>
          <rPr>
            <sz val="9"/>
            <color indexed="81"/>
            <rFont val="Tahoma"/>
            <charset val="1"/>
          </rPr>
          <t xml:space="preserve">
Total number of recovered patients</t>
        </r>
      </text>
    </comment>
    <comment ref="D13" authorId="0" shapeId="0" xr:uid="{C8CF5F3B-D935-4CF7-9D0A-DAAFDBCFAAA9}">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D14" authorId="0" shapeId="0" xr:uid="{C6FD0C75-066D-4839-B12A-27017EB2BA2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N14" authorId="0" shapeId="0" xr:uid="{688A104E-7B83-4AF3-9458-5D29BE61CBE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F21" authorId="0" shapeId="0" xr:uid="{2838F55B-F306-4808-9D9D-49FC1A9873C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A74" authorId="0" shapeId="0" xr:uid="{3F11AFF9-F3B1-474E-B361-2B5222E472D5}">
      <text>
        <r>
          <rPr>
            <b/>
            <sz val="9"/>
            <color indexed="81"/>
            <rFont val="Tahoma"/>
            <charset val="1"/>
          </rPr>
          <t>Mike Weltevrede:</t>
        </r>
        <r>
          <rPr>
            <sz val="9"/>
            <color indexed="81"/>
            <rFont val="Tahoma"/>
            <charset val="1"/>
          </rPr>
          <t xml:space="preserve">
On 1 May, the number of deaths in Lazio was recomputed, and included 33 unreported deaths from April. Without these, the daily number of deaths in Lazio was 8.</t>
        </r>
      </text>
    </comment>
    <comment ref="AT74" authorId="0" shapeId="0" xr:uid="{67B7AAAF-B9C0-4169-82C7-30A277218758}">
      <text>
        <r>
          <rPr>
            <b/>
            <sz val="9"/>
            <color indexed="81"/>
            <rFont val="Tahoma"/>
            <family val="2"/>
          </rPr>
          <t>Mike Weltevrede:</t>
        </r>
        <r>
          <rPr>
            <sz val="9"/>
            <color indexed="81"/>
            <rFont val="Tahoma"/>
            <family val="2"/>
          </rPr>
          <t xml:space="preserve">
On 1 May, the number of deaths in Lazio was recomputed, and included 33 unreported deaths from April. Without these, the daily number of deaths in Lazio was 8.</t>
        </r>
      </text>
    </comment>
    <comment ref="I75" authorId="0" shapeId="0" xr:uid="{D8B021C1-97EF-422A-89E2-155C21AF95A7}">
      <text>
        <r>
          <rPr>
            <b/>
            <sz val="9"/>
            <color indexed="81"/>
            <rFont val="Tahoma"/>
            <charset val="1"/>
          </rPr>
          <t>Mike Weltevrede:</t>
        </r>
        <r>
          <rPr>
            <sz val="9"/>
            <color indexed="81"/>
            <rFont val="Tahoma"/>
            <charset val="1"/>
          </rPr>
          <t xml:space="preserve">
On 2 May, the number of deaths included 282 extra-hospital deaths in Lombardy from April that were not included in the count. Without these, the daily number was of 47 deaths in Lombardy and 192 deaths in Italy.[</t>
        </r>
      </text>
    </comment>
    <comment ref="AT75" authorId="0" shapeId="0" xr:uid="{FC0182CD-1122-4BB5-B5A8-D47DF09068C6}">
      <text>
        <r>
          <rPr>
            <b/>
            <sz val="9"/>
            <color indexed="81"/>
            <rFont val="Tahoma"/>
            <family val="2"/>
          </rPr>
          <t>Mike Weltevrede:</t>
        </r>
        <r>
          <rPr>
            <sz val="9"/>
            <color indexed="81"/>
            <rFont val="Tahoma"/>
            <family val="2"/>
          </rPr>
          <t xml:space="preserve">
On 2 May, the number of deaths included 282 extra-hospital deaths in Lombardy from April that were not included in the count. Without these, the daily number was of 47 deaths in Lombardy and 192 deaths in Italy.[</t>
        </r>
      </text>
    </comment>
    <comment ref="I79" authorId="0" shapeId="0" xr:uid="{65A7835C-CEA5-48DF-9BD2-A8528A1C5B94}">
      <text>
        <r>
          <rPr>
            <b/>
            <sz val="9"/>
            <color indexed="81"/>
            <rFont val="Tahoma"/>
            <charset val="1"/>
          </rPr>
          <t>Mike Weltevrede:</t>
        </r>
        <r>
          <rPr>
            <sz val="9"/>
            <color indexed="81"/>
            <rFont val="Tahoma"/>
            <charset val="1"/>
          </rPr>
          <t xml:space="preserve">
On 6 May, the number of death included 130 deaths in Lombardy from April that were not included in the count. Without these, the daily number was of 92 deaths in Lombardy and 239 in Italy.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AZ24" authorId="0" shapeId="0" xr:uid="{23ACB56A-291D-4C75-B424-CCA73B243DF4}">
      <text>
        <r>
          <rPr>
            <b/>
            <sz val="9"/>
            <color indexed="81"/>
            <rFont val="Tahoma"/>
            <charset val="1"/>
          </rPr>
          <t>Mike Weltevrede:</t>
        </r>
        <r>
          <rPr>
            <sz val="9"/>
            <color indexed="81"/>
            <rFont val="Tahoma"/>
            <charset val="1"/>
          </rPr>
          <t xml:space="preserve">
Previously 38 (March 10), 75 (March 11), 104 (March 12). This is not possible, so we set the amounts to the maximum possible amount and added the difference to March 12 (March 13 was previously 125 so we set this to 125) and 13 (we add the remainder).</t>
        </r>
      </text>
    </comment>
    <comment ref="L59" authorId="0" shapeId="0" xr:uid="{91963EE1-FC9D-45CF-B21B-CF4A8B49FF3A}">
      <text>
        <r>
          <rPr>
            <b/>
            <sz val="9"/>
            <color indexed="81"/>
            <rFont val="Tahoma"/>
            <charset val="1"/>
          </rPr>
          <t>Mike Weltevrede:</t>
        </r>
        <r>
          <rPr>
            <sz val="9"/>
            <color indexed="81"/>
            <rFont val="Tahoma"/>
            <charset val="1"/>
          </rPr>
          <t xml:space="preserve">
Previously 1009 (April 16) and 991 (April 17). Since this is not possible, we assume that there was an error and that this got corrected.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A25" authorId="0" shapeId="0" xr:uid="{328E82C4-B1D9-46A2-803D-00A839A68040}">
      <text>
        <r>
          <rPr>
            <b/>
            <sz val="9"/>
            <color indexed="81"/>
            <rFont val="Tahoma"/>
            <charset val="1"/>
          </rPr>
          <t>Mike Weltevrede:</t>
        </r>
        <r>
          <rPr>
            <sz val="9"/>
            <color indexed="81"/>
            <rFont val="Tahoma"/>
            <charset val="1"/>
          </rPr>
          <t xml:space="preserve">
http://www.cpearson.com/excel/TableToColumn.aspx</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B1" authorId="0" shapeId="0" xr:uid="{CDD4D166-4EDA-4F3A-82FD-F21B24DC7977}">
      <text>
        <r>
          <rPr>
            <b/>
            <sz val="9"/>
            <color indexed="81"/>
            <rFont val="Tahoma"/>
            <charset val="1"/>
          </rPr>
          <t>Mike Weltevrede:</t>
        </r>
        <r>
          <rPr>
            <sz val="9"/>
            <color indexed="81"/>
            <rFont val="Tahoma"/>
            <charset val="1"/>
          </rPr>
          <t xml:space="preserve">
Starting from 27 February, only people showing symptoms have been tested.</t>
        </r>
      </text>
    </comment>
    <comment ref="C1" authorId="0" shapeId="0" xr:uid="{E96ACAB5-30A1-4F4B-84A1-B6731F102587}">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D1" authorId="0" shapeId="0" xr:uid="{9F0D76DF-9C83-4D0F-A07C-17C34E4DE72B}">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E1" authorId="0" shapeId="0" xr:uid="{F0715A6D-1E5D-4039-BD92-036D3D8E015C}">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F1" authorId="0" shapeId="0" xr:uid="{B0DE2F81-A4C6-43EF-8CC4-139A3E5040D6}">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G1" authorId="0" shapeId="0" xr:uid="{AB9D3A80-1D01-4A7D-AF77-8EB03481881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H1" authorId="0" shapeId="0" xr:uid="{572286B8-4988-4331-B828-F21FB4A81981}">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D738C0-7394-41D5-99CA-210DB619DBD0}"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<sst xmlns="http://schemas.openxmlformats.org/spreadsheetml/2006/main" count="2462" uniqueCount="269">
  <si>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</si>
  <si>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</si>
  <si>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</si>
  <si>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</si>
  <si>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</si>
  <si>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</si>
  <si>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</si>
  <si>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</si>
  <si>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</si>
  <si>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</si>
  <si>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</si>
  <si>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</si>
  <si>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</si>
  <si>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</si>
  <si>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</si>
  <si>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</si>
  <si>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</si>
  <si>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</si>
  <si>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</si>
  <si>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</si>
  <si>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</si>
  <si>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</si>
  <si>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</si>
  <si>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</si>
  <si>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</si>
  <si>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</si>
  <si>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</si>
  <si>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</si>
  <si>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</si>
  <si>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</si>
  <si>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</si>
  <si>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</si>
  <si>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</si>
  <si>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</si>
  <si>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</si>
  <si>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</si>
  <si>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</si>
  <si>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</si>
  <si>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</si>
  <si>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</si>
  <si>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</si>
  <si>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</si>
  <si>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</si>
  <si>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</si>
  <si>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</si>
  <si>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</si>
  <si>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</si>
  <si>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</si>
  <si>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</si>
  <si>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</si>
  <si>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</si>
  <si>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</si>
  <si>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</si>
  <si>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</si>
  <si>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</si>
  <si>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</si>
  <si>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</si>
  <si>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</si>
  <si>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</si>
  <si>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</si>
  <si>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</si>
  <si>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</si>
  <si>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</si>
  <si>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</si>
  <si>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</si>
  <si>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</si>
  <si>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</si>
  <si>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</si>
  <si>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</si>
  <si>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</si>
  <si>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</si>
  <si>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</si>
  <si>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</si>
  <si>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</si>
  <si>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</si>
  <si>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</si>
  <si>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</si>
  <si>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</si>
  <si>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</si>
  <si>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</si>
  <si>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</si>
  <si>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</si>
  <si>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</si>
  <si>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</si>
  <si>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</si>
  <si>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</si>
  <si>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</si>
  <si>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</si>
  <si>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</si>
  <si>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</si>
  <si>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</si>
  <si>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</si>
  <si>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</si>
  <si>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</si>
  <si>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</si>
  <si>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</si>
  <si>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</si>
  <si>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</si>
  <si>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</si>
  <si>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</si>
  <si>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</si>
  <si>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</si>
  <si>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</si>
  <si>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</si>
  <si>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</si>
  <si>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</si>
  <si>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</si>
  <si>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t>CommericalActivityProhibition</t>
  </si>
  <si>
    <t>HaltingAllNonEssentialBusinesses</t>
  </si>
  <si>
    <t>Pescara</t>
  </si>
  <si>
    <t>Bari</t>
  </si>
  <si>
    <t>Potenza</t>
  </si>
  <si>
    <t>Reggio Calabria</t>
  </si>
  <si>
    <t>Naples</t>
  </si>
  <si>
    <t>Bologna</t>
  </si>
  <si>
    <t>Rome</t>
  </si>
  <si>
    <t>Genoa</t>
  </si>
  <si>
    <t>Milan</t>
  </si>
  <si>
    <t>Ancona</t>
  </si>
  <si>
    <t>Turin</t>
  </si>
  <si>
    <t>Cagliari</t>
  </si>
  <si>
    <t>Palermo</t>
  </si>
  <si>
    <t>Trento</t>
  </si>
  <si>
    <t>Florence</t>
  </si>
  <si>
    <t>Perugia</t>
  </si>
  <si>
    <t>Venice</t>
  </si>
  <si>
    <t>Longitude</t>
  </si>
  <si>
    <t>Latitude</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</si>
  <si>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</si>
  <si>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</si>
  <si>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</si>
  <si>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</si>
  <si>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</si>
  <si>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</si>
  <si>
    <t>SyptomaticTested</t>
  </si>
  <si>
    <t>Cases</t>
  </si>
  <si>
    <t>Lombardy</t>
  </si>
  <si>
    <t>Piedmont</t>
  </si>
  <si>
    <t>Tuscany</t>
  </si>
  <si>
    <t>Trentino</t>
  </si>
  <si>
    <t>Apulia</t>
  </si>
  <si>
    <t>Sicily</t>
  </si>
  <si>
    <t>South Tyrol</t>
  </si>
  <si>
    <t>Sardinia</t>
  </si>
  <si>
    <t>Aosta Valley</t>
  </si>
  <si>
    <t>Tested_Positive_Percentage</t>
  </si>
  <si>
    <t>Deaths_Number</t>
  </si>
  <si>
    <t>Deaths_Percentage</t>
  </si>
  <si>
    <t>ICU_Number</t>
  </si>
  <si>
    <t>ICU_Percentage</t>
  </si>
  <si>
    <t>Recovered_Number</t>
  </si>
  <si>
    <t>Recovered_Percentage</t>
  </si>
  <si>
    <t>Region_English</t>
  </si>
  <si>
    <t>RowData</t>
  </si>
  <si>
    <t>ABR_ICU</t>
  </si>
  <si>
    <t>ABR_Recovered</t>
  </si>
  <si>
    <t>ABR_Tested</t>
  </si>
  <si>
    <t>ABR_Tested_Positive</t>
  </si>
  <si>
    <t>BAS_ICU</t>
  </si>
  <si>
    <t>BAS_Recovered</t>
  </si>
  <si>
    <t>BAS_Tested</t>
  </si>
  <si>
    <t>BAS_Tested_Positive</t>
  </si>
  <si>
    <t>CAL_ICU</t>
  </si>
  <si>
    <t>CAL_Recovered</t>
  </si>
  <si>
    <t>CAL_Tested</t>
  </si>
  <si>
    <t>CAL_Tested_Positive</t>
  </si>
  <si>
    <t>CAM_ICU</t>
  </si>
  <si>
    <t>CAM_Recovered</t>
  </si>
  <si>
    <t>CAM_Tested</t>
  </si>
  <si>
    <t>CAM_Tested_Positive</t>
  </si>
  <si>
    <t>EMR_ICU</t>
  </si>
  <si>
    <t>EMR_Recovered</t>
  </si>
  <si>
    <t>EMR_Tested</t>
  </si>
  <si>
    <t>EMR_Tested_Positive</t>
  </si>
  <si>
    <t>FVG_ICU</t>
  </si>
  <si>
    <t>FVG_Recovered</t>
  </si>
  <si>
    <t>FVG_Tested</t>
  </si>
  <si>
    <t>FVG_Tested_Positive</t>
  </si>
  <si>
    <t>LAZ_ICU</t>
  </si>
  <si>
    <t>LAZ_Recovered</t>
  </si>
  <si>
    <t>LAZ_Tested</t>
  </si>
  <si>
    <t>LAZ_Tested_Positive</t>
  </si>
  <si>
    <t>LIG_ICU</t>
  </si>
  <si>
    <t>LIG_Recovered</t>
  </si>
  <si>
    <t>LIG_Tested</t>
  </si>
  <si>
    <t>LIG_Tested_Positive</t>
  </si>
  <si>
    <t>LOM_ICU</t>
  </si>
  <si>
    <t>LOM_Recovered</t>
  </si>
  <si>
    <t>LOM_Tested</t>
  </si>
  <si>
    <t>LOM_Tested_Positive</t>
  </si>
  <si>
    <t>MAR_ICU</t>
  </si>
  <si>
    <t>MAR_Recovered</t>
  </si>
  <si>
    <t>MAR_Tested</t>
  </si>
  <si>
    <t>MAR_Tested_Positive</t>
  </si>
  <si>
    <t>MOL_ICU</t>
  </si>
  <si>
    <t>MOL_Recovered</t>
  </si>
  <si>
    <t>MOL_Tested</t>
  </si>
  <si>
    <t>MOL_Tested_Positive</t>
  </si>
  <si>
    <t>PIE_ICU</t>
  </si>
  <si>
    <t>PIE_Recovered</t>
  </si>
  <si>
    <t>PIE_Tested</t>
  </si>
  <si>
    <t>PIE_Tested_Positive</t>
  </si>
  <si>
    <t>BZ_ICU</t>
  </si>
  <si>
    <t>BZ_Recovered</t>
  </si>
  <si>
    <t>BZ_Tested</t>
  </si>
  <si>
    <t>BZ_Tested_Positive</t>
  </si>
  <si>
    <t>TN_ICU</t>
  </si>
  <si>
    <t>TN_Recovered</t>
  </si>
  <si>
    <t>TN_Tested</t>
  </si>
  <si>
    <t>TN_Tested_Positive</t>
  </si>
  <si>
    <t>PUG_ICU</t>
  </si>
  <si>
    <t>PUG_Recovered</t>
  </si>
  <si>
    <t>PUG_Tested</t>
  </si>
  <si>
    <t>PUG_Tested_Positive</t>
  </si>
  <si>
    <t>SAR_ICU</t>
  </si>
  <si>
    <t>SAR_Recovered</t>
  </si>
  <si>
    <t>SAR_Tested</t>
  </si>
  <si>
    <t>SAR_Tested_Positive</t>
  </si>
  <si>
    <t>SIC_ICU</t>
  </si>
  <si>
    <t>SIC_Recovered</t>
  </si>
  <si>
    <t>SIC_Tested</t>
  </si>
  <si>
    <t>SIC_Tested_Positive</t>
  </si>
  <si>
    <t>TOS_ICU</t>
  </si>
  <si>
    <t>TOS_Recovered</t>
  </si>
  <si>
    <t>TOS_Tested</t>
  </si>
  <si>
    <t>TOS_Tested_Positive</t>
  </si>
  <si>
    <t>UMB_ICU</t>
  </si>
  <si>
    <t>UMB_Recovered</t>
  </si>
  <si>
    <t>UMB_Tested</t>
  </si>
  <si>
    <t>UMB_Tested_Positive</t>
  </si>
  <si>
    <t>VDA_ICU</t>
  </si>
  <si>
    <t>VDA_Recovered</t>
  </si>
  <si>
    <t>VDA_Tested</t>
  </si>
  <si>
    <t>VDA_Tested_Positive</t>
  </si>
  <si>
    <t>VEN_ICU</t>
  </si>
  <si>
    <t>VEN_Recovered</t>
  </si>
  <si>
    <t>VEN_Tested</t>
  </si>
  <si>
    <t>VEN_Tested_Positive</t>
  </si>
  <si>
    <t>LargestCity</t>
  </si>
  <si>
    <t>PopulationCity2018</t>
  </si>
  <si>
    <t>ABR_TestedPositive</t>
  </si>
  <si>
    <t>BAS_TestedPositive</t>
  </si>
  <si>
    <t>CAL_TestedPositive</t>
  </si>
  <si>
    <t>CAM_TestedPositive</t>
  </si>
  <si>
    <t>EMR_TestedPositive</t>
  </si>
  <si>
    <t>FVG_TestedPositive</t>
  </si>
  <si>
    <t>LAZ_TestedPositive</t>
  </si>
  <si>
    <t>LIG_TestedPositive</t>
  </si>
  <si>
    <t>LOM_TestedPositive</t>
  </si>
  <si>
    <t>MAR_TestedPositive</t>
  </si>
  <si>
    <t>MOL_TestedPositive</t>
  </si>
  <si>
    <t>PIE_TestedPositive</t>
  </si>
  <si>
    <t>BZ_TestedPositive</t>
  </si>
  <si>
    <t>TN_TestedPositive</t>
  </si>
  <si>
    <t>PUG_TestedPositive</t>
  </si>
  <si>
    <t>SAR_TestedPositive</t>
  </si>
  <si>
    <t>SIC_TestedPositive</t>
  </si>
  <si>
    <t>TOS_TestedPositive</t>
  </si>
  <si>
    <t>UMB_TestedPositive</t>
  </si>
  <si>
    <t>VDA_TestedPositive</t>
  </si>
  <si>
    <t>VEN_TestedPositive</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</si>
  <si>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t>
    </r>
  </si>
  <si>
    <t>0,9</t>
  </si>
  <si>
    <t>2,6</t>
  </si>
  <si>
    <t>30,1</t>
  </si>
  <si>
    <t>18,4</t>
  </si>
  <si>
    <t>29,3</t>
  </si>
  <si>
    <t>24,2</t>
  </si>
  <si>
    <t>Recovered_New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</si>
</sst>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b/>
      <sz val="11"/>
      <color theme="1"/>
      <name val="Calibri"/>
      <family val="2"/>
      <scheme val="minor"/>
    </font>
    <font>
      <b/>
      <sz val="8"/>
      <color rgb="FF222222"/>
      <name val="Arial"/>
      <family val="2"/>
    </font>
    <font>
      <sz val="8"/>
      <color rgb="FF222222"/>
      <name val="Arial"/>
      <family val="2"/>
    </font>
    <font>
      <b/>
      <sz val="9"/>
      <color indexed="81"/>
      <name val="Tahoma"/>
      <family val="2"/>
    </font>
    <font>
      <sz val="9"/>
      <color indexed="81"/>
      <name val="Tahoma"/>
      <family val="2"/>
    </font>
  </fonts>
  <fills count="5">
    <fill>
      <patternFill patternType="none"/>
    </fill>
    <fill>
      <patternFill patternType="gray125"/>
    </fill>
    <fill>
      <patternFill patternType="solid">
        <fgColor rgb="FFFFFF00"/>
        <bgColor indexed="64"/>
      </patternFill>
    </fill>
    <fill>
      <patternFill patternType="solid">
        <fgColor rgb="FFF8F9FA"/>
        <bgColor indexed="64"/>
      </patternFill>
    </fill>
    <fill>
      <patternFill patternType="solid">
        <fgColor rgb="FFEAECF0"/>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rgb="FFA2A9B1"/>
      </left>
      <right style="medium">
        <color rgb="FFA2A9B1"/>
      </right>
      <top style="medium">
        <color rgb="FFA2A9B1"/>
      </top>
      <bottom style="medium">
        <color rgb="FFA2A9B1"/>
      </bottom>
      <diagonal/>
    </border>
  </borders>
  <cellStyleXfs count="1">
    <xf numFmtId="0" fontId="0" fillId="0" borderId="0"/>
  </cellStyleXfs>
  <cellXfs count="15">
    <xf numFmtId="0" fontId="0" fillId="0" borderId="0" xfId="0"/>
    <xf numFmtId="14" fontId="0" fillId="0" borderId="0" xfId="0" applyNumberFormat="1"/>
    <xf numFmtId="3" fontId="0" fillId="0" borderId="0" xfId="0" applyNumberFormat="1"/>
    <xf numFmtId="0" fontId="0" fillId="0" borderId="0" xfId="0" applyNumberFormat="1"/>
    <xf numFmtId="0" fontId="0" fillId="0" borderId="0" xfId="0" applyAlignment="1">
      <alignment wrapText="1"/>
    </xf>
    <xf numFmtId="0" fontId="4" fillId="0" borderId="1" xfId="0" applyFont="1" applyBorder="1" applyAlignment="1">
      <alignment horizontal="center" vertical="top"/>
    </xf>
    <xf numFmtId="0" fontId="0" fillId="2" borderId="0" xfId="0" applyFill="1"/>
    <xf numFmtId="0" fontId="5" fillId="4" borderId="2" xfId="0" applyFont="1" applyFill="1" applyBorder="1" applyAlignment="1">
      <alignment horizontal="center" vertical="center" wrapText="1"/>
    </xf>
    <xf numFmtId="3" fontId="5" fillId="3" borderId="2" xfId="0" applyNumberFormat="1" applyFont="1" applyFill="1" applyBorder="1" applyAlignment="1">
      <alignment vertical="center" wrapText="1"/>
    </xf>
    <xf numFmtId="3" fontId="6" fillId="3" borderId="2" xfId="0" applyNumberFormat="1" applyFont="1" applyFill="1" applyBorder="1" applyAlignment="1">
      <alignment vertical="center" wrapText="1"/>
    </xf>
    <xf numFmtId="0" fontId="6" fillId="3" borderId="2" xfId="0" applyFont="1" applyFill="1" applyBorder="1" applyAlignment="1">
      <alignment vertical="center" wrapText="1"/>
    </xf>
    <xf numFmtId="0" fontId="5" fillId="3" borderId="2" xfId="0" applyFont="1" applyFill="1" applyBorder="1" applyAlignment="1">
      <alignment vertical="center" wrapText="1"/>
    </xf>
    <xf numFmtId="0" fontId="0" fillId="0" borderId="0" xfId="0" applyAlignment="1"/>
    <xf numFmtId="2" fontId="0" fillId="0" borderId="0" xfId="0" applyNumberFormat="1"/>
    <xf numFmtId="4" fontId="0" fillId="0" borderId="0" xfId="0" applyNumberFormat="1"/>
  </cellXfs>
  <cellStyles count="1">
    <cellStyle name="Normal" xfId="0" builtinId="0"/>
  </cellStyles>
  <dxfs count="22">
    <dxf>
      <numFmt numFmtId="0" formatCode="General"/>
    </dxf>
    <dxf>
      <numFmt numFmtId="19"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9" formatCode="dd/mm/yyyy"/>
    </dxf>
    <dxf>
      <numFmt numFmtId="19" formatCode="dd/mm/yyyy"/>
    </dxf>
    <dxf>
      <numFmt numFmtId="19" formatCode="dd/mm/yyyy"/>
    </dxf>
    <dxf>
      <numFmt numFmtId="19" formatCode="dd/mm/yyyy"/>
    </dxf>
    <dxf>
      <numFmt numFmtId="19" formatCode="dd/mm/yyyy"/>
    </dxf>
    <dxf>
      <numFmt numFmtId="2" formatCode="0.00"/>
    </dxf>
    <dxf>
      <numFmt numFmtId="2" formatCode="0.00"/>
    </dxf>
    <dxf>
      <numFmt numFmtId="2" formatCode="0.00"/>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16A4DB-1090-4183-8CC2-ED9C9657A95E}"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6D396A-D087-4F16-BE86-67740FE585C2}" name="Table4" displayName="Table4" ref="A1:G22" totalsRowShown="0">
  <autoFilter ref="A1:G22" xr:uid="{A151B9F5-7B2F-4B90-8E42-4E6C9B336905}"/>
  <tableColumns count="7">
    <tableColumn id="1" xr3:uid="{68705AF1-92C7-46C0-9E10-5E298765BA56}" name="Region" dataDxfId="21"/>
    <tableColumn id="3" xr3:uid="{45AA55CA-110F-40BF-AE50-F82E72C5E0D5}" name="Code" dataDxfId="20"/>
    <tableColumn id="2" xr3:uid="{9E858332-C339-4CEC-8C1B-3F6C46325D0E}" name="Direction" dataDxfId="19"/>
    <tableColumn id="5" xr3:uid="{82CE3AA6-7A3F-4027-9D29-B950F132F682}" name="LargestCity" dataDxfId="18"/>
    <tableColumn id="6" xr3:uid="{B3133BD8-076E-4377-B94A-4B637B52F3E0}" name="PopulationCity2018" dataDxfId="17"/>
    <tableColumn id="7" xr3:uid="{078D2C5A-A188-4EDE-ABB8-8F3F56AD1CB1}" name="Latitude" dataDxfId="16"/>
    <tableColumn id="8" xr3:uid="{5A55558C-D1D6-4483-8A0D-E45C4C2CF86D}" name="Longitude"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D2F0FA-B71C-4462-BA29-AD2083269A28}" name="Table7" displayName="Table7" ref="A1:AZ98" totalsRowShown="0">
  <autoFilter ref="A1:AZ98" xr:uid="{40069ED8-2489-4DC4-ADB9-9A1F9715A484}"/>
  <tableColumns count="52">
    <tableColumn id="1" xr3:uid="{622ACF6B-DC66-4ECE-AAA2-D2A405571BAF}" name="Date" dataDxfId="10"/>
    <tableColumn id="2" xr3:uid="{0DB90B15-74BE-435F-8557-E700B0592BEA}" name="VDA_Confirmed"/>
    <tableColumn id="3" xr3:uid="{EEB5C865-8620-415C-B1B4-494C30F69D25}" name="VDA_Deaths"/>
    <tableColumn id="4" xr3:uid="{C55CF8B4-E04E-4974-B963-2ABFEF1476E9}" name="LIG_Confirmed"/>
    <tableColumn id="5" xr3:uid="{10E882CE-407E-4763-B54E-5444B8AD5092}" name="LIG_Deaths"/>
    <tableColumn id="6" xr3:uid="{D5103519-20F3-4381-A108-70B9DC02FA0B}" name="PIE_Confirmed"/>
    <tableColumn id="7" xr3:uid="{923DE8CB-A639-47DA-903B-E652D42E0D6D}" name="PIE_Deaths"/>
    <tableColumn id="8" xr3:uid="{B0CC806B-9F61-4E7A-8BB9-9B23585439AF}" name="LOM_Confirmed"/>
    <tableColumn id="9" xr3:uid="{154330F1-E9D8-4AB8-BB56-E84FC0F7369E}" name="LOM_Deaths"/>
    <tableColumn id="10" xr3:uid="{C53CABAD-558B-4E10-994D-AB42725CE099}" name="VEN_Confirmed"/>
    <tableColumn id="11" xr3:uid="{C74A6633-BFEC-43D2-A0E1-28C9B86F2606}" name="VEN_Deaths"/>
    <tableColumn id="12" xr3:uid="{B6F054A0-2183-4803-8070-01994EC9116D}" name="TN_Confirmed"/>
    <tableColumn id="13" xr3:uid="{E2C77700-8788-463A-9397-C61924F2619E}" name="TN_Deaths"/>
    <tableColumn id="14" xr3:uid="{BEF27599-A120-4690-8192-A7A10476AB4C}" name="BZ_Confirmed"/>
    <tableColumn id="15" xr3:uid="{02E0AAE6-B69F-466B-BF22-674236CB5465}" name="BZ_Deaths"/>
    <tableColumn id="16" xr3:uid="{97CE1DC9-A4C7-46A4-8ED8-10FD47F49CED}" name="FVG_Confirmed"/>
    <tableColumn id="17" xr3:uid="{CFEE7880-93F9-41BB-8889-55709190EF0A}" name="FVG_Deaths"/>
    <tableColumn id="18" xr3:uid="{5F7872E7-9D30-4FEC-9741-6B6481687AF5}" name="EMR_Confirmed"/>
    <tableColumn id="19" xr3:uid="{0F6F5F77-6728-4550-AAAB-D2A841C5233F}" name="EMR_Deaths"/>
    <tableColumn id="20" xr3:uid="{9EC2E275-19E6-48B6-BE05-375660E5CBCA}" name="MAR_Confirmed"/>
    <tableColumn id="21" xr3:uid="{3FCE069D-0511-4895-848E-9B87BD8441A1}" name="MAR_Deaths"/>
    <tableColumn id="22" xr3:uid="{3925FEC0-1E51-41FE-B766-E85E99CDDBD6}" name="TOS_Confirmed"/>
    <tableColumn id="23" xr3:uid="{77A26481-6DDD-4BB8-B51E-B03E835EC86C}" name="TOS_Deaths"/>
    <tableColumn id="24" xr3:uid="{536303B9-FDF3-4D34-B083-AF97BA088129}" name="UMB_Confirmed"/>
    <tableColumn id="25" xr3:uid="{67F03C2A-B9F1-4629-9856-1F750811B786}" name="UMB_Deaths"/>
    <tableColumn id="26" xr3:uid="{0E92152D-792F-4082-A8EF-40AC6CB1E535}" name="LAZ_Confirmed"/>
    <tableColumn id="27" xr3:uid="{008DF2E4-CDE7-4448-9F03-60DFF6C595F2}" name="LAZ_Deaths"/>
    <tableColumn id="28" xr3:uid="{90CECD94-DE3B-490B-849F-5D6531648128}" name="ABR_Confirmed"/>
    <tableColumn id="29" xr3:uid="{AB3D49B9-CC16-4C89-8DA1-18C8FD570617}" name="ABR_Deaths"/>
    <tableColumn id="30" xr3:uid="{201C2E7D-B9ED-4792-BAF8-C2C54C75AE4F}" name="MOL_Confirmed"/>
    <tableColumn id="31" xr3:uid="{028EFA42-F1CF-41DA-BA20-75338C836E7A}" name="MOL_Deaths"/>
    <tableColumn id="32" xr3:uid="{AE20002F-D8F2-4F06-A900-8402DF24A2FD}" name="CAM_Confirmed"/>
    <tableColumn id="33" xr3:uid="{1B501388-DDE7-4B58-8191-56FFB89DA22E}" name="CAM_Deaths"/>
    <tableColumn id="34" xr3:uid="{2E6E6E16-C133-4E4D-92F9-B610418E1A79}" name="BAS_Confirmed"/>
    <tableColumn id="35" xr3:uid="{6F4C82AB-E285-4F80-BFC0-7AFB7EB93882}" name="BAS_Deaths"/>
    <tableColumn id="36" xr3:uid="{EAD9DF21-244F-4AD8-A53F-7DED306BC181}" name="PUG_Confirmed"/>
    <tableColumn id="37" xr3:uid="{7D256B30-5499-49C2-AE89-D28E98E6365B}" name="PUG_Deaths"/>
    <tableColumn id="38" xr3:uid="{8A18B7E3-0806-482D-BECF-488B19ADFC37}" name="CAL_Confirmed"/>
    <tableColumn id="39" xr3:uid="{F7150E64-4865-4C53-9D96-5FDB2C528B52}" name="CAL_Deaths"/>
    <tableColumn id="40" xr3:uid="{164337E8-CCB8-4A6C-B4EA-6A3F1E8DD06D}" name="SIC_Confirmed"/>
    <tableColumn id="41" xr3:uid="{14EE79E0-DB04-406E-A01E-E4303F2903E7}" name="SIC_Deaths"/>
    <tableColumn id="42" xr3:uid="{A4255068-B1E3-4D54-BFB4-941CD6824D9E}" name="SAR_Confirmed"/>
    <tableColumn id="43" xr3:uid="{DBD1E6FB-5E2B-4D2C-A88F-41D05C3F2C62}" name="SAR_Deaths"/>
    <tableColumn id="44" xr3:uid="{267F035D-1792-4ED3-BD72-F771BA049D76}" name="Confirmed_New" dataDxfId="9"/>
    <tableColumn id="45" xr3:uid="{780872BD-4B5D-47E9-BF13-137F1D83689A}" name="Confirmed_Total" dataDxfId="8"/>
    <tableColumn id="46" xr3:uid="{565A4755-1657-42C0-AF2A-9745E33F850E}" name="Deaths_New"/>
    <tableColumn id="47" xr3:uid="{9C7C2606-EDDD-4598-8E82-E6595D0D1F3A}" name="Deaths_Total" dataDxfId="7"/>
    <tableColumn id="48" xr3:uid="{994DFB4E-4D51-4EE5-AF5F-9D2B6765C26E}" name="Active_ICU" dataDxfId="6"/>
    <tableColumn id="49" xr3:uid="{AA42F4AD-F8AA-4100-A339-CA5D7A343533}" name="Active_Total" dataDxfId="5"/>
    <tableColumn id="52" xr3:uid="{054D3E28-E2D9-4220-A28C-90BDEBA933DC}" name="Recovered_New" dataDxfId="4"/>
    <tableColumn id="50" xr3:uid="{F9C73261-71C8-42A0-B474-941307104A66}" name="Recovered" dataDxfId="3"/>
    <tableColumn id="51" xr3:uid="{7BA1C958-98D6-46C0-81E6-B3D3D15EFA4F}" name="Tested" dataDxf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9057F3-4543-45FD-A9CF-983E4954E692}" name="WideToLong" displayName="WideToLong" ref="A1:D2034" tableType="queryTable" totalsRowShown="0">
  <autoFilter ref="A1:D2034" xr:uid="{9B3514D4-80B5-4752-A100-A08A3AD8FFC4}"/>
  <tableColumns count="4">
    <tableColumn id="1" xr3:uid="{4B39EF7A-F8D2-4211-BCA7-9BD55D5CB551}" uniqueName="1" name="Date" queryTableFieldId="1" dataDxfId="1"/>
    <tableColumn id="2" xr3:uid="{99740F05-9F2D-47FE-8AD6-F7274E6E3DB9}" uniqueName="2" name="Region" queryTableFieldId="2" dataDxfId="0"/>
    <tableColumn id="3" xr3:uid="{DD51A2D7-2EEF-43A2-BDA9-FBB709BBEE75}" uniqueName="3" name="Confirmed" queryTableFieldId="3"/>
    <tableColumn id="4" xr3:uid="{0B384804-F623-4AA2-A55A-7C88E7BE1CEC}"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287EC62-A6D0-4F11-A2FD-3549E29CD956}" name="Table5" displayName="Table5" ref="A1:H101" totalsRowCount="1">
  <autoFilter ref="A1:H100" xr:uid="{C63F0B0C-9817-47CD-BEB9-484AE3D34A0F}"/>
  <tableColumns count="8">
    <tableColumn id="1" xr3:uid="{7230250D-B959-4959-BF54-10D31BFFFEDD}" name="Date" dataDxfId="14" totalsRowDxfId="13">
      <calculatedColumnFormula>IF(ISNUMBER(Wide!A2),Wide!A2,"")</calculatedColumnFormula>
    </tableColumn>
    <tableColumn id="8" xr3:uid="{C86B641A-83D9-4F33-A346-40D3C54805DF}" name="SyptomaticTested" dataDxfId="12" totalsRowDxfId="11"/>
    <tableColumn id="2" xr3:uid="{07CD09E2-9D9E-42A4-8D91-FACFD4075105}" name="SchoolsClosed"/>
    <tableColumn id="3" xr3:uid="{24D236F5-42B7-4515-A90A-530061352B73}" name="Lockdown"/>
    <tableColumn id="4" xr3:uid="{3082062C-8C69-4C80-A769-ED413DFF3498}" name="CommericalActivityProhibition"/>
    <tableColumn id="5" xr3:uid="{CCFFB94A-FB92-49F9-ABBE-96FFFD0DA012}" name="FreeMovementRestrictions"/>
    <tableColumn id="7" xr3:uid="{7054BF24-7D7E-451B-A51A-855ABF85E2CA}" name="HaltingAllNonEssentialBusinesses"/>
    <tableColumn id="6" xr3:uid="{7BA07F15-7FC3-43D5-9614-093F308513B8}" name="HigherFines"/>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C8F2-62E0-4CAF-8BC7-F50A1385BCA6}">
  <dimension ref="A1:A3"/>
  <sheetViews>
    <sheetView workbookViewId="0">
      <selection activeCell="B23" sqref="B23"/>
    </sheetView>
  </sheetViews>
  <sheetFormatPr defaultRowHeight="14.4" x14ac:dyDescent="0.3"/>
  <cols>
    <col min="1" max="1" width="77.44140625" bestFit="1" customWidth="1"/>
  </cols>
  <sheetData>
    <row r="1" spans="1:1" ht="57.6" x14ac:dyDescent="0.3">
      <c r="A1" s="4" t="s">
        <v>261</v>
      </c>
    </row>
    <row r="3" spans="1:1" ht="43.2" x14ac:dyDescent="0.3">
      <c r="A3" s="4" t="s">
        <v>129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0D190-AF10-4618-A4C9-D15A24C9A158}">
  <dimension ref="A1:G22"/>
  <sheetViews>
    <sheetView workbookViewId="0">
      <selection activeCell="A16" sqref="A16"/>
    </sheetView>
  </sheetViews>
  <sheetFormatPr defaultRowHeight="14.4" x14ac:dyDescent="0.3"/>
  <cols>
    <col min="1" max="1" width="32.6640625" bestFit="1" customWidth="1"/>
    <col min="2" max="2" width="7.5546875" bestFit="1" customWidth="1"/>
    <col min="3" max="3" width="10.77734375" bestFit="1" customWidth="1"/>
    <col min="4" max="4" width="13.6640625" bestFit="1" customWidth="1"/>
    <col min="5" max="5" width="24.88671875" bestFit="1" customWidth="1"/>
    <col min="6" max="6" width="10.109375" bestFit="1" customWidth="1"/>
    <col min="7" max="7" width="11.6640625" bestFit="1" customWidth="1"/>
  </cols>
  <sheetData>
    <row r="1" spans="1:7" x14ac:dyDescent="0.3">
      <c r="A1" t="s">
        <v>51</v>
      </c>
      <c r="B1" t="s">
        <v>85</v>
      </c>
      <c r="C1" t="s">
        <v>52</v>
      </c>
      <c r="D1" t="s">
        <v>238</v>
      </c>
      <c r="E1" t="s">
        <v>239</v>
      </c>
      <c r="F1" t="s">
        <v>127</v>
      </c>
      <c r="G1" t="s">
        <v>126</v>
      </c>
    </row>
    <row r="2" spans="1:7" x14ac:dyDescent="0.3">
      <c r="A2" s="1" t="s">
        <v>69</v>
      </c>
      <c r="B2" s="1" t="s">
        <v>106</v>
      </c>
      <c r="C2" s="1" t="s">
        <v>78</v>
      </c>
      <c r="D2" s="1" t="s">
        <v>109</v>
      </c>
      <c r="E2" s="13">
        <v>119217</v>
      </c>
      <c r="F2" s="13">
        <v>42.3102619</v>
      </c>
      <c r="G2" s="13">
        <v>13.957590100000001</v>
      </c>
    </row>
    <row r="3" spans="1:7" x14ac:dyDescent="0.3">
      <c r="A3" s="1" t="s">
        <v>72</v>
      </c>
      <c r="B3" s="1" t="s">
        <v>105</v>
      </c>
      <c r="C3" s="1" t="s">
        <v>78</v>
      </c>
      <c r="D3" s="1" t="s">
        <v>111</v>
      </c>
      <c r="E3" s="13">
        <v>67211</v>
      </c>
      <c r="F3" s="13">
        <v>40.637241363525298</v>
      </c>
      <c r="G3" s="13">
        <v>15.802221298217701</v>
      </c>
    </row>
    <row r="4" spans="1:7" x14ac:dyDescent="0.3">
      <c r="A4" s="1" t="s">
        <v>74</v>
      </c>
      <c r="B4" s="1" t="s">
        <v>103</v>
      </c>
      <c r="C4" s="1" t="s">
        <v>78</v>
      </c>
      <c r="D4" s="1" t="s">
        <v>112</v>
      </c>
      <c r="E4" s="13">
        <v>180369</v>
      </c>
      <c r="F4" s="13">
        <v>38.244575500488203</v>
      </c>
      <c r="G4" s="13">
        <v>15.9768152236938</v>
      </c>
    </row>
    <row r="5" spans="1:7" x14ac:dyDescent="0.3">
      <c r="A5" s="1" t="s">
        <v>71</v>
      </c>
      <c r="B5" s="1" t="s">
        <v>104</v>
      </c>
      <c r="C5" s="1" t="s">
        <v>78</v>
      </c>
      <c r="D5" s="1" t="s">
        <v>113</v>
      </c>
      <c r="E5" s="13">
        <v>959188</v>
      </c>
      <c r="F5" s="13">
        <v>40.8399848937988</v>
      </c>
      <c r="G5" s="13">
        <v>14.2525424957275</v>
      </c>
    </row>
    <row r="6" spans="1:7" x14ac:dyDescent="0.3">
      <c r="A6" s="1" t="s">
        <v>64</v>
      </c>
      <c r="B6" s="1" t="s">
        <v>101</v>
      </c>
      <c r="C6" s="1" t="s">
        <v>80</v>
      </c>
      <c r="D6" s="1" t="s">
        <v>114</v>
      </c>
      <c r="E6" s="13">
        <v>390636</v>
      </c>
      <c r="F6" s="13">
        <v>44.493671399999997</v>
      </c>
      <c r="G6" s="13">
        <v>11.3430347</v>
      </c>
    </row>
    <row r="7" spans="1:7" x14ac:dyDescent="0.3">
      <c r="A7" s="1" t="s">
        <v>63</v>
      </c>
      <c r="B7" s="1" t="s">
        <v>102</v>
      </c>
      <c r="C7" s="1" t="s">
        <v>80</v>
      </c>
      <c r="D7" s="1" t="s">
        <v>130</v>
      </c>
      <c r="E7" s="13">
        <v>204338</v>
      </c>
      <c r="F7" s="13">
        <v>45.649501800537102</v>
      </c>
      <c r="G7" s="13">
        <v>13.776786804199199</v>
      </c>
    </row>
    <row r="8" spans="1:7" x14ac:dyDescent="0.3">
      <c r="A8" s="1" t="s">
        <v>68</v>
      </c>
      <c r="B8" s="1" t="s">
        <v>98</v>
      </c>
      <c r="C8" s="1" t="s">
        <v>79</v>
      </c>
      <c r="D8" s="1" t="s">
        <v>115</v>
      </c>
      <c r="E8" s="13">
        <v>2856133</v>
      </c>
      <c r="F8" s="13">
        <v>41.889293670654297</v>
      </c>
      <c r="G8" s="13">
        <v>12.493546485900801</v>
      </c>
    </row>
    <row r="9" spans="1:7" x14ac:dyDescent="0.3">
      <c r="A9" s="1" t="s">
        <v>56</v>
      </c>
      <c r="B9" s="1" t="s">
        <v>99</v>
      </c>
      <c r="C9" s="1" t="s">
        <v>81</v>
      </c>
      <c r="D9" s="1" t="s">
        <v>116</v>
      </c>
      <c r="E9" s="13">
        <v>578000</v>
      </c>
      <c r="F9" s="13">
        <v>44.406681060791001</v>
      </c>
      <c r="G9" s="13">
        <v>8.9364986419677699</v>
      </c>
    </row>
    <row r="10" spans="1:7" x14ac:dyDescent="0.3">
      <c r="A10" s="1" t="s">
        <v>60</v>
      </c>
      <c r="B10" s="1" t="s">
        <v>100</v>
      </c>
      <c r="C10" s="1" t="s">
        <v>81</v>
      </c>
      <c r="D10" s="1" t="s">
        <v>117</v>
      </c>
      <c r="E10" s="13">
        <v>1378689</v>
      </c>
      <c r="F10" s="13">
        <v>45.467174530029297</v>
      </c>
      <c r="G10" s="13">
        <v>9.1896648406982404</v>
      </c>
    </row>
    <row r="11" spans="1:7" x14ac:dyDescent="0.3">
      <c r="A11" s="1" t="s">
        <v>65</v>
      </c>
      <c r="B11" s="1" t="s">
        <v>97</v>
      </c>
      <c r="C11" s="1" t="s">
        <v>79</v>
      </c>
      <c r="D11" s="1" t="s">
        <v>118</v>
      </c>
      <c r="E11" s="13">
        <v>100924</v>
      </c>
      <c r="F11" s="13">
        <v>43.616245269775298</v>
      </c>
      <c r="G11" s="13">
        <v>13.519150733947701</v>
      </c>
    </row>
    <row r="12" spans="1:7" x14ac:dyDescent="0.3">
      <c r="A12" s="1" t="s">
        <v>70</v>
      </c>
      <c r="B12" s="1" t="s">
        <v>96</v>
      </c>
      <c r="C12" s="1" t="s">
        <v>78</v>
      </c>
      <c r="D12" s="1" t="s">
        <v>131</v>
      </c>
      <c r="E12" s="13">
        <v>48992</v>
      </c>
      <c r="F12" s="13">
        <v>41.560085296630803</v>
      </c>
      <c r="G12" s="13">
        <v>14.6647987365722</v>
      </c>
    </row>
    <row r="13" spans="1:7" x14ac:dyDescent="0.3">
      <c r="A13" s="1" t="s">
        <v>59</v>
      </c>
      <c r="B13" s="1" t="s">
        <v>95</v>
      </c>
      <c r="C13" s="1" t="s">
        <v>81</v>
      </c>
      <c r="D13" s="1" t="s">
        <v>119</v>
      </c>
      <c r="E13" s="13">
        <v>875698</v>
      </c>
      <c r="F13" s="13">
        <v>45.076728820800703</v>
      </c>
      <c r="G13" s="13">
        <v>7.6701149940490696</v>
      </c>
    </row>
    <row r="14" spans="1:7" x14ac:dyDescent="0.3">
      <c r="A14" s="1" t="s">
        <v>62</v>
      </c>
      <c r="B14" s="1" t="s">
        <v>94</v>
      </c>
      <c r="C14" s="1" t="s">
        <v>80</v>
      </c>
      <c r="D14" s="1" t="s">
        <v>132</v>
      </c>
      <c r="E14" s="13">
        <v>107914</v>
      </c>
      <c r="F14" s="13">
        <v>46.497852325439403</v>
      </c>
      <c r="G14" s="13">
        <v>11.3523292541503</v>
      </c>
    </row>
    <row r="15" spans="1:7" x14ac:dyDescent="0.3">
      <c r="A15" s="1" t="s">
        <v>61</v>
      </c>
      <c r="B15" s="1" t="s">
        <v>93</v>
      </c>
      <c r="C15" s="1" t="s">
        <v>80</v>
      </c>
      <c r="D15" s="1" t="s">
        <v>122</v>
      </c>
      <c r="E15" s="13">
        <v>117997</v>
      </c>
      <c r="F15" s="13">
        <v>46.069053649902301</v>
      </c>
      <c r="G15" s="13">
        <v>11.1212005615234</v>
      </c>
    </row>
    <row r="16" spans="1:7" x14ac:dyDescent="0.3">
      <c r="A16" s="1" t="s">
        <v>73</v>
      </c>
      <c r="B16" s="1" t="s">
        <v>92</v>
      </c>
      <c r="C16" s="1" t="s">
        <v>78</v>
      </c>
      <c r="D16" s="1" t="s">
        <v>110</v>
      </c>
      <c r="E16" s="13">
        <v>320862</v>
      </c>
      <c r="F16" s="13">
        <v>41.125862121582003</v>
      </c>
      <c r="G16" s="13">
        <v>16.8664245605468</v>
      </c>
    </row>
    <row r="17" spans="1:7" x14ac:dyDescent="0.3">
      <c r="A17" s="1" t="s">
        <v>76</v>
      </c>
      <c r="B17" s="1" t="s">
        <v>91</v>
      </c>
      <c r="C17" s="1" t="s">
        <v>77</v>
      </c>
      <c r="D17" s="1" t="s">
        <v>120</v>
      </c>
      <c r="E17" s="13">
        <v>154267</v>
      </c>
      <c r="F17" s="13">
        <v>39.215408325195298</v>
      </c>
      <c r="G17" s="13">
        <v>9.1093235015869105</v>
      </c>
    </row>
    <row r="18" spans="1:7" x14ac:dyDescent="0.3">
      <c r="A18" s="1" t="s">
        <v>75</v>
      </c>
      <c r="B18" s="1" t="s">
        <v>90</v>
      </c>
      <c r="C18" s="1" t="s">
        <v>77</v>
      </c>
      <c r="D18" s="1" t="s">
        <v>121</v>
      </c>
      <c r="E18" s="13">
        <v>663401</v>
      </c>
      <c r="F18" s="13">
        <v>38.133724212646399</v>
      </c>
      <c r="G18" s="13">
        <v>13.349784851074199</v>
      </c>
    </row>
    <row r="19" spans="1:7" x14ac:dyDescent="0.3">
      <c r="A19" s="1" t="s">
        <v>66</v>
      </c>
      <c r="B19" s="1" t="s">
        <v>89</v>
      </c>
      <c r="C19" s="1" t="s">
        <v>79</v>
      </c>
      <c r="D19" s="1" t="s">
        <v>123</v>
      </c>
      <c r="E19" s="13">
        <v>378839</v>
      </c>
      <c r="F19" s="13">
        <v>43.776737213134702</v>
      </c>
      <c r="G19" s="13">
        <v>11.257310867309499</v>
      </c>
    </row>
    <row r="20" spans="1:7" x14ac:dyDescent="0.3">
      <c r="A20" s="1" t="s">
        <v>67</v>
      </c>
      <c r="B20" s="1" t="s">
        <v>88</v>
      </c>
      <c r="C20" s="1" t="s">
        <v>79</v>
      </c>
      <c r="D20" s="1" t="s">
        <v>124</v>
      </c>
      <c r="E20" s="13">
        <v>165956</v>
      </c>
      <c r="F20" s="13">
        <v>43.112957000732401</v>
      </c>
      <c r="G20" s="13">
        <v>12.3876962661743</v>
      </c>
    </row>
    <row r="21" spans="1:7" x14ac:dyDescent="0.3">
      <c r="A21" s="1" t="s">
        <v>58</v>
      </c>
      <c r="B21" s="1" t="s">
        <v>86</v>
      </c>
      <c r="C21" s="1" t="s">
        <v>81</v>
      </c>
      <c r="D21" s="1" t="s">
        <v>133</v>
      </c>
      <c r="E21" s="13">
        <v>33925</v>
      </c>
      <c r="F21" s="13">
        <v>45.740013122558501</v>
      </c>
      <c r="G21" s="13">
        <v>7.3150286674499503</v>
      </c>
    </row>
    <row r="22" spans="1:7" x14ac:dyDescent="0.3">
      <c r="A22" s="1" t="s">
        <v>57</v>
      </c>
      <c r="B22" s="1" t="s">
        <v>87</v>
      </c>
      <c r="C22" s="1" t="s">
        <v>80</v>
      </c>
      <c r="D22" s="1" t="s">
        <v>125</v>
      </c>
      <c r="E22" s="13">
        <v>260520</v>
      </c>
      <c r="F22" s="13">
        <v>45.435192108154297</v>
      </c>
      <c r="G22" s="13">
        <v>12.336875915527299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98"/>
  <sheetViews>
    <sheetView tabSelected="1" workbookViewId="0">
      <pane xSplit="1" topLeftCell="AO1" activePane="topRight" state="frozen"/>
      <selection pane="topRight" activeCell="AR8" sqref="AR8"/>
    </sheetView>
  </sheetViews>
  <sheetFormatPr defaultRowHeight="14.4" x14ac:dyDescent="0.3"/>
  <cols>
    <col min="1" max="1" width="10.5546875" bestFit="1" customWidth="1"/>
    <col min="2" max="2" width="16.88671875" bestFit="1" customWidth="1"/>
    <col min="3" max="3" width="13.6640625" bestFit="1" customWidth="1"/>
    <col min="4" max="4" width="15.88671875" bestFit="1" customWidth="1"/>
    <col min="5" max="5" width="12.6640625" bestFit="1" customWidth="1"/>
    <col min="6" max="6" width="15.88671875" bestFit="1" customWidth="1"/>
    <col min="7" max="7" width="12.6640625" bestFit="1" customWidth="1"/>
    <col min="8" max="8" width="17.21875" bestFit="1" customWidth="1"/>
    <col min="9" max="9" width="14" bestFit="1" customWidth="1"/>
    <col min="10" max="10" width="16.77734375" bestFit="1" customWidth="1"/>
    <col min="11" max="11" width="13.5546875" bestFit="1" customWidth="1"/>
    <col min="12" max="12" width="15.5546875" bestFit="1" customWidth="1"/>
    <col min="13" max="13" width="12.33203125" bestFit="1" customWidth="1"/>
    <col min="14" max="14" width="15.33203125" bestFit="1" customWidth="1"/>
    <col min="15" max="15" width="12.109375" bestFit="1" customWidth="1"/>
    <col min="16" max="16" width="16.5546875" bestFit="1" customWidth="1"/>
    <col min="17" max="17" width="13.33203125" bestFit="1" customWidth="1"/>
    <col min="18" max="18" width="17.109375" bestFit="1" customWidth="1"/>
    <col min="19" max="19" width="13.88671875" bestFit="1" customWidth="1"/>
    <col min="20" max="20" width="17.33203125" bestFit="1" customWidth="1"/>
    <col min="21" max="21" width="14.109375" bestFit="1" customWidth="1"/>
    <col min="22" max="22" width="16.5546875" bestFit="1" customWidth="1"/>
    <col min="23" max="23" width="13.33203125" bestFit="1" customWidth="1"/>
    <col min="24" max="24" width="17.44140625" bestFit="1" customWidth="1"/>
    <col min="25" max="25" width="14.21875" bestFit="1" customWidth="1"/>
    <col min="26" max="26" width="16.33203125" bestFit="1" customWidth="1"/>
    <col min="27" max="27" width="13.109375" bestFit="1" customWidth="1"/>
    <col min="28" max="28" width="16.6640625" bestFit="1" customWidth="1"/>
    <col min="29" max="29" width="13.44140625" bestFit="1" customWidth="1"/>
    <col min="30" max="30" width="17.21875" bestFit="1" customWidth="1"/>
    <col min="31" max="31" width="14" bestFit="1" customWidth="1"/>
    <col min="32" max="32" width="17.33203125" bestFit="1" customWidth="1"/>
    <col min="33" max="33" width="14.109375" bestFit="1" customWidth="1"/>
    <col min="34" max="34" width="16.5546875" bestFit="1" customWidth="1"/>
    <col min="35" max="35" width="13.33203125" bestFit="1" customWidth="1"/>
    <col min="36" max="36" width="16.88671875" bestFit="1" customWidth="1"/>
    <col min="37" max="37" width="13.6640625" bestFit="1" customWidth="1"/>
    <col min="38" max="38" width="16.44140625" bestFit="1" customWidth="1"/>
    <col min="39" max="39" width="13.21875" bestFit="1" customWidth="1"/>
    <col min="40" max="40" width="15.88671875" bestFit="1" customWidth="1"/>
    <col min="41" max="41" width="12.6640625" bestFit="1" customWidth="1"/>
    <col min="42" max="42" width="16.5546875" bestFit="1" customWidth="1"/>
    <col min="43" max="43" width="13.33203125" bestFit="1" customWidth="1"/>
    <col min="44" max="44" width="17" bestFit="1" customWidth="1"/>
    <col min="45" max="45" width="17.44140625" bestFit="1" customWidth="1"/>
    <col min="46" max="46" width="13.77734375" bestFit="1" customWidth="1"/>
    <col min="47" max="47" width="14.21875" bestFit="1" customWidth="1"/>
    <col min="48" max="48" width="12.44140625" bestFit="1" customWidth="1"/>
    <col min="49" max="49" width="13.6640625" bestFit="1" customWidth="1"/>
    <col min="50" max="50" width="17" bestFit="1" customWidth="1"/>
    <col min="51" max="51" width="17.44140625" bestFit="1" customWidth="1"/>
    <col min="52" max="52" width="8.77734375" bestFit="1" customWidth="1"/>
  </cols>
  <sheetData>
    <row r="1" spans="1:52" x14ac:dyDescent="0.3">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268</v>
      </c>
      <c r="AY1" t="s">
        <v>6</v>
      </c>
      <c r="AZ1" t="s">
        <v>7</v>
      </c>
    </row>
    <row r="2" spans="1:52" x14ac:dyDescent="0.3">
      <c r="A2" s="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s="2"/>
      <c r="AY2">
        <v>0</v>
      </c>
      <c r="AZ2">
        <v>0</v>
      </c>
    </row>
    <row r="3" spans="1:52" x14ac:dyDescent="0.3">
      <c r="A3" s="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s="2">
        <f>Table7[[#This Row],[Recovered]]-AY2</f>
        <v>0</v>
      </c>
      <c r="AY3">
        <v>0</v>
      </c>
      <c r="AZ3">
        <v>0</v>
      </c>
    </row>
    <row r="4" spans="1:52" x14ac:dyDescent="0.3">
      <c r="A4" s="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s="2">
        <f>Table7[[#This Row],[Recovered]]-AY3</f>
        <v>0</v>
      </c>
      <c r="AY4">
        <v>0</v>
      </c>
      <c r="AZ4">
        <v>0</v>
      </c>
    </row>
    <row r="5" spans="1:52" x14ac:dyDescent="0.3">
      <c r="A5" s="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s="2">
        <f>Table7[[#This Row],[Recovered]]-AY4</f>
        <v>0</v>
      </c>
      <c r="AY5">
        <v>0</v>
      </c>
      <c r="AZ5">
        <v>0</v>
      </c>
    </row>
    <row r="6" spans="1:52" x14ac:dyDescent="0.3">
      <c r="A6" s="1">
        <v>43884</v>
      </c>
      <c r="B6">
        <v>0</v>
      </c>
      <c r="C6">
        <v>0</v>
      </c>
      <c r="D6">
        <v>0</v>
      </c>
      <c r="E6">
        <v>0</v>
      </c>
      <c r="F6">
        <v>0</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s="2">
        <f>Table7[[#This Row],[Recovered]]-AY5</f>
        <v>0</v>
      </c>
      <c r="AY6">
        <v>0</v>
      </c>
      <c r="AZ6">
        <v>0</v>
      </c>
    </row>
    <row r="7" spans="1:52" x14ac:dyDescent="0.3">
      <c r="A7" s="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s="2">
        <f>Table7[[#This Row],[Recovered]]-AY6</f>
        <v>1</v>
      </c>
      <c r="AY7">
        <v>1</v>
      </c>
      <c r="AZ7">
        <v>0</v>
      </c>
    </row>
    <row r="8" spans="1:52" x14ac:dyDescent="0.3">
      <c r="A8" s="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s="2">
        <f>Table7[[#This Row],[Recovered]]-AY7</f>
        <v>0</v>
      </c>
      <c r="AY8">
        <v>1</v>
      </c>
      <c r="AZ8">
        <v>8600</v>
      </c>
    </row>
    <row r="9" spans="1:52" x14ac:dyDescent="0.3">
      <c r="A9" s="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s="2">
        <f>Table7[[#This Row],[Recovered]]-AY8</f>
        <v>2</v>
      </c>
      <c r="AY9">
        <v>3</v>
      </c>
      <c r="AZ9" s="2">
        <v>9587</v>
      </c>
    </row>
    <row r="10" spans="1:52" x14ac:dyDescent="0.3">
      <c r="A10" s="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s="2">
        <f>Table7[[#This Row],[Recovered]]-AY9</f>
        <v>42</v>
      </c>
      <c r="AY10">
        <v>45</v>
      </c>
      <c r="AZ10" s="2">
        <v>12014</v>
      </c>
    </row>
    <row r="11" spans="1:52" x14ac:dyDescent="0.3">
      <c r="A11" s="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s="2">
        <f>Table7[[#This Row],[Recovered]]-AY10</f>
        <v>1</v>
      </c>
      <c r="AY11">
        <v>46</v>
      </c>
      <c r="AZ11" s="2">
        <v>15695</v>
      </c>
    </row>
    <row r="12" spans="1:52" x14ac:dyDescent="0.3">
      <c r="A12" s="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s="2">
        <f>Table7[[#This Row],[Recovered]]-AY11</f>
        <v>4</v>
      </c>
      <c r="AY12">
        <v>50</v>
      </c>
      <c r="AZ12" s="2">
        <v>18661</v>
      </c>
    </row>
    <row r="13" spans="1:52" x14ac:dyDescent="0.3">
      <c r="A13" s="1">
        <v>43891</v>
      </c>
      <c r="B13">
        <v>0</v>
      </c>
      <c r="C13">
        <v>0</v>
      </c>
      <c r="D13" s="6">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s="2">
        <f>Table7[[#This Row],[Recovered]]-AY12</f>
        <v>33</v>
      </c>
      <c r="AY13">
        <v>83</v>
      </c>
      <c r="AZ13" s="2">
        <v>21127</v>
      </c>
    </row>
    <row r="14" spans="1:52" x14ac:dyDescent="0.3">
      <c r="A14" s="1">
        <v>43892</v>
      </c>
      <c r="B14">
        <v>0</v>
      </c>
      <c r="C14">
        <v>0</v>
      </c>
      <c r="D14" s="6">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s="6">
        <v>-2</v>
      </c>
      <c r="AO14">
        <v>0</v>
      </c>
      <c r="AP14">
        <v>0</v>
      </c>
      <c r="AQ14">
        <v>0</v>
      </c>
      <c r="AR14">
        <v>342</v>
      </c>
      <c r="AS14" s="2">
        <v>2036</v>
      </c>
      <c r="AT14">
        <v>18</v>
      </c>
      <c r="AU14">
        <v>52</v>
      </c>
      <c r="AV14">
        <v>166</v>
      </c>
      <c r="AW14" s="2">
        <v>1835</v>
      </c>
      <c r="AX14" s="2">
        <f>Table7[[#This Row],[Recovered]]-AY13</f>
        <v>66</v>
      </c>
      <c r="AY14">
        <v>149</v>
      </c>
      <c r="AZ14" s="2">
        <v>23345</v>
      </c>
    </row>
    <row r="15" spans="1:52" x14ac:dyDescent="0.3">
      <c r="A15" s="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s="2">
        <f>Table7[[#This Row],[Recovered]]-AY14</f>
        <v>11</v>
      </c>
      <c r="AY15">
        <v>160</v>
      </c>
      <c r="AZ15" s="2">
        <v>25856</v>
      </c>
    </row>
    <row r="16" spans="1:52" x14ac:dyDescent="0.3">
      <c r="A16" s="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s="2">
        <f>Table7[[#This Row],[Recovered]]-AY15</f>
        <v>116</v>
      </c>
      <c r="AY16">
        <v>276</v>
      </c>
      <c r="AZ16" s="2">
        <v>29837</v>
      </c>
    </row>
    <row r="17" spans="1:52" x14ac:dyDescent="0.3">
      <c r="A17" s="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s="2">
        <f>Table7[[#This Row],[Recovered]]-AY16</f>
        <v>138</v>
      </c>
      <c r="AY17">
        <v>414</v>
      </c>
      <c r="AZ17" s="2">
        <v>32362</v>
      </c>
    </row>
    <row r="18" spans="1:52" x14ac:dyDescent="0.3">
      <c r="A18" s="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s="2">
        <f>Table7[[#This Row],[Recovered]]-AY17</f>
        <v>109</v>
      </c>
      <c r="AY18">
        <v>523</v>
      </c>
      <c r="AZ18" s="2">
        <v>36359</v>
      </c>
    </row>
    <row r="19" spans="1:52" x14ac:dyDescent="0.3">
      <c r="A19" s="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s="2">
        <f>Table7[[#This Row],[Recovered]]-AY18</f>
        <v>66</v>
      </c>
      <c r="AY19">
        <v>589</v>
      </c>
      <c r="AZ19" s="2">
        <v>42062</v>
      </c>
    </row>
    <row r="20" spans="1:52" x14ac:dyDescent="0.3">
      <c r="A20" s="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s="2">
        <f>Table7[[#This Row],[Recovered]]-AY19</f>
        <v>33</v>
      </c>
      <c r="AY20">
        <v>622</v>
      </c>
      <c r="AZ20" s="2">
        <v>49937</v>
      </c>
    </row>
    <row r="21" spans="1:52" x14ac:dyDescent="0.3">
      <c r="A21" s="1">
        <v>43899</v>
      </c>
      <c r="B21">
        <v>6</v>
      </c>
      <c r="C21">
        <v>0</v>
      </c>
      <c r="D21">
        <v>31</v>
      </c>
      <c r="E21">
        <v>1</v>
      </c>
      <c r="F21" s="6">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s="2">
        <f>Table7[[#This Row],[Recovered]]-AY20</f>
        <v>102</v>
      </c>
      <c r="AY21">
        <v>724</v>
      </c>
      <c r="AZ21" s="2">
        <v>53826</v>
      </c>
    </row>
    <row r="22" spans="1:52" x14ac:dyDescent="0.3">
      <c r="A22" s="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f>Table7[[#This Row],[Recovered]]-AY21</f>
        <v>280</v>
      </c>
      <c r="AY22" s="2">
        <v>1004</v>
      </c>
      <c r="AZ22" s="2">
        <v>60761</v>
      </c>
    </row>
    <row r="23" spans="1:52" x14ac:dyDescent="0.3">
      <c r="A23" s="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B23" s="6"/>
      <c r="AC23" s="6"/>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f>Table7[[#This Row],[Recovered]]-AY22</f>
        <v>41</v>
      </c>
      <c r="AY23" s="2">
        <v>1045</v>
      </c>
      <c r="AZ23" s="2">
        <v>73154</v>
      </c>
    </row>
    <row r="24" spans="1:52" x14ac:dyDescent="0.3">
      <c r="A24" s="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f>Table7[[#This Row],[Recovered]]-AY23</f>
        <v>213</v>
      </c>
      <c r="AY24" s="2">
        <v>1258</v>
      </c>
      <c r="AZ24" s="2">
        <v>86011</v>
      </c>
    </row>
    <row r="25" spans="1:52" x14ac:dyDescent="0.3">
      <c r="A25" s="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f>Table7[[#This Row],[Recovered]]-AY24</f>
        <v>181</v>
      </c>
      <c r="AY25" s="2">
        <v>1439</v>
      </c>
      <c r="AZ25" s="2">
        <v>97488</v>
      </c>
    </row>
    <row r="26" spans="1:52" x14ac:dyDescent="0.3">
      <c r="A26" s="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f>Table7[[#This Row],[Recovered]]-AY25</f>
        <v>527</v>
      </c>
      <c r="AY26" s="2">
        <v>1966</v>
      </c>
      <c r="AZ26" s="2">
        <v>109170</v>
      </c>
    </row>
    <row r="27" spans="1:52" x14ac:dyDescent="0.3">
      <c r="A27" s="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f>Table7[[#This Row],[Recovered]]-AY26</f>
        <v>369</v>
      </c>
      <c r="AY27" s="2">
        <v>2335</v>
      </c>
      <c r="AZ27" s="2">
        <v>124899</v>
      </c>
    </row>
    <row r="28" spans="1:52" x14ac:dyDescent="0.3">
      <c r="A28" s="1">
        <v>43906</v>
      </c>
      <c r="B28">
        <v>48</v>
      </c>
      <c r="C28">
        <v>1</v>
      </c>
      <c r="D28">
        <v>108</v>
      </c>
      <c r="E28">
        <v>17</v>
      </c>
      <c r="F28">
        <v>405</v>
      </c>
      <c r="G28">
        <v>30</v>
      </c>
      <c r="H28">
        <v>1377</v>
      </c>
      <c r="I28">
        <v>202</v>
      </c>
      <c r="J28">
        <v>301</v>
      </c>
      <c r="K28">
        <v>6</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J28" s="6"/>
      <c r="AK28" s="6"/>
      <c r="AL28">
        <v>21</v>
      </c>
      <c r="AM28">
        <v>0</v>
      </c>
      <c r="AN28">
        <v>25</v>
      </c>
      <c r="AO28">
        <v>0</v>
      </c>
      <c r="AP28">
        <v>30</v>
      </c>
      <c r="AQ28">
        <v>0</v>
      </c>
      <c r="AR28" s="2">
        <v>3233</v>
      </c>
      <c r="AS28" s="2">
        <v>27980</v>
      </c>
      <c r="AT28">
        <v>349</v>
      </c>
      <c r="AU28" s="2">
        <v>2158</v>
      </c>
      <c r="AV28" s="2">
        <v>1851</v>
      </c>
      <c r="AW28" s="2">
        <v>23073</v>
      </c>
      <c r="AX28" s="2">
        <f>Table7[[#This Row],[Recovered]]-AY27</f>
        <v>414</v>
      </c>
      <c r="AY28" s="2">
        <v>2749</v>
      </c>
      <c r="AZ28" s="2">
        <v>137962</v>
      </c>
    </row>
    <row r="29" spans="1:52" x14ac:dyDescent="0.3">
      <c r="A29" s="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f>Table7[[#This Row],[Recovered]]-AY28</f>
        <v>192</v>
      </c>
      <c r="AY29" s="2">
        <v>2941</v>
      </c>
      <c r="AZ29" s="2">
        <v>148657</v>
      </c>
    </row>
    <row r="30" spans="1:52" x14ac:dyDescent="0.3">
      <c r="A30" s="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F30" s="6"/>
      <c r="AG30" s="6"/>
      <c r="AH30">
        <v>7</v>
      </c>
      <c r="AI30">
        <v>0</v>
      </c>
      <c r="AJ30">
        <v>43</v>
      </c>
      <c r="AK30">
        <v>1</v>
      </c>
      <c r="AL30">
        <v>15</v>
      </c>
      <c r="AM30">
        <v>0</v>
      </c>
      <c r="AN30">
        <v>45</v>
      </c>
      <c r="AO30">
        <v>0</v>
      </c>
      <c r="AP30">
        <v>17</v>
      </c>
      <c r="AQ30">
        <v>0</v>
      </c>
      <c r="AR30" s="2">
        <v>4207</v>
      </c>
      <c r="AS30" s="2">
        <v>35713</v>
      </c>
      <c r="AT30">
        <v>475</v>
      </c>
      <c r="AU30" s="2">
        <v>2978</v>
      </c>
      <c r="AV30" s="2">
        <v>2257</v>
      </c>
      <c r="AW30" s="2">
        <v>28710</v>
      </c>
      <c r="AX30" s="2">
        <f>Table7[[#This Row],[Recovered]]-AY29</f>
        <v>1084</v>
      </c>
      <c r="AY30" s="2">
        <v>4025</v>
      </c>
      <c r="AZ30" s="2">
        <v>165541</v>
      </c>
    </row>
    <row r="31" spans="1:52" x14ac:dyDescent="0.3">
      <c r="A31" s="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f>Table7[[#This Row],[Recovered]]-AY30</f>
        <v>415</v>
      </c>
      <c r="AY31" s="2">
        <v>4440</v>
      </c>
      <c r="AZ31" s="2">
        <v>182777</v>
      </c>
    </row>
    <row r="32" spans="1:52" x14ac:dyDescent="0.3">
      <c r="A32" s="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f>Table7[[#This Row],[Recovered]]-AY31</f>
        <v>689</v>
      </c>
      <c r="AY32" s="2">
        <v>5129</v>
      </c>
      <c r="AZ32" s="2">
        <v>206886</v>
      </c>
    </row>
    <row r="33" spans="1:52" x14ac:dyDescent="0.3">
      <c r="A33" s="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f>Table7[[#This Row],[Recovered]]-AY32</f>
        <v>943</v>
      </c>
      <c r="AY33" s="2">
        <v>6072</v>
      </c>
      <c r="AZ33" s="2">
        <v>233222</v>
      </c>
    </row>
    <row r="34" spans="1:52" x14ac:dyDescent="0.3">
      <c r="A34" s="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f>Table7[[#This Row],[Recovered]]-AY33</f>
        <v>952</v>
      </c>
      <c r="AY34" s="2">
        <v>7024</v>
      </c>
      <c r="AZ34" s="2">
        <v>258402</v>
      </c>
    </row>
    <row r="35" spans="1:52" x14ac:dyDescent="0.3">
      <c r="A35" s="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0</v>
      </c>
      <c r="AN35">
        <v>91</v>
      </c>
      <c r="AO35">
        <v>5</v>
      </c>
      <c r="AP35">
        <v>20</v>
      </c>
      <c r="AQ35">
        <v>4</v>
      </c>
      <c r="AR35" s="2">
        <v>4789</v>
      </c>
      <c r="AS35" s="2">
        <v>63927</v>
      </c>
      <c r="AT35">
        <v>601</v>
      </c>
      <c r="AU35" s="2">
        <v>6077</v>
      </c>
      <c r="AV35" s="2">
        <v>3204</v>
      </c>
      <c r="AW35" s="2">
        <v>50418</v>
      </c>
      <c r="AX35" s="2">
        <f>Table7[[#This Row],[Recovered]]-AY34</f>
        <v>408</v>
      </c>
      <c r="AY35" s="2">
        <v>7432</v>
      </c>
      <c r="AZ35" s="2">
        <v>275468</v>
      </c>
    </row>
    <row r="36" spans="1:52" x14ac:dyDescent="0.3">
      <c r="A36" s="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f>Table7[[#This Row],[Recovered]]-AY35</f>
        <v>894</v>
      </c>
      <c r="AY36" s="2">
        <v>8326</v>
      </c>
      <c r="AZ36" s="2">
        <v>296964</v>
      </c>
    </row>
    <row r="37" spans="1:52" x14ac:dyDescent="0.3">
      <c r="A37" s="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f>Table7[[#This Row],[Recovered]]-AY36</f>
        <v>1036</v>
      </c>
      <c r="AY37" s="2">
        <v>9362</v>
      </c>
      <c r="AZ37" s="2">
        <v>324445</v>
      </c>
    </row>
    <row r="38" spans="1:52" x14ac:dyDescent="0.3">
      <c r="A38" s="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f>Table7[[#This Row],[Recovered]]-AY37</f>
        <v>999</v>
      </c>
      <c r="AY38" s="2">
        <v>10361</v>
      </c>
      <c r="AZ38" s="2">
        <v>361060</v>
      </c>
    </row>
    <row r="39" spans="1:52" x14ac:dyDescent="0.3">
      <c r="A39" s="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f>Table7[[#This Row],[Recovered]]-AY38</f>
        <v>589</v>
      </c>
      <c r="AY39" s="2">
        <v>10950</v>
      </c>
      <c r="AZ39" s="2">
        <v>394079</v>
      </c>
    </row>
    <row r="40" spans="1:52" x14ac:dyDescent="0.3">
      <c r="A40" s="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f>Table7[[#This Row],[Recovered]]-AY39</f>
        <v>1434</v>
      </c>
      <c r="AY40" s="2">
        <v>12384</v>
      </c>
      <c r="AZ40" s="2">
        <v>429526</v>
      </c>
    </row>
    <row r="41" spans="1:52" x14ac:dyDescent="0.3">
      <c r="A41" s="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f>Table7[[#This Row],[Recovered]]-AY40</f>
        <v>646</v>
      </c>
      <c r="AY41" s="2">
        <v>13030</v>
      </c>
      <c r="AZ41" s="2">
        <v>454030</v>
      </c>
    </row>
    <row r="42" spans="1:52" x14ac:dyDescent="0.3">
      <c r="A42" s="1">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f>Table7[[#This Row],[Recovered]]-AY41</f>
        <v>1590</v>
      </c>
      <c r="AY42" s="2">
        <v>14620</v>
      </c>
      <c r="AZ42" s="2">
        <v>477359</v>
      </c>
    </row>
    <row r="43" spans="1:52" x14ac:dyDescent="0.3">
      <c r="A43" s="1">
        <v>43921</v>
      </c>
      <c r="B43">
        <v>44</v>
      </c>
      <c r="C43">
        <v>6</v>
      </c>
      <c r="D43">
        <v>199</v>
      </c>
      <c r="E43">
        <v>31</v>
      </c>
      <c r="F43">
        <v>589</v>
      </c>
      <c r="G43">
        <v>105</v>
      </c>
      <c r="H43">
        <v>1047</v>
      </c>
      <c r="I43">
        <v>381</v>
      </c>
      <c r="J43">
        <v>431</v>
      </c>
      <c r="K43">
        <v>64</v>
      </c>
      <c r="L43">
        <v>64</v>
      </c>
      <c r="M43">
        <v>17</v>
      </c>
      <c r="N43">
        <v>46</v>
      </c>
      <c r="O43">
        <v>2</v>
      </c>
      <c r="P43">
        <v>92</v>
      </c>
      <c r="Q43">
        <v>6</v>
      </c>
      <c r="R43">
        <v>543</v>
      </c>
      <c r="S43">
        <v>106</v>
      </c>
      <c r="T43">
        <v>141</v>
      </c>
      <c r="U43">
        <v>35</v>
      </c>
      <c r="V43">
        <v>196</v>
      </c>
      <c r="W43">
        <v>13</v>
      </c>
      <c r="X43">
        <v>27</v>
      </c>
      <c r="Y43">
        <v>4</v>
      </c>
      <c r="Z43">
        <v>181</v>
      </c>
      <c r="AA43">
        <v>12</v>
      </c>
      <c r="AB43">
        <v>56</v>
      </c>
      <c r="AC43">
        <v>13</v>
      </c>
      <c r="AD43">
        <v>10</v>
      </c>
      <c r="AE43">
        <v>0</v>
      </c>
      <c r="AF43">
        <v>140</v>
      </c>
      <c r="AG43">
        <v>8</v>
      </c>
      <c r="AH43">
        <v>12</v>
      </c>
      <c r="AI43">
        <v>2</v>
      </c>
      <c r="AJ43">
        <v>91</v>
      </c>
      <c r="AK43">
        <v>19</v>
      </c>
      <c r="AL43">
        <v>12</v>
      </c>
      <c r="AM43">
        <v>5</v>
      </c>
      <c r="AN43">
        <v>92</v>
      </c>
      <c r="AO43">
        <v>5</v>
      </c>
      <c r="AP43">
        <v>40</v>
      </c>
      <c r="AQ43">
        <v>3</v>
      </c>
      <c r="AR43" s="2">
        <v>4053</v>
      </c>
      <c r="AS43" s="2">
        <v>105792</v>
      </c>
      <c r="AT43">
        <v>837</v>
      </c>
      <c r="AU43" s="2">
        <v>12428</v>
      </c>
      <c r="AV43" s="2">
        <v>4023</v>
      </c>
      <c r="AW43" s="2">
        <v>77635</v>
      </c>
      <c r="AX43" s="2">
        <f>Table7[[#This Row],[Recovered]]-AY42</f>
        <v>1109</v>
      </c>
      <c r="AY43" s="2">
        <v>15729</v>
      </c>
      <c r="AZ43" s="2">
        <v>506968</v>
      </c>
    </row>
    <row r="44" spans="1:52" x14ac:dyDescent="0.3">
      <c r="A44" s="1">
        <v>43922</v>
      </c>
      <c r="B44">
        <v>3</v>
      </c>
      <c r="C44">
        <v>3</v>
      </c>
      <c r="D44">
        <v>244</v>
      </c>
      <c r="E44">
        <v>32</v>
      </c>
      <c r="F44">
        <v>494</v>
      </c>
      <c r="G44">
        <v>32</v>
      </c>
      <c r="H44">
        <v>1565</v>
      </c>
      <c r="I44">
        <v>394</v>
      </c>
      <c r="J44">
        <v>470</v>
      </c>
      <c r="K44">
        <v>22</v>
      </c>
      <c r="L44">
        <v>124</v>
      </c>
      <c r="M44">
        <v>9</v>
      </c>
      <c r="N44">
        <v>47</v>
      </c>
      <c r="O44">
        <v>40</v>
      </c>
      <c r="P44">
        <v>92</v>
      </c>
      <c r="Q44">
        <v>9</v>
      </c>
      <c r="R44">
        <v>713</v>
      </c>
      <c r="S44">
        <v>88</v>
      </c>
      <c r="T44">
        <v>137</v>
      </c>
      <c r="U44">
        <v>25</v>
      </c>
      <c r="V44">
        <v>259</v>
      </c>
      <c r="W44">
        <v>9</v>
      </c>
      <c r="X44">
        <v>17</v>
      </c>
      <c r="Y44">
        <v>0</v>
      </c>
      <c r="Z44">
        <v>169</v>
      </c>
      <c r="AA44">
        <v>7</v>
      </c>
      <c r="AB44">
        <v>35</v>
      </c>
      <c r="AC44">
        <v>8</v>
      </c>
      <c r="AD44">
        <v>16</v>
      </c>
      <c r="AE44">
        <v>1</v>
      </c>
      <c r="AF44">
        <v>139</v>
      </c>
      <c r="AG44">
        <v>15</v>
      </c>
      <c r="AH44">
        <v>11</v>
      </c>
      <c r="AI44">
        <v>2</v>
      </c>
      <c r="AJ44">
        <v>143</v>
      </c>
      <c r="AK44">
        <v>19</v>
      </c>
      <c r="AL44">
        <v>10</v>
      </c>
      <c r="AM44">
        <v>2</v>
      </c>
      <c r="AN44">
        <v>71</v>
      </c>
      <c r="AO44">
        <v>7</v>
      </c>
      <c r="AP44">
        <v>23</v>
      </c>
      <c r="AQ44">
        <v>3</v>
      </c>
      <c r="AR44" s="2">
        <v>4782</v>
      </c>
      <c r="AS44" s="2">
        <v>110574</v>
      </c>
      <c r="AT44">
        <v>727</v>
      </c>
      <c r="AU44" s="2">
        <v>13155</v>
      </c>
      <c r="AV44" s="2">
        <v>4035</v>
      </c>
      <c r="AW44" s="2">
        <v>80572</v>
      </c>
      <c r="AX44" s="2">
        <f>Table7[[#This Row],[Recovered]]-AY43</f>
        <v>1118</v>
      </c>
      <c r="AY44" s="2">
        <v>16847</v>
      </c>
      <c r="AZ44" s="2">
        <v>541423</v>
      </c>
    </row>
    <row r="45" spans="1:52" x14ac:dyDescent="0.3">
      <c r="A45" s="1">
        <v>43923</v>
      </c>
      <c r="B45">
        <v>37</v>
      </c>
      <c r="C45">
        <v>4</v>
      </c>
      <c r="D45">
        <v>122</v>
      </c>
      <c r="E45">
        <v>28</v>
      </c>
      <c r="F45">
        <v>558</v>
      </c>
      <c r="G45">
        <v>97</v>
      </c>
      <c r="H45">
        <v>1292</v>
      </c>
      <c r="I45">
        <v>367</v>
      </c>
      <c r="J45">
        <v>486</v>
      </c>
      <c r="K45">
        <v>33</v>
      </c>
      <c r="L45">
        <v>133</v>
      </c>
      <c r="M45">
        <v>14</v>
      </c>
      <c r="N45">
        <v>61</v>
      </c>
      <c r="O45">
        <v>13</v>
      </c>
      <c r="P45">
        <v>114</v>
      </c>
      <c r="Q45">
        <v>7</v>
      </c>
      <c r="R45">
        <v>546</v>
      </c>
      <c r="S45">
        <v>79</v>
      </c>
      <c r="T45">
        <v>136</v>
      </c>
      <c r="U45">
        <v>26</v>
      </c>
      <c r="V45">
        <v>406</v>
      </c>
      <c r="W45">
        <v>15</v>
      </c>
      <c r="X45">
        <v>33</v>
      </c>
      <c r="Y45">
        <v>1</v>
      </c>
      <c r="Z45">
        <v>169</v>
      </c>
      <c r="AA45">
        <v>16</v>
      </c>
      <c r="AB45">
        <v>61</v>
      </c>
      <c r="AC45">
        <v>10</v>
      </c>
      <c r="AD45">
        <v>5</v>
      </c>
      <c r="AE45">
        <v>1</v>
      </c>
      <c r="AF45">
        <v>225</v>
      </c>
      <c r="AG45">
        <v>19</v>
      </c>
      <c r="AH45">
        <v>9</v>
      </c>
      <c r="AI45">
        <v>1</v>
      </c>
      <c r="AJ45">
        <v>131</v>
      </c>
      <c r="AK45">
        <v>15</v>
      </c>
      <c r="AL45">
        <v>22</v>
      </c>
      <c r="AM45">
        <v>3</v>
      </c>
      <c r="AN45">
        <v>73</v>
      </c>
      <c r="AO45">
        <v>5</v>
      </c>
      <c r="AP45">
        <v>49</v>
      </c>
      <c r="AQ45">
        <v>6</v>
      </c>
      <c r="AR45" s="2">
        <v>4668</v>
      </c>
      <c r="AS45" s="2">
        <v>115242</v>
      </c>
      <c r="AT45">
        <v>760</v>
      </c>
      <c r="AU45" s="2">
        <v>13915</v>
      </c>
      <c r="AV45" s="2">
        <v>4053</v>
      </c>
      <c r="AW45" s="2">
        <v>83049</v>
      </c>
      <c r="AX45" s="2">
        <f>Table7[[#This Row],[Recovered]]-AY44</f>
        <v>1431</v>
      </c>
      <c r="AY45" s="2">
        <v>18278</v>
      </c>
      <c r="AZ45" s="2">
        <v>581232</v>
      </c>
    </row>
    <row r="46" spans="1:52" x14ac:dyDescent="0.3">
      <c r="A46" s="1">
        <v>43924</v>
      </c>
      <c r="B46">
        <v>51</v>
      </c>
      <c r="C46">
        <v>7</v>
      </c>
      <c r="D46">
        <v>183</v>
      </c>
      <c r="E46">
        <v>31</v>
      </c>
      <c r="F46">
        <v>543</v>
      </c>
      <c r="G46">
        <v>60</v>
      </c>
      <c r="H46">
        <v>1455</v>
      </c>
      <c r="I46">
        <v>351</v>
      </c>
      <c r="J46">
        <v>353</v>
      </c>
      <c r="K46">
        <v>40</v>
      </c>
      <c r="L46">
        <v>106</v>
      </c>
      <c r="M46">
        <v>17</v>
      </c>
      <c r="N46">
        <v>80</v>
      </c>
      <c r="O46">
        <v>10</v>
      </c>
      <c r="P46">
        <v>80</v>
      </c>
      <c r="Q46">
        <v>7</v>
      </c>
      <c r="R46">
        <v>599</v>
      </c>
      <c r="S46">
        <v>91</v>
      </c>
      <c r="T46">
        <v>132</v>
      </c>
      <c r="U46">
        <v>54</v>
      </c>
      <c r="V46">
        <v>226</v>
      </c>
      <c r="W46">
        <v>22</v>
      </c>
      <c r="X46">
        <v>51</v>
      </c>
      <c r="Y46">
        <v>1</v>
      </c>
      <c r="Z46">
        <v>167</v>
      </c>
      <c r="AA46">
        <v>14</v>
      </c>
      <c r="AB46">
        <v>66</v>
      </c>
      <c r="AC46">
        <v>13</v>
      </c>
      <c r="AD46">
        <v>11</v>
      </c>
      <c r="AE46">
        <v>0</v>
      </c>
      <c r="AF46">
        <v>221</v>
      </c>
      <c r="AG46">
        <v>14</v>
      </c>
      <c r="AH46">
        <v>15</v>
      </c>
      <c r="AI46">
        <v>1</v>
      </c>
      <c r="AJ46">
        <v>105</v>
      </c>
      <c r="AK46">
        <v>20</v>
      </c>
      <c r="AL46">
        <v>42</v>
      </c>
      <c r="AM46">
        <v>4</v>
      </c>
      <c r="AN46">
        <v>68</v>
      </c>
      <c r="AO46">
        <v>8</v>
      </c>
      <c r="AP46">
        <v>31</v>
      </c>
      <c r="AQ46">
        <v>1</v>
      </c>
      <c r="AR46" s="2">
        <v>4585</v>
      </c>
      <c r="AS46" s="2">
        <v>119827</v>
      </c>
      <c r="AT46">
        <v>766</v>
      </c>
      <c r="AU46" s="2">
        <v>14681</v>
      </c>
      <c r="AV46" s="2">
        <v>4068</v>
      </c>
      <c r="AW46" s="2">
        <v>85388</v>
      </c>
      <c r="AX46" s="2">
        <f>Table7[[#This Row],[Recovered]]-AY45</f>
        <v>1480</v>
      </c>
      <c r="AY46" s="2">
        <v>19758</v>
      </c>
      <c r="AZ46" s="2">
        <v>617849</v>
      </c>
    </row>
    <row r="47" spans="1:52" x14ac:dyDescent="0.3">
      <c r="A47" s="1">
        <v>43925</v>
      </c>
      <c r="B47">
        <v>29</v>
      </c>
      <c r="C47">
        <v>12</v>
      </c>
      <c r="D47">
        <v>238</v>
      </c>
      <c r="E47">
        <v>23</v>
      </c>
      <c r="F47">
        <v>813</v>
      </c>
      <c r="G47">
        <v>85</v>
      </c>
      <c r="H47">
        <v>1598</v>
      </c>
      <c r="I47">
        <v>345</v>
      </c>
      <c r="J47">
        <v>360</v>
      </c>
      <c r="K47">
        <v>35</v>
      </c>
      <c r="L47">
        <v>111</v>
      </c>
      <c r="M47">
        <v>6</v>
      </c>
      <c r="N47">
        <v>33</v>
      </c>
      <c r="O47">
        <v>7</v>
      </c>
      <c r="P47">
        <v>107</v>
      </c>
      <c r="Q47">
        <v>9</v>
      </c>
      <c r="R47">
        <v>608</v>
      </c>
      <c r="S47">
        <v>75</v>
      </c>
      <c r="T47">
        <v>111</v>
      </c>
      <c r="U47">
        <v>17</v>
      </c>
      <c r="V47">
        <v>172</v>
      </c>
      <c r="W47">
        <v>17</v>
      </c>
      <c r="X47">
        <v>31</v>
      </c>
      <c r="Y47">
        <v>2</v>
      </c>
      <c r="Z47">
        <v>157</v>
      </c>
      <c r="AA47">
        <v>13</v>
      </c>
      <c r="AB47">
        <v>65</v>
      </c>
      <c r="AC47">
        <v>7</v>
      </c>
      <c r="AD47">
        <v>30</v>
      </c>
      <c r="AE47">
        <v>0</v>
      </c>
      <c r="AF47">
        <v>151</v>
      </c>
      <c r="AG47">
        <v>5</v>
      </c>
      <c r="AH47">
        <v>3</v>
      </c>
      <c r="AI47">
        <v>0</v>
      </c>
      <c r="AJ47">
        <v>58</v>
      </c>
      <c r="AK47">
        <v>9</v>
      </c>
      <c r="AL47">
        <v>8</v>
      </c>
      <c r="AM47">
        <v>4</v>
      </c>
      <c r="AN47">
        <v>73</v>
      </c>
      <c r="AO47">
        <v>10</v>
      </c>
      <c r="AP47">
        <v>49</v>
      </c>
      <c r="AQ47">
        <v>0</v>
      </c>
      <c r="AR47" s="2">
        <v>4805</v>
      </c>
      <c r="AS47" s="2">
        <v>124632</v>
      </c>
      <c r="AT47">
        <v>681</v>
      </c>
      <c r="AU47" s="2">
        <v>15362</v>
      </c>
      <c r="AV47" s="2">
        <v>3994</v>
      </c>
      <c r="AW47" s="2">
        <v>88274</v>
      </c>
      <c r="AX47" s="2">
        <f>Table7[[#This Row],[Recovered]]-AY46</f>
        <v>1238</v>
      </c>
      <c r="AY47" s="2">
        <v>20996</v>
      </c>
      <c r="AZ47" s="2">
        <v>657224</v>
      </c>
    </row>
    <row r="48" spans="1:52" x14ac:dyDescent="0.3">
      <c r="A48" s="1">
        <v>43926</v>
      </c>
      <c r="B48">
        <v>34</v>
      </c>
      <c r="C48">
        <v>9</v>
      </c>
      <c r="D48">
        <v>246</v>
      </c>
      <c r="E48">
        <v>14</v>
      </c>
      <c r="F48">
        <v>653</v>
      </c>
      <c r="G48">
        <v>40</v>
      </c>
      <c r="H48">
        <v>1337</v>
      </c>
      <c r="I48">
        <v>249</v>
      </c>
      <c r="J48">
        <v>402</v>
      </c>
      <c r="K48">
        <v>24</v>
      </c>
      <c r="L48">
        <v>65</v>
      </c>
      <c r="M48">
        <v>7</v>
      </c>
      <c r="N48">
        <v>52</v>
      </c>
      <c r="O48">
        <v>12</v>
      </c>
      <c r="P48">
        <v>62</v>
      </c>
      <c r="Q48">
        <v>9</v>
      </c>
      <c r="R48">
        <v>549</v>
      </c>
      <c r="S48">
        <v>74</v>
      </c>
      <c r="T48">
        <v>123</v>
      </c>
      <c r="U48">
        <v>25</v>
      </c>
      <c r="V48">
        <v>176</v>
      </c>
      <c r="W48">
        <v>18</v>
      </c>
      <c r="X48">
        <v>29</v>
      </c>
      <c r="Y48">
        <v>2</v>
      </c>
      <c r="Z48">
        <v>123</v>
      </c>
      <c r="AA48">
        <v>7</v>
      </c>
      <c r="AB48">
        <v>75</v>
      </c>
      <c r="AC48">
        <v>5</v>
      </c>
      <c r="AD48">
        <v>18</v>
      </c>
      <c r="AE48">
        <v>2</v>
      </c>
      <c r="AF48">
        <v>132</v>
      </c>
      <c r="AG48">
        <v>3</v>
      </c>
      <c r="AH48">
        <v>14</v>
      </c>
      <c r="AI48">
        <v>2</v>
      </c>
      <c r="AJ48">
        <v>77</v>
      </c>
      <c r="AK48">
        <v>9</v>
      </c>
      <c r="AL48">
        <v>54</v>
      </c>
      <c r="AM48">
        <v>7</v>
      </c>
      <c r="AN48">
        <v>62</v>
      </c>
      <c r="AO48">
        <v>5</v>
      </c>
      <c r="AP48">
        <v>33</v>
      </c>
      <c r="AQ48">
        <v>2</v>
      </c>
      <c r="AR48" s="2">
        <v>4316</v>
      </c>
      <c r="AS48" s="2">
        <v>128948</v>
      </c>
      <c r="AT48">
        <v>525</v>
      </c>
      <c r="AU48" s="2">
        <v>15887</v>
      </c>
      <c r="AV48" s="2">
        <v>3977</v>
      </c>
      <c r="AW48" s="2">
        <v>91246</v>
      </c>
      <c r="AX48" s="2">
        <f>Table7[[#This Row],[Recovered]]-AY47</f>
        <v>819</v>
      </c>
      <c r="AY48" s="2">
        <v>21815</v>
      </c>
      <c r="AZ48" s="2">
        <v>691461</v>
      </c>
    </row>
    <row r="49" spans="1:52" x14ac:dyDescent="0.3">
      <c r="A49" s="1">
        <v>43927</v>
      </c>
      <c r="B49">
        <v>23</v>
      </c>
      <c r="C49">
        <v>5</v>
      </c>
      <c r="D49">
        <v>100</v>
      </c>
      <c r="E49">
        <v>39</v>
      </c>
      <c r="F49">
        <v>562</v>
      </c>
      <c r="G49">
        <v>83</v>
      </c>
      <c r="H49">
        <v>1079</v>
      </c>
      <c r="I49">
        <v>297</v>
      </c>
      <c r="J49">
        <v>362</v>
      </c>
      <c r="K49">
        <v>31</v>
      </c>
      <c r="L49">
        <v>63</v>
      </c>
      <c r="M49">
        <v>13</v>
      </c>
      <c r="N49">
        <v>78</v>
      </c>
      <c r="O49">
        <v>6</v>
      </c>
      <c r="P49">
        <v>55</v>
      </c>
      <c r="Q49">
        <v>4</v>
      </c>
      <c r="R49">
        <v>467</v>
      </c>
      <c r="S49">
        <v>57</v>
      </c>
      <c r="T49">
        <v>150</v>
      </c>
      <c r="U49">
        <v>13</v>
      </c>
      <c r="V49">
        <v>154</v>
      </c>
      <c r="W49">
        <v>25</v>
      </c>
      <c r="X49">
        <v>14</v>
      </c>
      <c r="Y49">
        <v>1</v>
      </c>
      <c r="Z49">
        <v>151</v>
      </c>
      <c r="AA49">
        <v>10</v>
      </c>
      <c r="AB49">
        <v>18</v>
      </c>
      <c r="AC49">
        <v>11</v>
      </c>
      <c r="AD49">
        <v>0</v>
      </c>
      <c r="AE49">
        <v>0</v>
      </c>
      <c r="AF49">
        <v>98</v>
      </c>
      <c r="AG49">
        <v>15</v>
      </c>
      <c r="AH49">
        <v>9</v>
      </c>
      <c r="AI49">
        <v>0</v>
      </c>
      <c r="AJ49">
        <v>127</v>
      </c>
      <c r="AK49">
        <v>13</v>
      </c>
      <c r="AL49">
        <v>22</v>
      </c>
      <c r="AM49">
        <v>2</v>
      </c>
      <c r="AN49">
        <v>52</v>
      </c>
      <c r="AO49">
        <v>7</v>
      </c>
      <c r="AP49">
        <v>15</v>
      </c>
      <c r="AQ49">
        <v>4</v>
      </c>
      <c r="AR49" s="2">
        <v>3599</v>
      </c>
      <c r="AS49" s="2">
        <v>132547</v>
      </c>
      <c r="AT49">
        <v>636</v>
      </c>
      <c r="AU49" s="2">
        <v>16523</v>
      </c>
      <c r="AV49" s="2">
        <v>3898</v>
      </c>
      <c r="AW49" s="2">
        <v>93187</v>
      </c>
      <c r="AX49" s="2">
        <f>Table7[[#This Row],[Recovered]]-AY48</f>
        <v>1022</v>
      </c>
      <c r="AY49" s="2">
        <v>22837</v>
      </c>
      <c r="AZ49" s="2">
        <v>721732</v>
      </c>
    </row>
    <row r="50" spans="1:52" x14ac:dyDescent="0.3">
      <c r="A50" s="1">
        <v>43928</v>
      </c>
      <c r="B50">
        <v>30</v>
      </c>
      <c r="C50">
        <v>4</v>
      </c>
      <c r="D50">
        <v>208</v>
      </c>
      <c r="E50">
        <v>25</v>
      </c>
      <c r="F50">
        <v>419</v>
      </c>
      <c r="G50">
        <v>68</v>
      </c>
      <c r="H50">
        <v>791</v>
      </c>
      <c r="I50">
        <v>282</v>
      </c>
      <c r="J50">
        <v>337</v>
      </c>
      <c r="K50">
        <v>33</v>
      </c>
      <c r="L50">
        <v>128</v>
      </c>
      <c r="M50">
        <v>14</v>
      </c>
      <c r="N50">
        <v>89</v>
      </c>
      <c r="O50">
        <v>10</v>
      </c>
      <c r="P50">
        <v>50</v>
      </c>
      <c r="Q50">
        <v>6</v>
      </c>
      <c r="R50">
        <v>269</v>
      </c>
      <c r="S50">
        <v>72</v>
      </c>
      <c r="T50">
        <v>96</v>
      </c>
      <c r="U50">
        <v>18</v>
      </c>
      <c r="V50">
        <v>172</v>
      </c>
      <c r="W50">
        <v>19</v>
      </c>
      <c r="X50">
        <v>10</v>
      </c>
      <c r="Y50">
        <v>5</v>
      </c>
      <c r="Z50">
        <v>118</v>
      </c>
      <c r="AA50">
        <v>9</v>
      </c>
      <c r="AB50">
        <v>78</v>
      </c>
      <c r="AC50">
        <v>3</v>
      </c>
      <c r="AD50">
        <v>0</v>
      </c>
      <c r="AE50">
        <v>0</v>
      </c>
      <c r="AF50">
        <v>90</v>
      </c>
      <c r="AG50">
        <v>12</v>
      </c>
      <c r="AH50">
        <v>4</v>
      </c>
      <c r="AI50">
        <v>1</v>
      </c>
      <c r="AJ50">
        <v>70</v>
      </c>
      <c r="AK50">
        <v>14</v>
      </c>
      <c r="AL50">
        <v>16</v>
      </c>
      <c r="AM50">
        <v>2</v>
      </c>
      <c r="AN50">
        <v>51</v>
      </c>
      <c r="AO50">
        <v>2</v>
      </c>
      <c r="AP50">
        <v>13</v>
      </c>
      <c r="AQ50">
        <v>5</v>
      </c>
      <c r="AR50" s="2">
        <v>3039</v>
      </c>
      <c r="AS50" s="2">
        <v>135586</v>
      </c>
      <c r="AT50">
        <v>604</v>
      </c>
      <c r="AU50" s="2">
        <v>17127</v>
      </c>
      <c r="AV50" s="2">
        <v>3792</v>
      </c>
      <c r="AW50" s="2">
        <v>94067</v>
      </c>
      <c r="AX50" s="2">
        <f>Table7[[#This Row],[Recovered]]-AY49</f>
        <v>1555</v>
      </c>
      <c r="AY50" s="2">
        <v>24392</v>
      </c>
      <c r="AZ50" s="2">
        <v>755445</v>
      </c>
    </row>
    <row r="51" spans="1:52" x14ac:dyDescent="0.3">
      <c r="A51" s="1">
        <v>43929</v>
      </c>
      <c r="B51">
        <v>15</v>
      </c>
      <c r="C51">
        <v>2</v>
      </c>
      <c r="D51">
        <v>149</v>
      </c>
      <c r="E51">
        <v>34</v>
      </c>
      <c r="F51">
        <v>540</v>
      </c>
      <c r="G51">
        <v>59</v>
      </c>
      <c r="H51">
        <v>1089</v>
      </c>
      <c r="I51">
        <v>238</v>
      </c>
      <c r="J51">
        <v>485</v>
      </c>
      <c r="K51">
        <v>41</v>
      </c>
      <c r="L51">
        <v>126</v>
      </c>
      <c r="M51">
        <v>11</v>
      </c>
      <c r="N51">
        <v>24</v>
      </c>
      <c r="O51">
        <v>9</v>
      </c>
      <c r="P51">
        <v>65</v>
      </c>
      <c r="Q51">
        <v>5</v>
      </c>
      <c r="R51">
        <v>409</v>
      </c>
      <c r="S51">
        <v>54</v>
      </c>
      <c r="T51">
        <v>149</v>
      </c>
      <c r="U51">
        <v>22</v>
      </c>
      <c r="V51">
        <v>206</v>
      </c>
      <c r="W51">
        <v>23</v>
      </c>
      <c r="X51">
        <v>26</v>
      </c>
      <c r="Y51">
        <v>1</v>
      </c>
      <c r="Z51">
        <v>117</v>
      </c>
      <c r="AA51">
        <v>6</v>
      </c>
      <c r="AB51">
        <v>60</v>
      </c>
      <c r="AC51">
        <v>7</v>
      </c>
      <c r="AD51">
        <v>2</v>
      </c>
      <c r="AE51">
        <v>0</v>
      </c>
      <c r="AF51">
        <v>120</v>
      </c>
      <c r="AG51">
        <v>5</v>
      </c>
      <c r="AH51">
        <v>6</v>
      </c>
      <c r="AI51">
        <v>0</v>
      </c>
      <c r="AJ51">
        <v>120</v>
      </c>
      <c r="AK51">
        <v>10</v>
      </c>
      <c r="AL51">
        <v>26</v>
      </c>
      <c r="AM51">
        <v>0</v>
      </c>
      <c r="AN51">
        <v>62</v>
      </c>
      <c r="AO51">
        <v>8</v>
      </c>
      <c r="AP51">
        <v>40</v>
      </c>
      <c r="AQ51">
        <v>7</v>
      </c>
      <c r="AR51" s="2">
        <v>3836</v>
      </c>
      <c r="AS51" s="2">
        <v>139422</v>
      </c>
      <c r="AT51">
        <v>542</v>
      </c>
      <c r="AU51" s="2">
        <v>17669</v>
      </c>
      <c r="AV51" s="2">
        <v>3693</v>
      </c>
      <c r="AW51" s="2">
        <v>95262</v>
      </c>
      <c r="AX51" s="2">
        <f>Table7[[#This Row],[Recovered]]-AY50</f>
        <v>2099</v>
      </c>
      <c r="AY51" s="2">
        <v>26491</v>
      </c>
      <c r="AZ51" s="2">
        <v>807125</v>
      </c>
    </row>
    <row r="52" spans="1:52" x14ac:dyDescent="0.3">
      <c r="A52" s="1">
        <v>43930</v>
      </c>
      <c r="B52">
        <v>18</v>
      </c>
      <c r="C52">
        <v>3</v>
      </c>
      <c r="D52">
        <v>114</v>
      </c>
      <c r="E52">
        <v>28</v>
      </c>
      <c r="F52">
        <v>639</v>
      </c>
      <c r="G52">
        <v>76</v>
      </c>
      <c r="H52">
        <v>1388</v>
      </c>
      <c r="I52">
        <v>300</v>
      </c>
      <c r="J52">
        <v>523</v>
      </c>
      <c r="K52">
        <v>20</v>
      </c>
      <c r="L52">
        <v>106</v>
      </c>
      <c r="M52">
        <v>13</v>
      </c>
      <c r="N52">
        <v>68</v>
      </c>
      <c r="O52">
        <v>4</v>
      </c>
      <c r="P52">
        <v>81</v>
      </c>
      <c r="Q52">
        <v>2</v>
      </c>
      <c r="R52">
        <v>443</v>
      </c>
      <c r="S52">
        <v>82</v>
      </c>
      <c r="T52">
        <v>96</v>
      </c>
      <c r="U52">
        <v>17</v>
      </c>
      <c r="V52">
        <v>173</v>
      </c>
      <c r="W52">
        <v>16</v>
      </c>
      <c r="X52">
        <v>9</v>
      </c>
      <c r="Y52">
        <v>1</v>
      </c>
      <c r="Z52">
        <v>163</v>
      </c>
      <c r="AA52">
        <v>9</v>
      </c>
      <c r="AB52">
        <v>72</v>
      </c>
      <c r="AC52">
        <v>15</v>
      </c>
      <c r="AD52">
        <v>8</v>
      </c>
      <c r="AE52">
        <v>0</v>
      </c>
      <c r="AF52">
        <v>76</v>
      </c>
      <c r="AG52">
        <v>6</v>
      </c>
      <c r="AH52">
        <v>6</v>
      </c>
      <c r="AI52">
        <v>1</v>
      </c>
      <c r="AJ52">
        <v>82</v>
      </c>
      <c r="AK52">
        <v>6</v>
      </c>
      <c r="AL52">
        <v>15</v>
      </c>
      <c r="AM52">
        <v>1</v>
      </c>
      <c r="AN52">
        <v>73</v>
      </c>
      <c r="AO52">
        <v>5</v>
      </c>
      <c r="AP52">
        <v>51</v>
      </c>
      <c r="AQ52">
        <v>5</v>
      </c>
      <c r="AR52" s="2">
        <v>4204</v>
      </c>
      <c r="AS52" s="2">
        <v>143626</v>
      </c>
      <c r="AT52">
        <v>610</v>
      </c>
      <c r="AU52" s="2">
        <v>18279</v>
      </c>
      <c r="AV52" s="2">
        <v>3605</v>
      </c>
      <c r="AW52" s="2">
        <v>96877</v>
      </c>
      <c r="AX52" s="2">
        <f>Table7[[#This Row],[Recovered]]-AY51</f>
        <v>1979</v>
      </c>
      <c r="AY52" s="2">
        <v>28470</v>
      </c>
      <c r="AZ52" s="2">
        <v>853369</v>
      </c>
    </row>
    <row r="53" spans="1:52" x14ac:dyDescent="0.3">
      <c r="A53" s="1">
        <v>43931</v>
      </c>
      <c r="B53">
        <v>11</v>
      </c>
      <c r="C53">
        <v>2</v>
      </c>
      <c r="D53">
        <v>171</v>
      </c>
      <c r="E53">
        <v>27</v>
      </c>
      <c r="F53">
        <v>490</v>
      </c>
      <c r="G53">
        <v>78</v>
      </c>
      <c r="H53">
        <v>1246</v>
      </c>
      <c r="I53">
        <v>216</v>
      </c>
      <c r="J53">
        <v>488</v>
      </c>
      <c r="K53">
        <v>37</v>
      </c>
      <c r="L53">
        <v>108</v>
      </c>
      <c r="M53">
        <v>7</v>
      </c>
      <c r="N53">
        <v>52</v>
      </c>
      <c r="O53">
        <v>4</v>
      </c>
      <c r="P53">
        <v>50</v>
      </c>
      <c r="Q53">
        <v>8</v>
      </c>
      <c r="R53">
        <v>451</v>
      </c>
      <c r="S53">
        <v>81</v>
      </c>
      <c r="T53">
        <v>129</v>
      </c>
      <c r="U53">
        <v>13</v>
      </c>
      <c r="V53">
        <v>175</v>
      </c>
      <c r="W53">
        <v>46</v>
      </c>
      <c r="X53">
        <v>4</v>
      </c>
      <c r="Y53">
        <v>1</v>
      </c>
      <c r="Z53">
        <v>154</v>
      </c>
      <c r="AA53">
        <v>10</v>
      </c>
      <c r="AB53">
        <v>83</v>
      </c>
      <c r="AC53">
        <v>4</v>
      </c>
      <c r="AD53">
        <v>9</v>
      </c>
      <c r="AE53">
        <v>0</v>
      </c>
      <c r="AF53">
        <v>98</v>
      </c>
      <c r="AG53">
        <v>4</v>
      </c>
      <c r="AH53">
        <v>5</v>
      </c>
      <c r="AI53">
        <v>0</v>
      </c>
      <c r="AJ53">
        <v>93</v>
      </c>
      <c r="AK53">
        <v>13</v>
      </c>
      <c r="AL53">
        <v>27</v>
      </c>
      <c r="AM53">
        <v>4</v>
      </c>
      <c r="AN53">
        <v>70</v>
      </c>
      <c r="AO53">
        <v>10</v>
      </c>
      <c r="AP53">
        <v>37</v>
      </c>
      <c r="AQ53">
        <v>5</v>
      </c>
      <c r="AR53" s="2">
        <v>3951</v>
      </c>
      <c r="AS53" s="2">
        <v>147577</v>
      </c>
      <c r="AT53">
        <v>570</v>
      </c>
      <c r="AU53" s="2">
        <v>18849</v>
      </c>
      <c r="AV53" s="2">
        <v>3497</v>
      </c>
      <c r="AW53" s="2">
        <v>98273</v>
      </c>
      <c r="AX53" s="2">
        <f>Table7[[#This Row],[Recovered]]-AY52</f>
        <v>1985</v>
      </c>
      <c r="AY53" s="2">
        <v>30455</v>
      </c>
      <c r="AZ53" s="2">
        <v>906864</v>
      </c>
    </row>
    <row r="54" spans="1:52" x14ac:dyDescent="0.3">
      <c r="A54" s="1">
        <v>43932</v>
      </c>
      <c r="B54">
        <v>23</v>
      </c>
      <c r="C54">
        <v>0</v>
      </c>
      <c r="D54">
        <v>185</v>
      </c>
      <c r="E54">
        <v>25</v>
      </c>
      <c r="F54">
        <v>996</v>
      </c>
      <c r="G54">
        <v>101</v>
      </c>
      <c r="H54">
        <v>1544</v>
      </c>
      <c r="I54">
        <v>273</v>
      </c>
      <c r="J54">
        <v>347</v>
      </c>
      <c r="K54">
        <v>38</v>
      </c>
      <c r="L54">
        <v>154</v>
      </c>
      <c r="M54">
        <v>9</v>
      </c>
      <c r="N54">
        <v>2</v>
      </c>
      <c r="O54">
        <v>9</v>
      </c>
      <c r="P54">
        <v>44</v>
      </c>
      <c r="Q54">
        <v>6</v>
      </c>
      <c r="R54">
        <v>507</v>
      </c>
      <c r="S54">
        <v>84</v>
      </c>
      <c r="T54">
        <v>127</v>
      </c>
      <c r="U54">
        <v>7</v>
      </c>
      <c r="V54">
        <v>231</v>
      </c>
      <c r="W54">
        <v>13</v>
      </c>
      <c r="X54">
        <v>7</v>
      </c>
      <c r="Y54">
        <v>0</v>
      </c>
      <c r="Z54">
        <v>140</v>
      </c>
      <c r="AA54">
        <v>10</v>
      </c>
      <c r="AB54">
        <v>106</v>
      </c>
      <c r="AC54">
        <v>8</v>
      </c>
      <c r="AD54">
        <v>3</v>
      </c>
      <c r="AE54">
        <v>1</v>
      </c>
      <c r="AF54">
        <v>75</v>
      </c>
      <c r="AG54">
        <v>7</v>
      </c>
      <c r="AH54">
        <v>4</v>
      </c>
      <c r="AI54">
        <v>2</v>
      </c>
      <c r="AJ54">
        <v>95</v>
      </c>
      <c r="AK54">
        <v>15</v>
      </c>
      <c r="AL54">
        <v>14</v>
      </c>
      <c r="AM54">
        <v>1</v>
      </c>
      <c r="AN54">
        <v>62</v>
      </c>
      <c r="AO54">
        <v>6</v>
      </c>
      <c r="AP54">
        <v>28</v>
      </c>
      <c r="AQ54">
        <v>4</v>
      </c>
      <c r="AR54" s="2">
        <v>4694</v>
      </c>
      <c r="AS54" s="2">
        <v>152271</v>
      </c>
      <c r="AT54" s="2">
        <v>619</v>
      </c>
      <c r="AU54" s="2">
        <v>19468</v>
      </c>
      <c r="AV54" s="2">
        <v>3381</v>
      </c>
      <c r="AW54" s="2">
        <v>100269</v>
      </c>
      <c r="AX54" s="2">
        <f>Table7[[#This Row],[Recovered]]-AY53</f>
        <v>2079</v>
      </c>
      <c r="AY54" s="2">
        <v>32534</v>
      </c>
      <c r="AZ54" s="2">
        <v>963473</v>
      </c>
    </row>
    <row r="55" spans="1:52" x14ac:dyDescent="0.3">
      <c r="A55" s="1">
        <v>43933</v>
      </c>
      <c r="B55">
        <v>19</v>
      </c>
      <c r="C55">
        <f>112-107</f>
        <v>5</v>
      </c>
      <c r="D55">
        <v>118</v>
      </c>
      <c r="E55">
        <f>749-734</f>
        <v>15</v>
      </c>
      <c r="F55">
        <v>652</v>
      </c>
      <c r="G55">
        <f>1729-1633</f>
        <v>96</v>
      </c>
      <c r="H55">
        <v>1460</v>
      </c>
      <c r="I55">
        <f>10621-10511</f>
        <v>110</v>
      </c>
      <c r="J55">
        <v>309</v>
      </c>
      <c r="K55">
        <f>856-831</f>
        <v>25</v>
      </c>
      <c r="L55">
        <v>83</v>
      </c>
      <c r="M55">
        <f>293-284</f>
        <v>9</v>
      </c>
      <c r="N55">
        <v>141</v>
      </c>
      <c r="O55">
        <f>205-200</f>
        <v>5</v>
      </c>
      <c r="P55">
        <v>38</v>
      </c>
      <c r="Q55">
        <f>195-185</f>
        <v>10</v>
      </c>
      <c r="R55">
        <v>463</v>
      </c>
      <c r="S55">
        <f>2564-2481</f>
        <v>83</v>
      </c>
      <c r="T55">
        <v>92</v>
      </c>
      <c r="U55">
        <f>700-689</f>
        <v>11</v>
      </c>
      <c r="V55">
        <v>277</v>
      </c>
      <c r="W55">
        <f>495-467</f>
        <v>28</v>
      </c>
      <c r="X55">
        <v>10</v>
      </c>
      <c r="Y55">
        <f>52-52</f>
        <v>0</v>
      </c>
      <c r="Z55">
        <v>122</v>
      </c>
      <c r="AA55">
        <f>279-273</f>
        <v>6</v>
      </c>
      <c r="AB55">
        <v>40</v>
      </c>
      <c r="AC55">
        <f>212-206</f>
        <v>6</v>
      </c>
      <c r="AD55">
        <v>11</v>
      </c>
      <c r="AE55">
        <f>15-14</f>
        <v>1</v>
      </c>
      <c r="AF55">
        <v>87</v>
      </c>
      <c r="AG55">
        <f>242-238</f>
        <v>4</v>
      </c>
      <c r="AH55">
        <v>3</v>
      </c>
      <c r="AI55">
        <f>18-17</f>
        <v>1</v>
      </c>
      <c r="AJ55">
        <v>85</v>
      </c>
      <c r="AK55">
        <f>260-253</f>
        <v>7</v>
      </c>
      <c r="AL55">
        <v>8</v>
      </c>
      <c r="AM55">
        <f>66-66</f>
        <v>0</v>
      </c>
      <c r="AN55">
        <v>52</v>
      </c>
      <c r="AO55">
        <f>163-154</f>
        <v>9</v>
      </c>
      <c r="AP55">
        <v>22</v>
      </c>
      <c r="AQ55">
        <f>73-73</f>
        <v>0</v>
      </c>
      <c r="AR55" s="2">
        <v>4092</v>
      </c>
      <c r="AS55" s="2">
        <v>156363</v>
      </c>
      <c r="AT55" s="2">
        <f>SUM(Table7[[#This Row],[VDA_Confirmed]:[SAR_Deaths]])-Table7[[#This Row],[Confirmed_New]]</f>
        <v>431</v>
      </c>
      <c r="AU55" s="2">
        <v>19899</v>
      </c>
      <c r="AV55" s="2">
        <v>3343</v>
      </c>
      <c r="AW55" s="2">
        <v>102253</v>
      </c>
      <c r="AX55" s="2">
        <f>Table7[[#This Row],[Recovered]]-AY54</f>
        <v>1677</v>
      </c>
      <c r="AY55" s="2">
        <v>34211</v>
      </c>
      <c r="AZ55" s="2">
        <v>1010193</v>
      </c>
    </row>
    <row r="56" spans="1:52" x14ac:dyDescent="0.3">
      <c r="A56" s="1">
        <v>43934</v>
      </c>
      <c r="B56">
        <v>6</v>
      </c>
      <c r="C56">
        <v>3</v>
      </c>
      <c r="D56">
        <v>102</v>
      </c>
      <c r="E56">
        <v>11</v>
      </c>
      <c r="F56">
        <v>474</v>
      </c>
      <c r="G56">
        <v>97</v>
      </c>
      <c r="H56">
        <v>1262</v>
      </c>
      <c r="I56">
        <v>280</v>
      </c>
      <c r="J56">
        <v>174</v>
      </c>
      <c r="K56">
        <v>26</v>
      </c>
      <c r="L56">
        <v>73</v>
      </c>
      <c r="M56">
        <v>7</v>
      </c>
      <c r="N56">
        <v>51</v>
      </c>
      <c r="O56">
        <v>7</v>
      </c>
      <c r="P56">
        <v>51</v>
      </c>
      <c r="Q56">
        <v>7</v>
      </c>
      <c r="R56">
        <v>342</v>
      </c>
      <c r="S56">
        <v>51</v>
      </c>
      <c r="T56">
        <v>78</v>
      </c>
      <c r="U56">
        <v>13</v>
      </c>
      <c r="V56">
        <v>155</v>
      </c>
      <c r="W56">
        <v>23</v>
      </c>
      <c r="X56">
        <v>1</v>
      </c>
      <c r="Y56">
        <v>0</v>
      </c>
      <c r="Z56">
        <v>123</v>
      </c>
      <c r="AA56">
        <v>5</v>
      </c>
      <c r="AB56">
        <v>53</v>
      </c>
      <c r="AC56">
        <v>12</v>
      </c>
      <c r="AD56">
        <v>0</v>
      </c>
      <c r="AE56">
        <v>0</v>
      </c>
      <c r="AF56">
        <v>66</v>
      </c>
      <c r="AG56">
        <v>6</v>
      </c>
      <c r="AH56">
        <v>4</v>
      </c>
      <c r="AI56">
        <v>0</v>
      </c>
      <c r="AJ56">
        <v>76</v>
      </c>
      <c r="AK56">
        <v>7</v>
      </c>
      <c r="AL56">
        <v>5</v>
      </c>
      <c r="AM56">
        <v>1</v>
      </c>
      <c r="AN56">
        <v>42</v>
      </c>
      <c r="AO56">
        <v>8</v>
      </c>
      <c r="AP56">
        <v>15</v>
      </c>
      <c r="AQ56">
        <v>2</v>
      </c>
      <c r="AR56" s="2">
        <v>3153</v>
      </c>
      <c r="AS56" s="2">
        <v>159516</v>
      </c>
      <c r="AT56">
        <v>566</v>
      </c>
      <c r="AU56" s="2">
        <v>20465</v>
      </c>
      <c r="AV56" s="2">
        <v>3260</v>
      </c>
      <c r="AW56" s="2">
        <v>103616</v>
      </c>
      <c r="AX56" s="2">
        <f>Table7[[#This Row],[Recovered]]-AY55</f>
        <v>1224</v>
      </c>
      <c r="AY56" s="2">
        <v>35435</v>
      </c>
      <c r="AZ56" s="2">
        <v>1046910</v>
      </c>
    </row>
    <row r="57" spans="1:52" x14ac:dyDescent="0.3">
      <c r="A57" s="1">
        <v>43935</v>
      </c>
      <c r="B57">
        <v>20</v>
      </c>
      <c r="C57">
        <f>118-115</f>
        <v>3</v>
      </c>
      <c r="D57">
        <v>212</v>
      </c>
      <c r="E57">
        <f>793-760</f>
        <v>33</v>
      </c>
      <c r="F57">
        <v>556</v>
      </c>
      <c r="G57">
        <f>1927-1826</f>
        <v>101</v>
      </c>
      <c r="H57">
        <v>1012</v>
      </c>
      <c r="I57">
        <f>11142-10901</f>
        <v>241</v>
      </c>
      <c r="J57">
        <v>181</v>
      </c>
      <c r="K57">
        <f>906-882</f>
        <v>24</v>
      </c>
      <c r="L57">
        <v>15</v>
      </c>
      <c r="M57">
        <f>310-300</f>
        <v>10</v>
      </c>
      <c r="N57">
        <v>35</v>
      </c>
      <c r="O57">
        <f>214-212</f>
        <v>2</v>
      </c>
      <c r="P57">
        <v>38</v>
      </c>
      <c r="Q57">
        <f>206-202</f>
        <v>4</v>
      </c>
      <c r="R57">
        <v>312</v>
      </c>
      <c r="S57">
        <f>2705-2615</f>
        <v>90</v>
      </c>
      <c r="T57">
        <v>45</v>
      </c>
      <c r="U57">
        <f>728-713</f>
        <v>15</v>
      </c>
      <c r="V57">
        <v>137</v>
      </c>
      <c r="W57">
        <f>538-518</f>
        <v>20</v>
      </c>
      <c r="X57">
        <v>1</v>
      </c>
      <c r="Y57">
        <f>53-52</f>
        <v>1</v>
      </c>
      <c r="Z57">
        <v>143</v>
      </c>
      <c r="AA57">
        <f>300-284</f>
        <v>16</v>
      </c>
      <c r="AB57">
        <v>32</v>
      </c>
      <c r="AC57">
        <f>232-224</f>
        <v>8</v>
      </c>
      <c r="AD57">
        <v>0</v>
      </c>
      <c r="AE57">
        <f>15-15</f>
        <v>0</v>
      </c>
      <c r="AF57">
        <v>99</v>
      </c>
      <c r="AG57">
        <f>260-248</f>
        <v>12</v>
      </c>
      <c r="AH57">
        <v>0</v>
      </c>
      <c r="AI57">
        <f>19-18</f>
        <v>1</v>
      </c>
      <c r="AJ57">
        <v>53</v>
      </c>
      <c r="AK57">
        <f>278-267</f>
        <v>11</v>
      </c>
      <c r="AL57">
        <v>28</v>
      </c>
      <c r="AM57">
        <f>68-67</f>
        <v>1</v>
      </c>
      <c r="AN57">
        <v>43</v>
      </c>
      <c r="AO57">
        <f>175-171</f>
        <v>4</v>
      </c>
      <c r="AP57">
        <v>10</v>
      </c>
      <c r="AQ57">
        <f>80-75</f>
        <v>5</v>
      </c>
      <c r="AR57" s="2">
        <v>2972</v>
      </c>
      <c r="AS57" s="2">
        <v>162488</v>
      </c>
      <c r="AT57" s="2">
        <f>Table7[[#This Row],[Deaths_Total]]-AU56</f>
        <v>602</v>
      </c>
      <c r="AU57" s="2">
        <v>21067</v>
      </c>
      <c r="AV57" s="2">
        <v>3186</v>
      </c>
      <c r="AW57" s="2">
        <v>104291</v>
      </c>
      <c r="AX57" s="2">
        <f>Table7[[#This Row],[Recovered]]-AY56</f>
        <v>1695</v>
      </c>
      <c r="AY57" s="2">
        <v>37130</v>
      </c>
      <c r="AZ57" s="2">
        <v>1073689</v>
      </c>
    </row>
    <row r="58" spans="1:52" x14ac:dyDescent="0.3">
      <c r="A58" s="1">
        <v>43936</v>
      </c>
      <c r="B58">
        <v>11</v>
      </c>
      <c r="C58">
        <f>121-118</f>
        <v>3</v>
      </c>
      <c r="D58">
        <v>128</v>
      </c>
      <c r="E58">
        <f>807-793</f>
        <v>14</v>
      </c>
      <c r="F58">
        <v>539</v>
      </c>
      <c r="G58">
        <f>2015-1927</f>
        <v>88</v>
      </c>
      <c r="H58">
        <v>827</v>
      </c>
      <c r="I58">
        <f>11377-11142</f>
        <v>235</v>
      </c>
      <c r="J58">
        <v>192</v>
      </c>
      <c r="K58">
        <f>940-906</f>
        <v>34</v>
      </c>
      <c r="L58">
        <v>79</v>
      </c>
      <c r="M58">
        <f>318-310</f>
        <v>8</v>
      </c>
      <c r="N58">
        <v>40</v>
      </c>
      <c r="O58">
        <f>223-214</f>
        <v>9</v>
      </c>
      <c r="P58">
        <v>24</v>
      </c>
      <c r="Q58">
        <f>212-206</f>
        <v>6</v>
      </c>
      <c r="R58">
        <v>277</v>
      </c>
      <c r="S58">
        <f>2788-2705</f>
        <v>83</v>
      </c>
      <c r="T58">
        <v>77</v>
      </c>
      <c r="U58">
        <f>746-728</f>
        <v>18</v>
      </c>
      <c r="V58">
        <v>139</v>
      </c>
      <c r="W58">
        <f>556-538</f>
        <v>18</v>
      </c>
      <c r="X58">
        <v>1</v>
      </c>
      <c r="Y58">
        <f>54-53</f>
        <v>1</v>
      </c>
      <c r="Z58">
        <v>121</v>
      </c>
      <c r="AA58">
        <f>311-300</f>
        <v>11</v>
      </c>
      <c r="AB58">
        <v>29</v>
      </c>
      <c r="AC58">
        <f>240-232</f>
        <v>8</v>
      </c>
      <c r="AD58">
        <v>6</v>
      </c>
      <c r="AE58">
        <f>15-15</f>
        <v>0</v>
      </c>
      <c r="AF58">
        <v>38</v>
      </c>
      <c r="AG58">
        <f>278-260</f>
        <v>18</v>
      </c>
      <c r="AH58">
        <v>1</v>
      </c>
      <c r="AI58">
        <f>21-19</f>
        <v>2</v>
      </c>
      <c r="AJ58">
        <v>66</v>
      </c>
      <c r="AK58">
        <f>288-278</f>
        <v>10</v>
      </c>
      <c r="AL58">
        <v>15</v>
      </c>
      <c r="AM58">
        <f>71-68</f>
        <v>3</v>
      </c>
      <c r="AN58">
        <v>34</v>
      </c>
      <c r="AO58">
        <f>181-175</f>
        <v>6</v>
      </c>
      <c r="AP58">
        <v>23</v>
      </c>
      <c r="AQ58">
        <f>83-80</f>
        <v>3</v>
      </c>
      <c r="AR58" s="2">
        <v>2667</v>
      </c>
      <c r="AS58" s="2">
        <v>165155</v>
      </c>
      <c r="AT58" s="2">
        <f>Table7[[#This Row],[Deaths_Total]]-AU57</f>
        <v>578</v>
      </c>
      <c r="AU58" s="2">
        <v>21645</v>
      </c>
      <c r="AV58" s="2">
        <v>3079</v>
      </c>
      <c r="AW58" s="2">
        <v>105418</v>
      </c>
      <c r="AX58" s="2">
        <f>Table7[[#This Row],[Recovered]]-AY57</f>
        <v>962</v>
      </c>
      <c r="AY58" s="2">
        <v>38092</v>
      </c>
      <c r="AZ58" s="2">
        <v>1117404</v>
      </c>
    </row>
    <row r="59" spans="1:52" x14ac:dyDescent="0.3">
      <c r="A59" s="1">
        <v>43937</v>
      </c>
      <c r="B59">
        <v>13</v>
      </c>
      <c r="C59">
        <v>1</v>
      </c>
      <c r="D59">
        <v>103</v>
      </c>
      <c r="E59">
        <v>21</v>
      </c>
      <c r="F59">
        <v>879</v>
      </c>
      <c r="G59">
        <v>79</v>
      </c>
      <c r="H59">
        <v>941</v>
      </c>
      <c r="I59">
        <v>231</v>
      </c>
      <c r="J59">
        <v>366</v>
      </c>
      <c r="K59">
        <v>41</v>
      </c>
      <c r="L59">
        <v>74</v>
      </c>
      <c r="M59">
        <v>4</v>
      </c>
      <c r="N59">
        <v>43</v>
      </c>
      <c r="O59">
        <v>2</v>
      </c>
      <c r="P59">
        <v>72</v>
      </c>
      <c r="Q59">
        <v>5</v>
      </c>
      <c r="R59">
        <v>457</v>
      </c>
      <c r="S59">
        <v>55</v>
      </c>
      <c r="T59">
        <v>79</v>
      </c>
      <c r="U59">
        <v>18</v>
      </c>
      <c r="V59">
        <v>277</v>
      </c>
      <c r="W59">
        <v>29</v>
      </c>
      <c r="X59">
        <v>7</v>
      </c>
      <c r="Y59">
        <v>1</v>
      </c>
      <c r="Z59">
        <v>148</v>
      </c>
      <c r="AA59">
        <v>5</v>
      </c>
      <c r="AB59">
        <v>72</v>
      </c>
      <c r="AC59">
        <v>3</v>
      </c>
      <c r="AD59">
        <v>0</v>
      </c>
      <c r="AE59">
        <v>1</v>
      </c>
      <c r="AF59">
        <v>80</v>
      </c>
      <c r="AG59">
        <v>8</v>
      </c>
      <c r="AH59">
        <v>16</v>
      </c>
      <c r="AI59">
        <v>1</v>
      </c>
      <c r="AJ59">
        <v>74</v>
      </c>
      <c r="AK59">
        <v>11</v>
      </c>
      <c r="AL59">
        <v>38</v>
      </c>
      <c r="AM59">
        <v>1</v>
      </c>
      <c r="AN59">
        <v>44</v>
      </c>
      <c r="AO59">
        <v>6</v>
      </c>
      <c r="AP59">
        <v>3</v>
      </c>
      <c r="AQ59">
        <v>2</v>
      </c>
      <c r="AR59" s="2">
        <v>3786</v>
      </c>
      <c r="AS59" s="2">
        <v>168941</v>
      </c>
      <c r="AT59">
        <v>525</v>
      </c>
      <c r="AU59" s="2">
        <v>22170</v>
      </c>
      <c r="AV59" s="2">
        <v>2936</v>
      </c>
      <c r="AW59" s="2">
        <v>106607</v>
      </c>
      <c r="AX59" s="2">
        <f>Table7[[#This Row],[Recovered]]-AY58</f>
        <v>2072</v>
      </c>
      <c r="AY59" s="2">
        <v>40164</v>
      </c>
      <c r="AZ59" s="2">
        <v>1178403</v>
      </c>
    </row>
    <row r="60" spans="1:52" x14ac:dyDescent="0.3">
      <c r="A60" s="1">
        <v>43938</v>
      </c>
      <c r="B60">
        <v>22</v>
      </c>
      <c r="C60">
        <v>1</v>
      </c>
      <c r="D60">
        <v>149</v>
      </c>
      <c r="E60">
        <v>38</v>
      </c>
      <c r="F60">
        <v>695</v>
      </c>
      <c r="G60">
        <v>77</v>
      </c>
      <c r="H60">
        <v>1041</v>
      </c>
      <c r="I60">
        <v>243</v>
      </c>
      <c r="J60">
        <v>384</v>
      </c>
      <c r="K60">
        <v>45</v>
      </c>
      <c r="L60">
        <v>82</v>
      </c>
      <c r="M60">
        <v>20</v>
      </c>
      <c r="N60">
        <v>29</v>
      </c>
      <c r="O60">
        <v>9</v>
      </c>
      <c r="P60">
        <v>59</v>
      </c>
      <c r="Q60">
        <v>3</v>
      </c>
      <c r="R60">
        <v>348</v>
      </c>
      <c r="S60">
        <v>60</v>
      </c>
      <c r="T60">
        <v>86</v>
      </c>
      <c r="U60">
        <v>21</v>
      </c>
      <c r="V60">
        <v>167</v>
      </c>
      <c r="W60">
        <v>17</v>
      </c>
      <c r="X60">
        <v>8</v>
      </c>
      <c r="Y60">
        <v>2</v>
      </c>
      <c r="Z60">
        <v>144</v>
      </c>
      <c r="AA60">
        <v>16</v>
      </c>
      <c r="AB60">
        <v>97</v>
      </c>
      <c r="AC60">
        <v>3</v>
      </c>
      <c r="AD60">
        <v>6</v>
      </c>
      <c r="AE60">
        <v>0</v>
      </c>
      <c r="AF60">
        <v>64</v>
      </c>
      <c r="AG60">
        <v>7</v>
      </c>
      <c r="AH60">
        <v>1</v>
      </c>
      <c r="AI60">
        <v>0</v>
      </c>
      <c r="AJ60">
        <v>69</v>
      </c>
      <c r="AK60">
        <v>8</v>
      </c>
      <c r="AL60" s="6">
        <v>-18</v>
      </c>
      <c r="AM60">
        <v>1</v>
      </c>
      <c r="AN60">
        <v>46</v>
      </c>
      <c r="AO60">
        <v>3</v>
      </c>
      <c r="AP60">
        <v>14</v>
      </c>
      <c r="AQ60">
        <v>1</v>
      </c>
      <c r="AR60" s="2">
        <v>3493</v>
      </c>
      <c r="AS60" s="2">
        <v>172434</v>
      </c>
      <c r="AT60">
        <v>575</v>
      </c>
      <c r="AU60" s="2">
        <v>22745</v>
      </c>
      <c r="AV60" s="2">
        <v>2812</v>
      </c>
      <c r="AW60" s="2">
        <v>106962</v>
      </c>
      <c r="AX60" s="2">
        <f>Table7[[#This Row],[Recovered]]-AY59</f>
        <v>2563</v>
      </c>
      <c r="AY60" s="2">
        <v>42727</v>
      </c>
      <c r="AZ60" s="2">
        <v>1244108</v>
      </c>
    </row>
    <row r="61" spans="1:52" x14ac:dyDescent="0.3">
      <c r="A61" s="1">
        <v>43939</v>
      </c>
      <c r="B61">
        <v>80</v>
      </c>
      <c r="C61">
        <f>124-123</f>
        <v>1</v>
      </c>
      <c r="D61">
        <v>113</v>
      </c>
      <c r="E61">
        <f>897-866</f>
        <v>31</v>
      </c>
      <c r="F61">
        <v>661</v>
      </c>
      <c r="G61">
        <f>2252-2171</f>
        <v>81</v>
      </c>
      <c r="H61">
        <v>1246</v>
      </c>
      <c r="I61">
        <f>12050-11851</f>
        <v>199</v>
      </c>
      <c r="J61">
        <v>318</v>
      </c>
      <c r="K61">
        <f>1059-1026</f>
        <v>33</v>
      </c>
      <c r="L61">
        <v>55</v>
      </c>
      <c r="M61">
        <f>348-342</f>
        <v>6</v>
      </c>
      <c r="N61">
        <v>29</v>
      </c>
      <c r="O61">
        <f>239-234</f>
        <v>5</v>
      </c>
      <c r="P61">
        <v>56</v>
      </c>
      <c r="Q61">
        <f>222-220</f>
        <v>2</v>
      </c>
      <c r="R61">
        <v>350</v>
      </c>
      <c r="S61">
        <f>2965-2903</f>
        <v>62</v>
      </c>
      <c r="T61">
        <v>53</v>
      </c>
      <c r="U61">
        <f>795-785</f>
        <v>10</v>
      </c>
      <c r="V61">
        <v>127</v>
      </c>
      <c r="W61">
        <f>618-602</f>
        <v>16</v>
      </c>
      <c r="X61">
        <v>7</v>
      </c>
      <c r="Y61">
        <f>57-57</f>
        <v>0</v>
      </c>
      <c r="Z61">
        <v>144</v>
      </c>
      <c r="AA61">
        <f>340-332</f>
        <v>8</v>
      </c>
      <c r="AB61">
        <v>44</v>
      </c>
      <c r="AC61">
        <f>253-246</f>
        <v>7</v>
      </c>
      <c r="AD61">
        <v>0</v>
      </c>
      <c r="AE61">
        <f>16-16</f>
        <v>0</v>
      </c>
      <c r="AF61">
        <v>37</v>
      </c>
      <c r="AG61">
        <f>300-293</f>
        <v>7</v>
      </c>
      <c r="AH61">
        <v>2</v>
      </c>
      <c r="AI61">
        <f>23-22</f>
        <v>1</v>
      </c>
      <c r="AJ61">
        <v>82</v>
      </c>
      <c r="AK61">
        <f>314-307</f>
        <v>7</v>
      </c>
      <c r="AL61">
        <v>20</v>
      </c>
      <c r="AM61">
        <f>73-73</f>
        <v>0</v>
      </c>
      <c r="AN61">
        <v>47</v>
      </c>
      <c r="AO61">
        <f>196-190</f>
        <v>6</v>
      </c>
      <c r="AP61">
        <v>20</v>
      </c>
      <c r="AQ61">
        <f>86-86</f>
        <v>0</v>
      </c>
      <c r="AR61" s="2">
        <v>3491</v>
      </c>
      <c r="AS61" s="2">
        <v>175925</v>
      </c>
      <c r="AT61" s="2">
        <f>Table7[[#This Row],[Deaths_Total]]-AU60</f>
        <v>482</v>
      </c>
      <c r="AU61" s="2">
        <v>23227</v>
      </c>
      <c r="AV61" s="2">
        <f>2733</f>
        <v>2733</v>
      </c>
      <c r="AW61" s="2">
        <v>107771</v>
      </c>
      <c r="AX61" s="2">
        <f>Table7[[#This Row],[Recovered]]-AY60</f>
        <v>2200</v>
      </c>
      <c r="AY61" s="2">
        <v>44927</v>
      </c>
      <c r="AZ61" s="2">
        <v>1305833</v>
      </c>
    </row>
    <row r="62" spans="1:52" x14ac:dyDescent="0.3">
      <c r="A62" s="1">
        <v>43940</v>
      </c>
      <c r="B62">
        <v>15</v>
      </c>
      <c r="C62">
        <f>125-124</f>
        <v>1</v>
      </c>
      <c r="D62">
        <v>227</v>
      </c>
      <c r="E62">
        <f>928-897</f>
        <v>31</v>
      </c>
      <c r="F62">
        <v>593</v>
      </c>
      <c r="G62">
        <f>2331-2252</f>
        <v>79</v>
      </c>
      <c r="H62">
        <v>855</v>
      </c>
      <c r="I62">
        <f>12213-12050</f>
        <v>163</v>
      </c>
      <c r="J62">
        <v>243</v>
      </c>
      <c r="K62">
        <f>1087-1059</f>
        <v>28</v>
      </c>
      <c r="L62">
        <v>101</v>
      </c>
      <c r="M62">
        <f>360-348</f>
        <v>12</v>
      </c>
      <c r="N62">
        <v>55</v>
      </c>
      <c r="O62">
        <f>245-239</f>
        <v>6</v>
      </c>
      <c r="P62">
        <v>14</v>
      </c>
      <c r="Q62">
        <f>225-222</f>
        <v>3</v>
      </c>
      <c r="R62">
        <v>376</v>
      </c>
      <c r="S62">
        <f>3023-2965</f>
        <v>58</v>
      </c>
      <c r="T62">
        <v>48</v>
      </c>
      <c r="U62">
        <f>807-795</f>
        <v>12</v>
      </c>
      <c r="V62">
        <v>135</v>
      </c>
      <c r="W62">
        <f>637-618</f>
        <v>19</v>
      </c>
      <c r="X62">
        <v>4</v>
      </c>
      <c r="Y62">
        <f>58-57</f>
        <v>1</v>
      </c>
      <c r="Z62">
        <v>87</v>
      </c>
      <c r="AA62">
        <f>341-340</f>
        <v>1</v>
      </c>
      <c r="AB62">
        <v>34</v>
      </c>
      <c r="AC62">
        <f>258-253</f>
        <v>5</v>
      </c>
      <c r="AD62">
        <v>10</v>
      </c>
      <c r="AE62">
        <f>17-16</f>
        <v>1</v>
      </c>
      <c r="AF62">
        <v>41</v>
      </c>
      <c r="AG62">
        <f>304-300</f>
        <v>4</v>
      </c>
      <c r="AH62">
        <v>3</v>
      </c>
      <c r="AI62">
        <f>24-23</f>
        <v>1</v>
      </c>
      <c r="AJ62">
        <v>120</v>
      </c>
      <c r="AK62">
        <f>316-314</f>
        <v>2</v>
      </c>
      <c r="AL62">
        <v>24</v>
      </c>
      <c r="AM62">
        <f>75-73</f>
        <v>2</v>
      </c>
      <c r="AN62">
        <v>45</v>
      </c>
      <c r="AO62">
        <f>200-196</f>
        <v>4</v>
      </c>
      <c r="AP62">
        <v>17</v>
      </c>
      <c r="AQ62">
        <f>86-86</f>
        <v>0</v>
      </c>
      <c r="AR62" s="2">
        <v>3047</v>
      </c>
      <c r="AS62" s="2">
        <v>178972</v>
      </c>
      <c r="AT62" s="2">
        <f>Table7[[#This Row],[Deaths_Total]]-AU61</f>
        <v>433</v>
      </c>
      <c r="AU62" s="2">
        <v>23660</v>
      </c>
      <c r="AV62" s="2">
        <v>2635</v>
      </c>
      <c r="AW62" s="2">
        <v>108257</v>
      </c>
      <c r="AX62" s="2">
        <f>Table7[[#This Row],[Recovered]]-AY61</f>
        <v>2128</v>
      </c>
      <c r="AY62" s="2">
        <v>47055</v>
      </c>
      <c r="AZ62" s="2">
        <v>1356541</v>
      </c>
    </row>
    <row r="63" spans="1:52" x14ac:dyDescent="0.3">
      <c r="A63" s="1">
        <v>43941</v>
      </c>
      <c r="B63">
        <v>0</v>
      </c>
      <c r="C63">
        <f>127-125</f>
        <v>2</v>
      </c>
      <c r="D63">
        <v>141</v>
      </c>
      <c r="E63">
        <f>957-928</f>
        <v>29</v>
      </c>
      <c r="F63">
        <v>292</v>
      </c>
      <c r="G63">
        <f>2409-2331</f>
        <v>78</v>
      </c>
      <c r="H63">
        <v>735</v>
      </c>
      <c r="I63">
        <f>12376-12213</f>
        <v>163</v>
      </c>
      <c r="J63">
        <v>192</v>
      </c>
      <c r="K63">
        <f>1112-1087</f>
        <v>25</v>
      </c>
      <c r="L63">
        <v>58</v>
      </c>
      <c r="M63">
        <f>366-360</f>
        <v>6</v>
      </c>
      <c r="N63">
        <v>14</v>
      </c>
      <c r="O63">
        <f>249-245</f>
        <v>4</v>
      </c>
      <c r="P63">
        <v>30</v>
      </c>
      <c r="Q63">
        <f>239-225</f>
        <v>14</v>
      </c>
      <c r="R63">
        <v>307</v>
      </c>
      <c r="S63">
        <f>3079-3023</f>
        <v>56</v>
      </c>
      <c r="T63">
        <v>57</v>
      </c>
      <c r="U63">
        <f>822-807</f>
        <v>15</v>
      </c>
      <c r="V63">
        <v>135</v>
      </c>
      <c r="W63">
        <f>667-637</f>
        <v>30</v>
      </c>
      <c r="X63">
        <v>1</v>
      </c>
      <c r="Y63">
        <f>58-58</f>
        <v>0</v>
      </c>
      <c r="Z63">
        <v>60</v>
      </c>
      <c r="AA63">
        <f>349-341</f>
        <v>8</v>
      </c>
      <c r="AB63">
        <v>91</v>
      </c>
      <c r="AC63">
        <f>263-258</f>
        <v>5</v>
      </c>
      <c r="AD63">
        <v>2</v>
      </c>
      <c r="AE63">
        <f>18-17</f>
        <v>1</v>
      </c>
      <c r="AF63">
        <v>45</v>
      </c>
      <c r="AG63">
        <f>309-304</f>
        <v>5</v>
      </c>
      <c r="AH63">
        <v>0</v>
      </c>
      <c r="AI63">
        <f>24-24</f>
        <v>0</v>
      </c>
      <c r="AJ63">
        <v>38</v>
      </c>
      <c r="AK63">
        <f>326-316</f>
        <v>10</v>
      </c>
      <c r="AL63">
        <v>3</v>
      </c>
      <c r="AM63">
        <f>75-75</f>
        <v>0</v>
      </c>
      <c r="AN63">
        <v>42</v>
      </c>
      <c r="AO63">
        <f>203-200</f>
        <v>3</v>
      </c>
      <c r="AP63">
        <v>13</v>
      </c>
      <c r="AQ63">
        <f>86-86</f>
        <v>0</v>
      </c>
      <c r="AR63" s="2">
        <v>2256</v>
      </c>
      <c r="AS63" s="2">
        <v>181228</v>
      </c>
      <c r="AT63" s="2">
        <f>Table7[[#This Row],[Deaths_Total]]-AU62</f>
        <v>454</v>
      </c>
      <c r="AU63" s="2">
        <v>24114</v>
      </c>
      <c r="AV63" s="2">
        <v>2573</v>
      </c>
      <c r="AW63" s="2">
        <v>108237</v>
      </c>
      <c r="AX63" s="2">
        <f>Table7[[#This Row],[Recovered]]-AY62</f>
        <v>1822</v>
      </c>
      <c r="AY63" s="2">
        <v>48877</v>
      </c>
      <c r="AZ63" s="2">
        <v>1398024</v>
      </c>
    </row>
    <row r="64" spans="1:52" x14ac:dyDescent="0.3">
      <c r="A64" s="1">
        <v>43942</v>
      </c>
      <c r="B64">
        <v>5</v>
      </c>
      <c r="C64">
        <v>-1</v>
      </c>
      <c r="D64">
        <v>95</v>
      </c>
      <c r="E64">
        <v>33</v>
      </c>
      <c r="F64">
        <v>606</v>
      </c>
      <c r="G64">
        <v>76</v>
      </c>
      <c r="H64">
        <v>960</v>
      </c>
      <c r="I64">
        <v>203</v>
      </c>
      <c r="J64">
        <v>277</v>
      </c>
      <c r="K64">
        <v>42</v>
      </c>
      <c r="L64">
        <v>24</v>
      </c>
      <c r="M64">
        <v>10</v>
      </c>
      <c r="N64">
        <v>16</v>
      </c>
      <c r="O64">
        <v>2</v>
      </c>
      <c r="P64">
        <v>17</v>
      </c>
      <c r="Q64">
        <v>2</v>
      </c>
      <c r="R64">
        <v>225</v>
      </c>
      <c r="S64">
        <v>68</v>
      </c>
      <c r="T64">
        <v>51</v>
      </c>
      <c r="U64">
        <v>12</v>
      </c>
      <c r="V64">
        <v>96</v>
      </c>
      <c r="W64">
        <v>19</v>
      </c>
      <c r="X64">
        <v>4</v>
      </c>
      <c r="Y64">
        <v>2</v>
      </c>
      <c r="Z64">
        <v>80</v>
      </c>
      <c r="AA64">
        <v>14</v>
      </c>
      <c r="AB64">
        <v>55</v>
      </c>
      <c r="AC64">
        <v>8</v>
      </c>
      <c r="AD64">
        <v>1</v>
      </c>
      <c r="AE64">
        <v>0</v>
      </c>
      <c r="AF64">
        <v>61</v>
      </c>
      <c r="AG64">
        <v>8</v>
      </c>
      <c r="AH64">
        <v>8</v>
      </c>
      <c r="AI64">
        <v>0</v>
      </c>
      <c r="AJ64">
        <v>55</v>
      </c>
      <c r="AK64">
        <v>25</v>
      </c>
      <c r="AL64">
        <v>9</v>
      </c>
      <c r="AM64">
        <v>1</v>
      </c>
      <c r="AN64">
        <v>76</v>
      </c>
      <c r="AO64">
        <v>3</v>
      </c>
      <c r="AP64">
        <v>8</v>
      </c>
      <c r="AQ64">
        <v>7</v>
      </c>
      <c r="AR64" s="2">
        <v>2729</v>
      </c>
      <c r="AS64" s="2">
        <v>183957</v>
      </c>
      <c r="AT64">
        <v>534</v>
      </c>
      <c r="AU64" s="2">
        <v>24648</v>
      </c>
      <c r="AV64" s="2">
        <v>2471</v>
      </c>
      <c r="AW64" s="2">
        <v>107709</v>
      </c>
      <c r="AX64" s="2">
        <f>Table7[[#This Row],[Recovered]]-AY63</f>
        <v>2723</v>
      </c>
      <c r="AY64" s="2">
        <v>51600</v>
      </c>
      <c r="AZ64" s="2">
        <v>1450150</v>
      </c>
    </row>
    <row r="65" spans="1:52" x14ac:dyDescent="0.3">
      <c r="A65" s="1">
        <v>43943</v>
      </c>
      <c r="B65">
        <v>2</v>
      </c>
      <c r="C65">
        <v>1</v>
      </c>
      <c r="D65">
        <v>154</v>
      </c>
      <c r="E65">
        <v>32</v>
      </c>
      <c r="F65">
        <v>784</v>
      </c>
      <c r="G65">
        <v>74</v>
      </c>
      <c r="H65">
        <v>1161</v>
      </c>
      <c r="I65">
        <v>161</v>
      </c>
      <c r="J65">
        <v>334</v>
      </c>
      <c r="K65">
        <v>27</v>
      </c>
      <c r="L65">
        <v>32</v>
      </c>
      <c r="M65">
        <v>5</v>
      </c>
      <c r="N65">
        <v>6</v>
      </c>
      <c r="O65">
        <v>5</v>
      </c>
      <c r="P65">
        <v>25</v>
      </c>
      <c r="Q65">
        <v>5</v>
      </c>
      <c r="R65">
        <v>342</v>
      </c>
      <c r="S65">
        <v>57</v>
      </c>
      <c r="T65">
        <v>47</v>
      </c>
      <c r="U65">
        <v>11</v>
      </c>
      <c r="V65">
        <v>97</v>
      </c>
      <c r="W65">
        <v>19</v>
      </c>
      <c r="X65">
        <v>4</v>
      </c>
      <c r="Y65">
        <v>1</v>
      </c>
      <c r="Z65">
        <v>80</v>
      </c>
      <c r="AA65">
        <v>7</v>
      </c>
      <c r="AB65">
        <v>66</v>
      </c>
      <c r="AC65">
        <v>5</v>
      </c>
      <c r="AD65">
        <v>2</v>
      </c>
      <c r="AE65">
        <v>1</v>
      </c>
      <c r="AF65">
        <v>50</v>
      </c>
      <c r="AG65">
        <v>10</v>
      </c>
      <c r="AH65">
        <v>4</v>
      </c>
      <c r="AI65">
        <v>0</v>
      </c>
      <c r="AJ65">
        <v>108</v>
      </c>
      <c r="AK65">
        <v>11</v>
      </c>
      <c r="AL65">
        <v>13</v>
      </c>
      <c r="AM65">
        <v>0</v>
      </c>
      <c r="AN65">
        <v>48</v>
      </c>
      <c r="AO65">
        <v>2</v>
      </c>
      <c r="AP65">
        <v>11</v>
      </c>
      <c r="AQ65">
        <v>3</v>
      </c>
      <c r="AR65" s="2">
        <v>3370</v>
      </c>
      <c r="AS65" s="2">
        <v>187327</v>
      </c>
      <c r="AT65">
        <v>437</v>
      </c>
      <c r="AU65" s="2">
        <v>25085</v>
      </c>
      <c r="AV65" s="2">
        <v>2384</v>
      </c>
      <c r="AW65" s="2">
        <v>107699</v>
      </c>
      <c r="AX65" s="2">
        <f>Table7[[#This Row],[Recovered]]-AY64</f>
        <v>2943</v>
      </c>
      <c r="AY65" s="2">
        <v>54543</v>
      </c>
      <c r="AZ65" s="2">
        <v>1513251</v>
      </c>
    </row>
    <row r="66" spans="1:52" x14ac:dyDescent="0.3">
      <c r="A66" s="1">
        <v>43944</v>
      </c>
      <c r="B66">
        <v>1</v>
      </c>
      <c r="C66">
        <v>0</v>
      </c>
      <c r="D66">
        <v>131</v>
      </c>
      <c r="E66">
        <v>25</v>
      </c>
      <c r="F66">
        <v>401</v>
      </c>
      <c r="G66">
        <v>71</v>
      </c>
      <c r="H66">
        <v>1073</v>
      </c>
      <c r="I66">
        <v>200</v>
      </c>
      <c r="J66">
        <v>143</v>
      </c>
      <c r="K66">
        <v>25</v>
      </c>
      <c r="L66">
        <v>81</v>
      </c>
      <c r="M66">
        <v>1</v>
      </c>
      <c r="N66">
        <v>19</v>
      </c>
      <c r="O66">
        <v>5</v>
      </c>
      <c r="P66">
        <v>41</v>
      </c>
      <c r="Q66">
        <v>10</v>
      </c>
      <c r="R66">
        <v>289</v>
      </c>
      <c r="S66">
        <v>65</v>
      </c>
      <c r="T66">
        <v>28</v>
      </c>
      <c r="U66">
        <v>12</v>
      </c>
      <c r="V66">
        <v>80</v>
      </c>
      <c r="W66">
        <v>18</v>
      </c>
      <c r="X66">
        <v>5</v>
      </c>
      <c r="Y66">
        <v>0</v>
      </c>
      <c r="Z66">
        <v>79</v>
      </c>
      <c r="AA66">
        <v>5</v>
      </c>
      <c r="AB66">
        <v>52</v>
      </c>
      <c r="AC66">
        <v>4</v>
      </c>
      <c r="AD66">
        <v>0</v>
      </c>
      <c r="AE66">
        <v>1</v>
      </c>
      <c r="AF66">
        <v>53</v>
      </c>
      <c r="AG66">
        <v>5</v>
      </c>
      <c r="AH66">
        <v>2</v>
      </c>
      <c r="AI66">
        <v>0</v>
      </c>
      <c r="AJ66">
        <v>109</v>
      </c>
      <c r="AK66">
        <v>10</v>
      </c>
      <c r="AL66">
        <v>9</v>
      </c>
      <c r="AM66">
        <v>0</v>
      </c>
      <c r="AN66">
        <v>43</v>
      </c>
      <c r="AO66">
        <v>5</v>
      </c>
      <c r="AP66">
        <v>7</v>
      </c>
      <c r="AQ66">
        <v>2</v>
      </c>
      <c r="AR66" s="2">
        <v>2646</v>
      </c>
      <c r="AS66" s="2">
        <v>189973</v>
      </c>
      <c r="AT66">
        <v>464</v>
      </c>
      <c r="AU66" s="2">
        <v>25549</v>
      </c>
      <c r="AV66" s="2">
        <v>2267</v>
      </c>
      <c r="AW66" s="2">
        <v>106848</v>
      </c>
      <c r="AX66" s="2">
        <f>Table7[[#This Row],[Recovered]]-AY65</f>
        <v>3033</v>
      </c>
      <c r="AY66" s="2">
        <v>57576</v>
      </c>
      <c r="AZ66" s="2">
        <v>1579909</v>
      </c>
    </row>
    <row r="67" spans="1:52" x14ac:dyDescent="0.3">
      <c r="A67" s="1">
        <v>43945</v>
      </c>
      <c r="B67">
        <v>4</v>
      </c>
      <c r="C67">
        <v>2</v>
      </c>
      <c r="D67">
        <v>124</v>
      </c>
      <c r="E67">
        <v>29</v>
      </c>
      <c r="F67">
        <v>682</v>
      </c>
      <c r="G67">
        <v>69</v>
      </c>
      <c r="H67">
        <v>1091</v>
      </c>
      <c r="I67">
        <v>166</v>
      </c>
      <c r="J67">
        <v>348</v>
      </c>
      <c r="K67">
        <v>38</v>
      </c>
      <c r="L67">
        <v>49</v>
      </c>
      <c r="M67">
        <v>7</v>
      </c>
      <c r="N67">
        <v>21</v>
      </c>
      <c r="O67">
        <v>2</v>
      </c>
      <c r="P67">
        <v>24</v>
      </c>
      <c r="Q67">
        <v>2</v>
      </c>
      <c r="R67">
        <v>247</v>
      </c>
      <c r="S67">
        <v>34</v>
      </c>
      <c r="T67">
        <v>76</v>
      </c>
      <c r="U67">
        <v>8</v>
      </c>
      <c r="V67">
        <v>97</v>
      </c>
      <c r="W67">
        <v>19</v>
      </c>
      <c r="X67">
        <v>1</v>
      </c>
      <c r="Y67">
        <v>1</v>
      </c>
      <c r="Z67">
        <v>78</v>
      </c>
      <c r="AA67">
        <v>9</v>
      </c>
      <c r="AB67">
        <v>18</v>
      </c>
      <c r="AC67">
        <v>6</v>
      </c>
      <c r="AD67">
        <v>3</v>
      </c>
      <c r="AE67">
        <v>0</v>
      </c>
      <c r="AF67">
        <v>44</v>
      </c>
      <c r="AG67">
        <v>4</v>
      </c>
      <c r="AH67">
        <v>4</v>
      </c>
      <c r="AI67">
        <v>0</v>
      </c>
      <c r="AJ67">
        <v>42</v>
      </c>
      <c r="AK67">
        <v>11</v>
      </c>
      <c r="AL67">
        <v>10</v>
      </c>
      <c r="AM67">
        <v>4</v>
      </c>
      <c r="AN67">
        <v>55</v>
      </c>
      <c r="AO67">
        <v>5</v>
      </c>
      <c r="AP67">
        <v>3</v>
      </c>
      <c r="AQ67">
        <v>4</v>
      </c>
      <c r="AR67" s="2">
        <v>3021</v>
      </c>
      <c r="AS67" s="2">
        <v>192994</v>
      </c>
      <c r="AT67">
        <v>420</v>
      </c>
      <c r="AU67" s="2">
        <v>25969</v>
      </c>
      <c r="AV67" s="2">
        <v>2173</v>
      </c>
      <c r="AW67" s="2">
        <v>106527</v>
      </c>
      <c r="AX67" s="2">
        <f>Table7[[#This Row],[Recovered]]-AY66</f>
        <v>2922</v>
      </c>
      <c r="AY67" s="2">
        <v>60498</v>
      </c>
      <c r="AZ67" s="2">
        <v>1642356</v>
      </c>
    </row>
    <row r="68" spans="1:52" x14ac:dyDescent="0.3">
      <c r="A68" s="1">
        <v>43946</v>
      </c>
      <c r="B68">
        <v>0</v>
      </c>
      <c r="C68">
        <v>1</v>
      </c>
      <c r="D68">
        <v>128</v>
      </c>
      <c r="E68">
        <v>17</v>
      </c>
      <c r="F68">
        <v>604</v>
      </c>
      <c r="G68">
        <v>68</v>
      </c>
      <c r="H68">
        <v>713</v>
      </c>
      <c r="I68">
        <v>163</v>
      </c>
      <c r="J68">
        <v>162</v>
      </c>
      <c r="K68">
        <v>44</v>
      </c>
      <c r="L68">
        <v>62</v>
      </c>
      <c r="M68">
        <v>11</v>
      </c>
      <c r="N68">
        <v>20</v>
      </c>
      <c r="O68">
        <v>2</v>
      </c>
      <c r="P68">
        <v>21</v>
      </c>
      <c r="Q68">
        <v>5</v>
      </c>
      <c r="R68">
        <v>239</v>
      </c>
      <c r="S68">
        <v>44</v>
      </c>
      <c r="T68">
        <v>30</v>
      </c>
      <c r="U68">
        <v>9</v>
      </c>
      <c r="V68">
        <v>138</v>
      </c>
      <c r="W68">
        <v>18</v>
      </c>
      <c r="X68">
        <v>3</v>
      </c>
      <c r="Y68">
        <v>1</v>
      </c>
      <c r="Z68">
        <v>92</v>
      </c>
      <c r="AA68">
        <v>3</v>
      </c>
      <c r="AB68">
        <v>29</v>
      </c>
      <c r="AC68">
        <v>7</v>
      </c>
      <c r="AD68">
        <v>5</v>
      </c>
      <c r="AE68">
        <v>1</v>
      </c>
      <c r="AF68">
        <v>17</v>
      </c>
      <c r="AG68">
        <v>5</v>
      </c>
      <c r="AH68">
        <v>1</v>
      </c>
      <c r="AI68">
        <v>1</v>
      </c>
      <c r="AJ68">
        <v>31</v>
      </c>
      <c r="AK68">
        <v>8</v>
      </c>
      <c r="AL68">
        <v>9</v>
      </c>
      <c r="AM68">
        <v>0</v>
      </c>
      <c r="AN68">
        <v>39</v>
      </c>
      <c r="AO68">
        <v>6</v>
      </c>
      <c r="AP68">
        <v>14</v>
      </c>
      <c r="AQ68">
        <v>1</v>
      </c>
      <c r="AR68" s="2">
        <v>2357</v>
      </c>
      <c r="AS68" s="2">
        <v>195351</v>
      </c>
      <c r="AT68">
        <v>415</v>
      </c>
      <c r="AU68" s="2">
        <v>26384</v>
      </c>
      <c r="AV68" s="2">
        <v>2102</v>
      </c>
      <c r="AW68" s="2">
        <v>105847</v>
      </c>
      <c r="AX68" s="2">
        <f>Table7[[#This Row],[Recovered]]-AY67</f>
        <v>2622</v>
      </c>
      <c r="AY68" s="2">
        <v>63120</v>
      </c>
      <c r="AZ68" s="2">
        <v>1707743</v>
      </c>
    </row>
    <row r="69" spans="1:52" x14ac:dyDescent="0.3">
      <c r="A69" s="1">
        <v>43947</v>
      </c>
      <c r="B69">
        <v>6</v>
      </c>
      <c r="C69">
        <v>1</v>
      </c>
      <c r="D69">
        <v>187</v>
      </c>
      <c r="E69">
        <v>21</v>
      </c>
      <c r="F69">
        <v>394</v>
      </c>
      <c r="G69">
        <v>56</v>
      </c>
      <c r="H69">
        <v>920</v>
      </c>
      <c r="I69">
        <v>56</v>
      </c>
      <c r="J69">
        <v>80</v>
      </c>
      <c r="K69">
        <v>27</v>
      </c>
      <c r="L69">
        <v>56</v>
      </c>
      <c r="M69">
        <v>5</v>
      </c>
      <c r="N69">
        <v>5</v>
      </c>
      <c r="O69">
        <v>4</v>
      </c>
      <c r="P69">
        <v>14</v>
      </c>
      <c r="Q69">
        <v>1</v>
      </c>
      <c r="R69">
        <v>241</v>
      </c>
      <c r="S69">
        <v>39</v>
      </c>
      <c r="T69">
        <v>53</v>
      </c>
      <c r="U69">
        <v>5</v>
      </c>
      <c r="V69">
        <v>132</v>
      </c>
      <c r="W69">
        <v>18</v>
      </c>
      <c r="X69">
        <v>2</v>
      </c>
      <c r="Y69">
        <v>1</v>
      </c>
      <c r="Z69">
        <v>85</v>
      </c>
      <c r="AA69">
        <v>2</v>
      </c>
      <c r="AB69">
        <v>27</v>
      </c>
      <c r="AC69">
        <v>2</v>
      </c>
      <c r="AD69">
        <v>4</v>
      </c>
      <c r="AE69">
        <v>0</v>
      </c>
      <c r="AF69">
        <v>32</v>
      </c>
      <c r="AG69">
        <v>4</v>
      </c>
      <c r="AH69">
        <v>5</v>
      </c>
      <c r="AI69">
        <v>0</v>
      </c>
      <c r="AJ69">
        <v>36</v>
      </c>
      <c r="AK69">
        <v>8</v>
      </c>
      <c r="AL69">
        <v>1</v>
      </c>
      <c r="AM69">
        <v>0</v>
      </c>
      <c r="AN69">
        <v>35</v>
      </c>
      <c r="AO69">
        <v>4</v>
      </c>
      <c r="AP69">
        <v>9</v>
      </c>
      <c r="AQ69">
        <v>6</v>
      </c>
      <c r="AR69" s="2">
        <v>2324</v>
      </c>
      <c r="AS69" s="2">
        <v>197675</v>
      </c>
      <c r="AT69">
        <v>260</v>
      </c>
      <c r="AU69" s="2">
        <v>26644</v>
      </c>
      <c r="AV69" s="2">
        <v>2009</v>
      </c>
      <c r="AW69" s="2">
        <v>106103</v>
      </c>
      <c r="AX69" s="2">
        <f>Table7[[#This Row],[Recovered]]-AY68</f>
        <v>1808</v>
      </c>
      <c r="AY69" s="2">
        <v>64928</v>
      </c>
      <c r="AZ69" s="2">
        <v>1757659</v>
      </c>
    </row>
    <row r="70" spans="1:52" x14ac:dyDescent="0.3">
      <c r="A70" s="1">
        <v>43948</v>
      </c>
      <c r="B70">
        <v>5</v>
      </c>
      <c r="C70">
        <f>133-131</f>
        <v>2</v>
      </c>
      <c r="D70">
        <v>154</v>
      </c>
      <c r="E70">
        <f>1128-1114</f>
        <v>14</v>
      </c>
      <c r="F70">
        <v>278</v>
      </c>
      <c r="G70">
        <f>2878-2823</f>
        <v>55</v>
      </c>
      <c r="H70">
        <v>590</v>
      </c>
      <c r="I70">
        <f>13449-13325</f>
        <v>124</v>
      </c>
      <c r="J70">
        <v>108</v>
      </c>
      <c r="K70">
        <f>1344-1315</f>
        <v>29</v>
      </c>
      <c r="L70">
        <v>101</v>
      </c>
      <c r="M70">
        <f>407-405</f>
        <v>2</v>
      </c>
      <c r="N70">
        <v>15</v>
      </c>
      <c r="O70">
        <f>270-269</f>
        <v>1</v>
      </c>
      <c r="P70">
        <v>60</v>
      </c>
      <c r="Q70">
        <f>271-264</f>
        <v>7</v>
      </c>
      <c r="R70">
        <v>212</v>
      </c>
      <c r="S70">
        <f>3431-3386</f>
        <v>45</v>
      </c>
      <c r="T70">
        <v>16</v>
      </c>
      <c r="U70">
        <f>884-879</f>
        <v>5</v>
      </c>
      <c r="V70">
        <v>32</v>
      </c>
      <c r="W70">
        <f>795-778</f>
        <v>17</v>
      </c>
      <c r="X70">
        <v>2</v>
      </c>
      <c r="Y70">
        <f>65-64</f>
        <v>1</v>
      </c>
      <c r="Z70">
        <v>83</v>
      </c>
      <c r="AA70">
        <f>397-389</f>
        <v>8</v>
      </c>
      <c r="AB70">
        <v>15</v>
      </c>
      <c r="AC70">
        <f>299-295</f>
        <v>4</v>
      </c>
      <c r="AD70">
        <v>0</v>
      </c>
      <c r="AE70">
        <f>21-21</f>
        <v>0</v>
      </c>
      <c r="AF70">
        <v>18</v>
      </c>
      <c r="AG70">
        <f>352-345</f>
        <v>7</v>
      </c>
      <c r="AH70">
        <v>0</v>
      </c>
      <c r="AI70">
        <f>25-25</f>
        <v>0</v>
      </c>
      <c r="AJ70">
        <v>10</v>
      </c>
      <c r="AK70">
        <f>405-399</f>
        <v>6</v>
      </c>
      <c r="AL70">
        <v>7</v>
      </c>
      <c r="AM70">
        <f>83-80</f>
        <v>3</v>
      </c>
      <c r="AN70">
        <v>30</v>
      </c>
      <c r="AO70">
        <f>231-228</f>
        <v>3</v>
      </c>
      <c r="AP70">
        <v>3</v>
      </c>
      <c r="AQ70">
        <f>109-109</f>
        <v>0</v>
      </c>
      <c r="AR70" s="2">
        <v>1739</v>
      </c>
      <c r="AS70" s="2">
        <v>199414</v>
      </c>
      <c r="AT70">
        <f>26977-26644</f>
        <v>333</v>
      </c>
      <c r="AU70" s="2">
        <v>26977</v>
      </c>
      <c r="AV70" s="2">
        <v>1956</v>
      </c>
      <c r="AW70" s="2">
        <v>105813</v>
      </c>
      <c r="AX70" s="2">
        <f>Table7[[#This Row],[Recovered]]-AY69</f>
        <v>1696</v>
      </c>
      <c r="AY70" s="2">
        <v>66624</v>
      </c>
      <c r="AZ70" s="2">
        <v>1789662</v>
      </c>
    </row>
    <row r="71" spans="1:52" x14ac:dyDescent="0.3">
      <c r="A71" s="1">
        <v>43949</v>
      </c>
      <c r="B71">
        <v>8</v>
      </c>
      <c r="C71">
        <v>2</v>
      </c>
      <c r="D71">
        <v>130</v>
      </c>
      <c r="E71">
        <v>13</v>
      </c>
      <c r="F71">
        <v>352</v>
      </c>
      <c r="G71">
        <v>58</v>
      </c>
      <c r="H71">
        <v>869</v>
      </c>
      <c r="I71">
        <v>126</v>
      </c>
      <c r="J71">
        <v>129</v>
      </c>
      <c r="K71">
        <v>64</v>
      </c>
      <c r="L71">
        <v>30</v>
      </c>
      <c r="M71">
        <v>5</v>
      </c>
      <c r="N71">
        <v>2</v>
      </c>
      <c r="O71">
        <v>2</v>
      </c>
      <c r="P71">
        <v>18</v>
      </c>
      <c r="Q71">
        <v>7</v>
      </c>
      <c r="R71">
        <v>252</v>
      </c>
      <c r="S71">
        <v>41</v>
      </c>
      <c r="T71">
        <v>48</v>
      </c>
      <c r="U71">
        <v>9</v>
      </c>
      <c r="V71">
        <v>52</v>
      </c>
      <c r="W71">
        <v>16</v>
      </c>
      <c r="X71">
        <v>9</v>
      </c>
      <c r="Y71">
        <v>0</v>
      </c>
      <c r="Z71">
        <v>75</v>
      </c>
      <c r="AA71">
        <v>17</v>
      </c>
      <c r="AB71">
        <v>25</v>
      </c>
      <c r="AC71">
        <v>11</v>
      </c>
      <c r="AD71">
        <v>1</v>
      </c>
      <c r="AE71">
        <v>0</v>
      </c>
      <c r="AF71">
        <v>31</v>
      </c>
      <c r="AG71">
        <v>6</v>
      </c>
      <c r="AH71">
        <v>0</v>
      </c>
      <c r="AI71">
        <v>0</v>
      </c>
      <c r="AJ71">
        <v>22</v>
      </c>
      <c r="AK71">
        <v>2</v>
      </c>
      <c r="AL71">
        <v>1</v>
      </c>
      <c r="AM71">
        <v>2</v>
      </c>
      <c r="AN71">
        <v>35</v>
      </c>
      <c r="AO71">
        <v>1</v>
      </c>
      <c r="AP71">
        <v>2</v>
      </c>
      <c r="AQ71">
        <v>0</v>
      </c>
      <c r="AR71" s="2">
        <v>2091</v>
      </c>
      <c r="AS71" s="2">
        <v>201505</v>
      </c>
      <c r="AT71">
        <v>382</v>
      </c>
      <c r="AU71" s="2">
        <v>27359</v>
      </c>
      <c r="AV71" s="2">
        <v>1863</v>
      </c>
      <c r="AW71" s="2">
        <v>105205</v>
      </c>
      <c r="AX71" s="2">
        <f>Table7[[#This Row],[Recovered]]-AY70</f>
        <v>2317</v>
      </c>
      <c r="AY71" s="2">
        <v>68941</v>
      </c>
      <c r="AZ71" s="2">
        <v>1846934</v>
      </c>
    </row>
    <row r="72" spans="1:52" x14ac:dyDescent="0.3">
      <c r="A72" s="1">
        <v>43950</v>
      </c>
      <c r="B72">
        <v>5</v>
      </c>
      <c r="C72">
        <v>2</v>
      </c>
      <c r="D72">
        <v>117</v>
      </c>
      <c r="E72">
        <v>11</v>
      </c>
      <c r="F72">
        <v>411</v>
      </c>
      <c r="G72">
        <v>67</v>
      </c>
      <c r="H72">
        <v>786</v>
      </c>
      <c r="I72">
        <v>104</v>
      </c>
      <c r="J72">
        <v>117</v>
      </c>
      <c r="K72">
        <v>29</v>
      </c>
      <c r="L72">
        <v>44</v>
      </c>
      <c r="M72">
        <v>4</v>
      </c>
      <c r="N72">
        <v>9</v>
      </c>
      <c r="O72">
        <v>2</v>
      </c>
      <c r="P72">
        <v>15</v>
      </c>
      <c r="Q72">
        <v>7</v>
      </c>
      <c r="R72">
        <v>263</v>
      </c>
      <c r="S72">
        <v>40</v>
      </c>
      <c r="T72">
        <v>35</v>
      </c>
      <c r="U72">
        <v>6</v>
      </c>
      <c r="V72">
        <v>61</v>
      </c>
      <c r="W72">
        <v>16</v>
      </c>
      <c r="X72">
        <v>12</v>
      </c>
      <c r="Y72">
        <v>1</v>
      </c>
      <c r="Z72">
        <v>78</v>
      </c>
      <c r="AA72">
        <v>17</v>
      </c>
      <c r="AB72">
        <v>24</v>
      </c>
      <c r="AC72">
        <v>5</v>
      </c>
      <c r="AD72">
        <v>0</v>
      </c>
      <c r="AE72">
        <v>0</v>
      </c>
      <c r="AF72">
        <v>30</v>
      </c>
      <c r="AG72">
        <v>1</v>
      </c>
      <c r="AH72">
        <v>0</v>
      </c>
      <c r="AI72">
        <v>0</v>
      </c>
      <c r="AJ72">
        <v>49</v>
      </c>
      <c r="AK72">
        <v>3</v>
      </c>
      <c r="AL72">
        <v>5</v>
      </c>
      <c r="AM72">
        <v>1</v>
      </c>
      <c r="AN72">
        <v>20</v>
      </c>
      <c r="AO72">
        <v>0</v>
      </c>
      <c r="AP72">
        <v>5</v>
      </c>
      <c r="AQ72">
        <v>7</v>
      </c>
      <c r="AR72" s="2">
        <v>2086</v>
      </c>
      <c r="AS72" s="2">
        <v>203591</v>
      </c>
      <c r="AT72">
        <v>323</v>
      </c>
      <c r="AU72" s="2">
        <v>27682</v>
      </c>
      <c r="AV72" s="2">
        <v>1795</v>
      </c>
      <c r="AW72" s="2">
        <v>104657</v>
      </c>
      <c r="AX72" s="2">
        <f>Table7[[#This Row],[Recovered]]-AY71</f>
        <v>2311</v>
      </c>
      <c r="AY72" s="2">
        <v>71252</v>
      </c>
      <c r="AZ72" s="2">
        <v>1910761</v>
      </c>
    </row>
    <row r="73" spans="1:52" x14ac:dyDescent="0.3">
      <c r="A73" s="1">
        <v>43951</v>
      </c>
      <c r="B73">
        <v>4</v>
      </c>
      <c r="C73">
        <v>0</v>
      </c>
      <c r="D73">
        <v>104</v>
      </c>
      <c r="E73">
        <v>15</v>
      </c>
      <c r="F73">
        <v>428</v>
      </c>
      <c r="G73">
        <v>63</v>
      </c>
      <c r="H73">
        <v>598</v>
      </c>
      <c r="I73">
        <v>93</v>
      </c>
      <c r="J73">
        <v>135</v>
      </c>
      <c r="K73">
        <v>22</v>
      </c>
      <c r="L73">
        <v>47</v>
      </c>
      <c r="M73">
        <v>2</v>
      </c>
      <c r="N73">
        <v>11</v>
      </c>
      <c r="O73">
        <v>1</v>
      </c>
      <c r="P73">
        <v>15</v>
      </c>
      <c r="Q73">
        <v>4</v>
      </c>
      <c r="R73">
        <v>259</v>
      </c>
      <c r="S73">
        <v>39</v>
      </c>
      <c r="T73">
        <v>37</v>
      </c>
      <c r="U73">
        <v>7</v>
      </c>
      <c r="V73">
        <v>60</v>
      </c>
      <c r="W73">
        <v>15</v>
      </c>
      <c r="X73">
        <v>1</v>
      </c>
      <c r="Y73">
        <v>1</v>
      </c>
      <c r="Z73">
        <v>71</v>
      </c>
      <c r="AA73">
        <v>10</v>
      </c>
      <c r="AB73">
        <v>7</v>
      </c>
      <c r="AC73">
        <v>5</v>
      </c>
      <c r="AD73">
        <v>1</v>
      </c>
      <c r="AE73">
        <v>0</v>
      </c>
      <c r="AF73">
        <v>13</v>
      </c>
      <c r="AG73">
        <v>0</v>
      </c>
      <c r="AH73">
        <v>1</v>
      </c>
      <c r="AI73">
        <v>0</v>
      </c>
      <c r="AJ73">
        <v>43</v>
      </c>
      <c r="AK73">
        <v>5</v>
      </c>
      <c r="AL73">
        <v>6</v>
      </c>
      <c r="AM73">
        <v>0</v>
      </c>
      <c r="AN73">
        <v>26</v>
      </c>
      <c r="AO73">
        <v>3</v>
      </c>
      <c r="AP73">
        <v>5</v>
      </c>
      <c r="AQ73">
        <v>0</v>
      </c>
      <c r="AR73" s="2">
        <v>1872</v>
      </c>
      <c r="AS73" s="2">
        <v>205463</v>
      </c>
      <c r="AT73">
        <v>285</v>
      </c>
      <c r="AU73" s="2">
        <v>27967</v>
      </c>
      <c r="AV73" s="2">
        <v>1694</v>
      </c>
      <c r="AW73" s="2">
        <v>101551</v>
      </c>
      <c r="AX73" s="2">
        <f>Table7[[#This Row],[Recovered]]-AY72</f>
        <v>4693</v>
      </c>
      <c r="AY73" s="2">
        <v>75945</v>
      </c>
      <c r="AZ73" s="2">
        <v>1979217</v>
      </c>
    </row>
    <row r="74" spans="1:52" x14ac:dyDescent="0.3">
      <c r="A74" s="1">
        <v>43952</v>
      </c>
      <c r="B74">
        <v>5</v>
      </c>
      <c r="C74">
        <v>0</v>
      </c>
      <c r="D74">
        <v>133</v>
      </c>
      <c r="E74">
        <v>17</v>
      </c>
      <c r="F74">
        <v>195</v>
      </c>
      <c r="G74">
        <v>31</v>
      </c>
      <c r="H74">
        <v>737</v>
      </c>
      <c r="I74">
        <v>88</v>
      </c>
      <c r="J74">
        <v>138</v>
      </c>
      <c r="K74">
        <v>20</v>
      </c>
      <c r="L74">
        <v>16</v>
      </c>
      <c r="M74">
        <v>5</v>
      </c>
      <c r="N74">
        <v>10</v>
      </c>
      <c r="O74">
        <v>3</v>
      </c>
      <c r="P74">
        <v>16</v>
      </c>
      <c r="Q74">
        <v>5</v>
      </c>
      <c r="R74">
        <v>208</v>
      </c>
      <c r="S74">
        <v>28</v>
      </c>
      <c r="T74">
        <v>28</v>
      </c>
      <c r="U74">
        <v>5</v>
      </c>
      <c r="V74">
        <v>93</v>
      </c>
      <c r="W74">
        <v>12</v>
      </c>
      <c r="X74">
        <v>1</v>
      </c>
      <c r="Y74">
        <v>1</v>
      </c>
      <c r="Z74">
        <v>56</v>
      </c>
      <c r="AA74">
        <v>41</v>
      </c>
      <c r="AB74">
        <v>18</v>
      </c>
      <c r="AC74">
        <v>4</v>
      </c>
      <c r="AD74">
        <v>2</v>
      </c>
      <c r="AE74">
        <v>0</v>
      </c>
      <c r="AF74">
        <v>21</v>
      </c>
      <c r="AG74">
        <v>0</v>
      </c>
      <c r="AH74">
        <v>11</v>
      </c>
      <c r="AI74">
        <v>0</v>
      </c>
      <c r="AJ74">
        <v>27</v>
      </c>
      <c r="AK74">
        <v>6</v>
      </c>
      <c r="AL74">
        <v>4</v>
      </c>
      <c r="AM74">
        <v>0</v>
      </c>
      <c r="AN74">
        <v>28</v>
      </c>
      <c r="AO74">
        <v>2</v>
      </c>
      <c r="AP74">
        <v>18</v>
      </c>
      <c r="AQ74">
        <v>1</v>
      </c>
      <c r="AR74" s="2">
        <v>1965</v>
      </c>
      <c r="AS74" s="2">
        <v>207428</v>
      </c>
      <c r="AT74">
        <v>269</v>
      </c>
      <c r="AU74" s="2">
        <v>28236</v>
      </c>
      <c r="AV74" s="2">
        <v>1578</v>
      </c>
      <c r="AW74" s="2">
        <v>100943</v>
      </c>
      <c r="AX74" s="2">
        <f>Table7[[#This Row],[Recovered]]-AY73</f>
        <v>2304</v>
      </c>
      <c r="AY74" s="2">
        <v>78249</v>
      </c>
      <c r="AZ74" s="2">
        <v>2053425</v>
      </c>
    </row>
    <row r="75" spans="1:52" x14ac:dyDescent="0.3">
      <c r="A75" s="1">
        <v>43953</v>
      </c>
      <c r="B75">
        <v>3</v>
      </c>
      <c r="C75">
        <v>0</v>
      </c>
      <c r="D75">
        <v>186</v>
      </c>
      <c r="E75">
        <v>11</v>
      </c>
      <c r="F75">
        <v>495</v>
      </c>
      <c r="G75">
        <v>29</v>
      </c>
      <c r="H75">
        <v>533</v>
      </c>
      <c r="I75">
        <v>329</v>
      </c>
      <c r="J75">
        <v>126</v>
      </c>
      <c r="K75">
        <v>23</v>
      </c>
      <c r="L75">
        <v>49</v>
      </c>
      <c r="M75">
        <v>2</v>
      </c>
      <c r="N75">
        <v>7</v>
      </c>
      <c r="O75">
        <v>1</v>
      </c>
      <c r="P75">
        <v>18</v>
      </c>
      <c r="Q75">
        <v>1</v>
      </c>
      <c r="R75">
        <v>206</v>
      </c>
      <c r="S75">
        <v>35</v>
      </c>
      <c r="T75">
        <v>23</v>
      </c>
      <c r="U75">
        <v>5</v>
      </c>
      <c r="V75">
        <v>80</v>
      </c>
      <c r="W75">
        <v>9</v>
      </c>
      <c r="X75">
        <v>1</v>
      </c>
      <c r="Y75">
        <v>0</v>
      </c>
      <c r="Z75">
        <v>84</v>
      </c>
      <c r="AA75">
        <v>15</v>
      </c>
      <c r="AB75">
        <v>16</v>
      </c>
      <c r="AC75">
        <v>3</v>
      </c>
      <c r="AD75">
        <v>1</v>
      </c>
      <c r="AE75">
        <v>0</v>
      </c>
      <c r="AF75">
        <v>15</v>
      </c>
      <c r="AG75">
        <v>3</v>
      </c>
      <c r="AH75">
        <v>2</v>
      </c>
      <c r="AI75">
        <v>0</v>
      </c>
      <c r="AJ75">
        <v>34</v>
      </c>
      <c r="AK75">
        <v>1</v>
      </c>
      <c r="AL75">
        <v>0</v>
      </c>
      <c r="AM75">
        <v>2</v>
      </c>
      <c r="AN75">
        <v>19</v>
      </c>
      <c r="AO75">
        <v>3</v>
      </c>
      <c r="AP75">
        <v>2</v>
      </c>
      <c r="AQ75">
        <v>2</v>
      </c>
      <c r="AR75" s="2">
        <v>1900</v>
      </c>
      <c r="AS75" s="2">
        <v>209328</v>
      </c>
      <c r="AT75">
        <v>474</v>
      </c>
      <c r="AU75" s="2">
        <v>28710</v>
      </c>
      <c r="AV75" s="2">
        <v>1539</v>
      </c>
      <c r="AW75" s="2">
        <v>100704</v>
      </c>
      <c r="AX75" s="2">
        <f>Table7[[#This Row],[Recovered]]-AY74</f>
        <v>1665</v>
      </c>
      <c r="AY75" s="2">
        <v>79914</v>
      </c>
      <c r="AZ75" s="2">
        <v>2108837</v>
      </c>
    </row>
    <row r="76" spans="1:52" x14ac:dyDescent="0.3">
      <c r="A76" s="1">
        <v>43954</v>
      </c>
      <c r="B76">
        <v>6</v>
      </c>
      <c r="C76">
        <v>1</v>
      </c>
      <c r="D76">
        <v>47</v>
      </c>
      <c r="E76">
        <v>14</v>
      </c>
      <c r="F76">
        <v>251</v>
      </c>
      <c r="G76">
        <v>26</v>
      </c>
      <c r="H76">
        <v>526</v>
      </c>
      <c r="I76">
        <v>42</v>
      </c>
      <c r="J76">
        <v>94</v>
      </c>
      <c r="K76">
        <v>14</v>
      </c>
      <c r="L76">
        <v>66</v>
      </c>
      <c r="M76">
        <v>4</v>
      </c>
      <c r="N76">
        <v>1</v>
      </c>
      <c r="O76">
        <v>2</v>
      </c>
      <c r="P76">
        <v>13</v>
      </c>
      <c r="Q76">
        <v>2</v>
      </c>
      <c r="R76">
        <v>166</v>
      </c>
      <c r="S76">
        <v>28</v>
      </c>
      <c r="T76">
        <v>21</v>
      </c>
      <c r="U76">
        <v>11</v>
      </c>
      <c r="V76">
        <v>38</v>
      </c>
      <c r="W76">
        <v>9</v>
      </c>
      <c r="X76">
        <v>0</v>
      </c>
      <c r="Y76">
        <v>0</v>
      </c>
      <c r="Z76">
        <v>53</v>
      </c>
      <c r="AA76">
        <v>11</v>
      </c>
      <c r="AB76">
        <v>32</v>
      </c>
      <c r="AC76">
        <v>3</v>
      </c>
      <c r="AD76">
        <v>0</v>
      </c>
      <c r="AE76">
        <v>1</v>
      </c>
      <c r="AF76">
        <v>25</v>
      </c>
      <c r="AG76">
        <v>2</v>
      </c>
      <c r="AH76">
        <v>6</v>
      </c>
      <c r="AI76">
        <v>0</v>
      </c>
      <c r="AJ76">
        <v>11</v>
      </c>
      <c r="AK76">
        <v>2</v>
      </c>
      <c r="AL76">
        <v>2</v>
      </c>
      <c r="AM76">
        <v>0</v>
      </c>
      <c r="AN76">
        <v>27</v>
      </c>
      <c r="AO76">
        <v>2</v>
      </c>
      <c r="AP76">
        <v>4</v>
      </c>
      <c r="AQ76">
        <v>0</v>
      </c>
      <c r="AR76" s="2">
        <v>1389</v>
      </c>
      <c r="AS76" s="2">
        <v>210717</v>
      </c>
      <c r="AT76">
        <v>174</v>
      </c>
      <c r="AU76" s="2">
        <v>28884</v>
      </c>
      <c r="AV76" s="2">
        <v>1501</v>
      </c>
      <c r="AW76" s="2">
        <v>100179</v>
      </c>
      <c r="AX76" s="2">
        <f>Table7[[#This Row],[Recovered]]-AY75</f>
        <v>1740</v>
      </c>
      <c r="AY76" s="2">
        <v>81654</v>
      </c>
      <c r="AZ76" s="2">
        <v>2153772</v>
      </c>
    </row>
    <row r="77" spans="1:52" x14ac:dyDescent="0.3">
      <c r="A77" s="1">
        <v>43955</v>
      </c>
      <c r="B77">
        <v>1</v>
      </c>
      <c r="C77">
        <v>1</v>
      </c>
      <c r="D77">
        <v>53</v>
      </c>
      <c r="E77">
        <v>12</v>
      </c>
      <c r="F77">
        <v>192</v>
      </c>
      <c r="G77">
        <v>34</v>
      </c>
      <c r="H77">
        <v>577</v>
      </c>
      <c r="I77">
        <v>63</v>
      </c>
      <c r="J77">
        <v>55</v>
      </c>
      <c r="K77">
        <v>12</v>
      </c>
      <c r="L77">
        <v>11</v>
      </c>
      <c r="M77">
        <v>1</v>
      </c>
      <c r="N77">
        <v>5</v>
      </c>
      <c r="O77">
        <v>3</v>
      </c>
      <c r="P77">
        <v>4</v>
      </c>
      <c r="Q77">
        <v>2</v>
      </c>
      <c r="R77">
        <v>159</v>
      </c>
      <c r="S77">
        <v>24</v>
      </c>
      <c r="T77">
        <v>44</v>
      </c>
      <c r="U77">
        <v>5</v>
      </c>
      <c r="V77">
        <v>38</v>
      </c>
      <c r="W77">
        <v>9</v>
      </c>
      <c r="X77">
        <v>0</v>
      </c>
      <c r="Y77">
        <v>2</v>
      </c>
      <c r="Z77">
        <v>38</v>
      </c>
      <c r="AA77">
        <v>16</v>
      </c>
      <c r="AB77">
        <v>4</v>
      </c>
      <c r="AC77">
        <v>2</v>
      </c>
      <c r="AD77">
        <v>0</v>
      </c>
      <c r="AE77">
        <v>0</v>
      </c>
      <c r="AF77">
        <v>14</v>
      </c>
      <c r="AG77">
        <v>2</v>
      </c>
      <c r="AH77">
        <v>0</v>
      </c>
      <c r="AI77">
        <v>0</v>
      </c>
      <c r="AJ77">
        <v>9</v>
      </c>
      <c r="AK77">
        <v>5</v>
      </c>
      <c r="AL77">
        <v>4</v>
      </c>
      <c r="AM77">
        <v>0</v>
      </c>
      <c r="AN77">
        <v>15</v>
      </c>
      <c r="AO77">
        <v>2</v>
      </c>
      <c r="AP77">
        <v>-2</v>
      </c>
      <c r="AQ77">
        <v>0</v>
      </c>
      <c r="AR77" s="2">
        <v>1221</v>
      </c>
      <c r="AS77" s="2">
        <v>211938</v>
      </c>
      <c r="AT77">
        <v>195</v>
      </c>
      <c r="AU77" s="2">
        <v>29079</v>
      </c>
      <c r="AV77" s="2">
        <v>1479</v>
      </c>
      <c r="AW77" s="2">
        <v>99980</v>
      </c>
      <c r="AX77" s="2">
        <f>Table7[[#This Row],[Recovered]]-AY76</f>
        <v>1225</v>
      </c>
      <c r="AY77" s="2">
        <v>82879</v>
      </c>
      <c r="AZ77" s="2">
        <v>2191403</v>
      </c>
    </row>
    <row r="78" spans="1:52" x14ac:dyDescent="0.3">
      <c r="A78" s="1">
        <v>43956</v>
      </c>
      <c r="B78">
        <v>0</v>
      </c>
      <c r="C78">
        <v>0</v>
      </c>
      <c r="D78">
        <v>63</v>
      </c>
      <c r="E78">
        <v>11</v>
      </c>
      <c r="F78">
        <v>152</v>
      </c>
      <c r="G78">
        <v>30</v>
      </c>
      <c r="H78">
        <v>500</v>
      </c>
      <c r="I78">
        <v>95</v>
      </c>
      <c r="J78">
        <v>29</v>
      </c>
      <c r="K78">
        <v>17</v>
      </c>
      <c r="L78">
        <v>3</v>
      </c>
      <c r="M78">
        <v>3</v>
      </c>
      <c r="N78">
        <v>1</v>
      </c>
      <c r="O78">
        <v>2</v>
      </c>
      <c r="P78">
        <v>9</v>
      </c>
      <c r="Q78">
        <v>4</v>
      </c>
      <c r="R78">
        <v>100</v>
      </c>
      <c r="S78">
        <v>39</v>
      </c>
      <c r="T78">
        <v>29</v>
      </c>
      <c r="U78">
        <v>4</v>
      </c>
      <c r="V78">
        <v>30</v>
      </c>
      <c r="W78">
        <v>8</v>
      </c>
      <c r="X78">
        <v>6</v>
      </c>
      <c r="Y78">
        <v>0</v>
      </c>
      <c r="Z78">
        <v>67</v>
      </c>
      <c r="AA78">
        <v>10</v>
      </c>
      <c r="AB78">
        <v>25</v>
      </c>
      <c r="AC78">
        <v>3</v>
      </c>
      <c r="AD78">
        <v>0</v>
      </c>
      <c r="AE78">
        <v>0</v>
      </c>
      <c r="AF78">
        <v>20</v>
      </c>
      <c r="AG78">
        <v>3</v>
      </c>
      <c r="AH78">
        <v>10</v>
      </c>
      <c r="AI78">
        <v>0</v>
      </c>
      <c r="AJ78">
        <v>17</v>
      </c>
      <c r="AK78">
        <v>4</v>
      </c>
      <c r="AL78">
        <v>1</v>
      </c>
      <c r="AM78">
        <v>0</v>
      </c>
      <c r="AN78">
        <v>12</v>
      </c>
      <c r="AO78">
        <v>3</v>
      </c>
      <c r="AP78">
        <v>1</v>
      </c>
      <c r="AQ78" s="2">
        <v>0</v>
      </c>
      <c r="AR78" s="2">
        <v>1075</v>
      </c>
      <c r="AS78" s="2">
        <v>213013</v>
      </c>
      <c r="AT78" s="2">
        <v>236</v>
      </c>
      <c r="AU78" s="2">
        <v>29315</v>
      </c>
      <c r="AV78" s="2">
        <v>1427</v>
      </c>
      <c r="AW78" s="2">
        <v>98467</v>
      </c>
      <c r="AX78" s="2">
        <f>Table7[[#This Row],[Recovered]]-AY77</f>
        <v>2352</v>
      </c>
      <c r="AY78" s="2">
        <v>85231</v>
      </c>
      <c r="AZ78" s="2">
        <v>2246666</v>
      </c>
    </row>
    <row r="79" spans="1:52" x14ac:dyDescent="0.3">
      <c r="A79" s="1">
        <v>43957</v>
      </c>
      <c r="B79">
        <v>3</v>
      </c>
      <c r="C79">
        <v>0</v>
      </c>
      <c r="D79">
        <v>76</v>
      </c>
      <c r="E79">
        <v>11</v>
      </c>
      <c r="F79">
        <v>165</v>
      </c>
      <c r="G79">
        <v>31</v>
      </c>
      <c r="H79">
        <v>764</v>
      </c>
      <c r="I79">
        <v>222</v>
      </c>
      <c r="J79">
        <v>77</v>
      </c>
      <c r="K79">
        <v>23</v>
      </c>
      <c r="L79">
        <v>19</v>
      </c>
      <c r="M79">
        <v>4</v>
      </c>
      <c r="N79">
        <v>1</v>
      </c>
      <c r="O79">
        <v>0</v>
      </c>
      <c r="P79">
        <v>9</v>
      </c>
      <c r="Q79">
        <v>3</v>
      </c>
      <c r="R79">
        <v>104</v>
      </c>
      <c r="S79">
        <v>32</v>
      </c>
      <c r="T79">
        <v>29</v>
      </c>
      <c r="U79">
        <v>7</v>
      </c>
      <c r="V79">
        <v>26</v>
      </c>
      <c r="W79">
        <v>10</v>
      </c>
      <c r="X79">
        <v>4</v>
      </c>
      <c r="Y79">
        <v>0</v>
      </c>
      <c r="Z79">
        <v>81</v>
      </c>
      <c r="AA79">
        <v>4</v>
      </c>
      <c r="AB79">
        <v>22</v>
      </c>
      <c r="AC79">
        <v>6</v>
      </c>
      <c r="AD79">
        <v>3</v>
      </c>
      <c r="AE79">
        <v>0</v>
      </c>
      <c r="AF79">
        <v>14</v>
      </c>
      <c r="AG79">
        <v>7</v>
      </c>
      <c r="AH79">
        <v>3</v>
      </c>
      <c r="AI79">
        <v>0</v>
      </c>
      <c r="AJ79">
        <v>26</v>
      </c>
      <c r="AK79">
        <v>5</v>
      </c>
      <c r="AL79">
        <v>3</v>
      </c>
      <c r="AM79">
        <v>1</v>
      </c>
      <c r="AN79">
        <v>14</v>
      </c>
      <c r="AO79">
        <v>3</v>
      </c>
      <c r="AP79">
        <v>1</v>
      </c>
      <c r="AQ79">
        <v>0</v>
      </c>
      <c r="AR79" s="2">
        <v>1444</v>
      </c>
      <c r="AS79" s="2">
        <v>214457</v>
      </c>
      <c r="AT79">
        <v>369</v>
      </c>
      <c r="AU79" s="2">
        <v>29684</v>
      </c>
      <c r="AV79" s="2">
        <v>1333</v>
      </c>
      <c r="AW79" s="2">
        <v>91528</v>
      </c>
      <c r="AX79" s="2">
        <f>Table7[[#This Row],[Recovered]]-AY78</f>
        <v>8014</v>
      </c>
      <c r="AY79" s="2">
        <v>93245</v>
      </c>
      <c r="AZ79" s="2">
        <v>2310929</v>
      </c>
    </row>
    <row r="80" spans="1:52" x14ac:dyDescent="0.3">
      <c r="A80" s="1">
        <v>43958</v>
      </c>
      <c r="B80">
        <v>4</v>
      </c>
      <c r="C80">
        <v>0</v>
      </c>
      <c r="D80">
        <v>94</v>
      </c>
      <c r="E80">
        <v>11</v>
      </c>
      <c r="F80">
        <v>196</v>
      </c>
      <c r="G80">
        <v>35</v>
      </c>
      <c r="H80">
        <v>720</v>
      </c>
      <c r="I80">
        <v>134</v>
      </c>
      <c r="J80">
        <v>74</v>
      </c>
      <c r="K80">
        <v>21</v>
      </c>
      <c r="L80">
        <v>3</v>
      </c>
      <c r="M80">
        <v>1</v>
      </c>
      <c r="N80">
        <v>9</v>
      </c>
      <c r="O80">
        <v>0</v>
      </c>
      <c r="P80">
        <v>13</v>
      </c>
      <c r="Q80">
        <v>2</v>
      </c>
      <c r="R80">
        <v>108</v>
      </c>
      <c r="S80">
        <v>29</v>
      </c>
      <c r="T80">
        <v>31</v>
      </c>
      <c r="U80">
        <v>5</v>
      </c>
      <c r="V80">
        <v>26</v>
      </c>
      <c r="W80">
        <v>16</v>
      </c>
      <c r="X80">
        <v>1</v>
      </c>
      <c r="Y80">
        <v>0</v>
      </c>
      <c r="Z80">
        <v>39</v>
      </c>
      <c r="AA80">
        <v>5</v>
      </c>
      <c r="AB80">
        <v>25</v>
      </c>
      <c r="AC80">
        <v>7</v>
      </c>
      <c r="AD80">
        <v>1</v>
      </c>
      <c r="AE80">
        <v>0</v>
      </c>
      <c r="AF80">
        <v>9</v>
      </c>
      <c r="AG80">
        <v>3</v>
      </c>
      <c r="AH80">
        <v>-16</v>
      </c>
      <c r="AI80">
        <v>1</v>
      </c>
      <c r="AJ80">
        <v>49</v>
      </c>
      <c r="AK80">
        <v>3</v>
      </c>
      <c r="AL80">
        <v>3</v>
      </c>
      <c r="AM80">
        <v>0</v>
      </c>
      <c r="AN80">
        <v>7</v>
      </c>
      <c r="AO80">
        <v>1</v>
      </c>
      <c r="AP80">
        <v>5</v>
      </c>
      <c r="AQ80">
        <v>0</v>
      </c>
      <c r="AR80" s="2">
        <v>1401</v>
      </c>
      <c r="AS80" s="2">
        <v>215858</v>
      </c>
      <c r="AT80">
        <v>274</v>
      </c>
      <c r="AU80" s="2">
        <v>29958</v>
      </c>
      <c r="AV80" s="2">
        <v>1311</v>
      </c>
      <c r="AW80" s="2">
        <v>89624</v>
      </c>
      <c r="AX80" s="2">
        <f>Table7[[#This Row],[Recovered]]-AY79</f>
        <v>3031</v>
      </c>
      <c r="AY80" s="2">
        <v>96276</v>
      </c>
      <c r="AZ80" s="2">
        <v>2381288</v>
      </c>
    </row>
    <row r="81" spans="1:52" x14ac:dyDescent="0.3">
      <c r="A81" s="1">
        <v>43959</v>
      </c>
      <c r="B81">
        <v>1</v>
      </c>
      <c r="C81">
        <v>0</v>
      </c>
      <c r="D81">
        <v>78</v>
      </c>
      <c r="E81">
        <v>11</v>
      </c>
      <c r="F81">
        <v>233</v>
      </c>
      <c r="G81">
        <v>23</v>
      </c>
      <c r="H81">
        <v>634</v>
      </c>
      <c r="I81">
        <v>94</v>
      </c>
      <c r="J81">
        <v>65</v>
      </c>
      <c r="K81">
        <v>28</v>
      </c>
      <c r="L81">
        <v>2</v>
      </c>
      <c r="M81">
        <v>0</v>
      </c>
      <c r="N81">
        <v>6</v>
      </c>
      <c r="O81">
        <v>3</v>
      </c>
      <c r="P81">
        <v>9</v>
      </c>
      <c r="Q81">
        <v>0</v>
      </c>
      <c r="R81">
        <v>111</v>
      </c>
      <c r="S81">
        <v>31</v>
      </c>
      <c r="T81">
        <v>18</v>
      </c>
      <c r="U81">
        <v>6</v>
      </c>
      <c r="V81">
        <v>38</v>
      </c>
      <c r="W81">
        <v>15</v>
      </c>
      <c r="X81">
        <v>1</v>
      </c>
      <c r="Y81">
        <v>1</v>
      </c>
      <c r="Z81">
        <v>52</v>
      </c>
      <c r="AA81">
        <v>6</v>
      </c>
      <c r="AB81">
        <v>6</v>
      </c>
      <c r="AC81">
        <v>3</v>
      </c>
      <c r="AD81">
        <v>22</v>
      </c>
      <c r="AE81">
        <v>0</v>
      </c>
      <c r="AF81">
        <v>21</v>
      </c>
      <c r="AG81">
        <v>7</v>
      </c>
      <c r="AH81">
        <v>-1</v>
      </c>
      <c r="AI81">
        <v>0</v>
      </c>
      <c r="AJ81">
        <v>11</v>
      </c>
      <c r="AK81">
        <v>2</v>
      </c>
      <c r="AL81">
        <v>1</v>
      </c>
      <c r="AM81">
        <v>1</v>
      </c>
      <c r="AN81">
        <v>13</v>
      </c>
      <c r="AO81">
        <v>2</v>
      </c>
      <c r="AP81">
        <v>6</v>
      </c>
      <c r="AQ81">
        <v>0</v>
      </c>
      <c r="AR81" s="2">
        <v>1327</v>
      </c>
      <c r="AS81" s="2">
        <v>217185</v>
      </c>
      <c r="AT81">
        <v>243</v>
      </c>
      <c r="AU81" s="2">
        <v>30201</v>
      </c>
      <c r="AV81" s="2">
        <v>1168</v>
      </c>
      <c r="AW81" s="2">
        <v>87961</v>
      </c>
      <c r="AX81" s="2">
        <f>Table7[[#This Row],[Recovered]]-AY80</f>
        <v>2747</v>
      </c>
      <c r="AY81" s="2">
        <v>99023</v>
      </c>
      <c r="AZ81" s="2">
        <v>2445063</v>
      </c>
    </row>
    <row r="82" spans="1:52" x14ac:dyDescent="0.3">
      <c r="A82" s="1">
        <v>43960</v>
      </c>
      <c r="B82">
        <v>1</v>
      </c>
      <c r="C82">
        <v>0</v>
      </c>
      <c r="D82">
        <v>15</v>
      </c>
      <c r="E82">
        <v>11</v>
      </c>
      <c r="F82">
        <v>181</v>
      </c>
      <c r="G82">
        <v>26</v>
      </c>
      <c r="H82">
        <v>502</v>
      </c>
      <c r="I82">
        <v>85</v>
      </c>
      <c r="J82">
        <v>53</v>
      </c>
      <c r="K82">
        <v>16</v>
      </c>
      <c r="L82">
        <v>7</v>
      </c>
      <c r="M82">
        <v>0</v>
      </c>
      <c r="N82">
        <v>9</v>
      </c>
      <c r="O82">
        <v>1</v>
      </c>
      <c r="P82">
        <v>8</v>
      </c>
      <c r="Q82">
        <v>0</v>
      </c>
      <c r="R82">
        <v>121</v>
      </c>
      <c r="S82">
        <v>30</v>
      </c>
      <c r="T82">
        <v>23</v>
      </c>
      <c r="U82">
        <v>4</v>
      </c>
      <c r="V82">
        <v>24</v>
      </c>
      <c r="W82">
        <v>7</v>
      </c>
      <c r="X82">
        <v>1</v>
      </c>
      <c r="Y82">
        <v>0</v>
      </c>
      <c r="Z82">
        <v>47</v>
      </c>
      <c r="AA82">
        <v>4</v>
      </c>
      <c r="AB82">
        <v>8</v>
      </c>
      <c r="AC82">
        <v>4</v>
      </c>
      <c r="AD82">
        <v>20</v>
      </c>
      <c r="AE82">
        <v>0</v>
      </c>
      <c r="AF82">
        <v>14</v>
      </c>
      <c r="AG82">
        <v>2</v>
      </c>
      <c r="AH82">
        <v>0</v>
      </c>
      <c r="AI82">
        <v>1</v>
      </c>
      <c r="AJ82">
        <v>30</v>
      </c>
      <c r="AK82">
        <v>0</v>
      </c>
      <c r="AL82">
        <v>3</v>
      </c>
      <c r="AM82">
        <v>0</v>
      </c>
      <c r="AN82">
        <v>12</v>
      </c>
      <c r="AO82">
        <v>3</v>
      </c>
      <c r="AP82">
        <v>4</v>
      </c>
      <c r="AQ82">
        <v>0</v>
      </c>
      <c r="AR82" s="2">
        <v>1083</v>
      </c>
      <c r="AS82" s="2">
        <v>218268</v>
      </c>
      <c r="AT82">
        <v>194</v>
      </c>
      <c r="AU82" s="2">
        <v>30395</v>
      </c>
      <c r="AV82" s="2">
        <v>1034</v>
      </c>
      <c r="AW82" s="2">
        <v>84842</v>
      </c>
      <c r="AX82" s="2">
        <f>Table7[[#This Row],[Recovered]]-AY81</f>
        <v>4008</v>
      </c>
      <c r="AY82" s="2">
        <v>103031</v>
      </c>
      <c r="AZ82" s="2">
        <v>2514234</v>
      </c>
    </row>
    <row r="83" spans="1:52" x14ac:dyDescent="0.3">
      <c r="A83" s="1">
        <v>43961</v>
      </c>
      <c r="B83">
        <v>5</v>
      </c>
      <c r="C83">
        <v>0</v>
      </c>
      <c r="D83">
        <v>50</v>
      </c>
      <c r="E83">
        <v>5</v>
      </c>
      <c r="F83">
        <v>116</v>
      </c>
      <c r="G83">
        <v>36</v>
      </c>
      <c r="H83">
        <v>282</v>
      </c>
      <c r="I83">
        <v>64</v>
      </c>
      <c r="J83">
        <v>51</v>
      </c>
      <c r="K83">
        <v>14</v>
      </c>
      <c r="L83">
        <v>3</v>
      </c>
      <c r="M83">
        <v>3</v>
      </c>
      <c r="N83">
        <v>2</v>
      </c>
      <c r="O83">
        <v>0</v>
      </c>
      <c r="P83">
        <v>6</v>
      </c>
      <c r="Q83">
        <v>2</v>
      </c>
      <c r="R83">
        <v>77</v>
      </c>
      <c r="S83">
        <v>18</v>
      </c>
      <c r="T83">
        <v>40</v>
      </c>
      <c r="U83">
        <v>2</v>
      </c>
      <c r="V83">
        <v>29</v>
      </c>
      <c r="W83">
        <v>5</v>
      </c>
      <c r="X83">
        <v>4</v>
      </c>
      <c r="Y83">
        <v>0</v>
      </c>
      <c r="Z83">
        <v>32</v>
      </c>
      <c r="AA83">
        <v>4</v>
      </c>
      <c r="AB83">
        <v>17</v>
      </c>
      <c r="AC83">
        <v>4</v>
      </c>
      <c r="AD83">
        <v>23</v>
      </c>
      <c r="AE83">
        <v>0</v>
      </c>
      <c r="AF83">
        <v>12</v>
      </c>
      <c r="AG83">
        <v>3</v>
      </c>
      <c r="AH83">
        <v>3</v>
      </c>
      <c r="AI83">
        <v>0</v>
      </c>
      <c r="AJ83">
        <v>27</v>
      </c>
      <c r="AK83">
        <v>5</v>
      </c>
      <c r="AL83">
        <v>3</v>
      </c>
      <c r="AM83">
        <v>1</v>
      </c>
      <c r="AN83">
        <v>14</v>
      </c>
      <c r="AO83">
        <v>0</v>
      </c>
      <c r="AP83">
        <v>6</v>
      </c>
      <c r="AQ83">
        <v>1</v>
      </c>
      <c r="AR83" s="2">
        <v>802</v>
      </c>
      <c r="AS83" s="2">
        <v>219070</v>
      </c>
      <c r="AT83">
        <v>165</v>
      </c>
      <c r="AU83" s="2">
        <v>30560</v>
      </c>
      <c r="AV83" s="2">
        <v>1027</v>
      </c>
      <c r="AW83" s="2">
        <v>83324</v>
      </c>
      <c r="AX83" s="2">
        <f>Table7[[#This Row],[Recovered]]-AY82</f>
        <v>2155</v>
      </c>
      <c r="AY83" s="2">
        <v>105186</v>
      </c>
      <c r="AZ83" s="2">
        <v>2565912</v>
      </c>
    </row>
    <row r="84" spans="1:52" x14ac:dyDescent="0.3">
      <c r="A84" s="1">
        <v>43962</v>
      </c>
      <c r="B84">
        <v>1</v>
      </c>
      <c r="C84">
        <v>0</v>
      </c>
      <c r="D84">
        <v>44</v>
      </c>
      <c r="E84">
        <v>12</v>
      </c>
      <c r="F84">
        <v>111</v>
      </c>
      <c r="G84">
        <v>33</v>
      </c>
      <c r="H84">
        <v>364</v>
      </c>
      <c r="I84">
        <v>68</v>
      </c>
      <c r="J84">
        <v>19</v>
      </c>
      <c r="K84">
        <v>9</v>
      </c>
      <c r="L84">
        <v>2</v>
      </c>
      <c r="M84">
        <v>2</v>
      </c>
      <c r="N84">
        <v>3</v>
      </c>
      <c r="O84">
        <v>0</v>
      </c>
      <c r="P84">
        <v>8</v>
      </c>
      <c r="Q84">
        <v>2</v>
      </c>
      <c r="R84">
        <v>80</v>
      </c>
      <c r="S84">
        <v>22</v>
      </c>
      <c r="T84">
        <v>10</v>
      </c>
      <c r="U84">
        <v>4</v>
      </c>
      <c r="V84">
        <v>13</v>
      </c>
      <c r="W84">
        <v>8</v>
      </c>
      <c r="X84">
        <v>1</v>
      </c>
      <c r="Y84">
        <v>0</v>
      </c>
      <c r="Z84">
        <v>25</v>
      </c>
      <c r="AA84">
        <v>5</v>
      </c>
      <c r="AB84">
        <v>4</v>
      </c>
      <c r="AC84">
        <v>7</v>
      </c>
      <c r="AD84">
        <v>13</v>
      </c>
      <c r="AE84">
        <v>0</v>
      </c>
      <c r="AF84">
        <v>14</v>
      </c>
      <c r="AG84">
        <v>1</v>
      </c>
      <c r="AH84">
        <v>1</v>
      </c>
      <c r="AI84">
        <v>0</v>
      </c>
      <c r="AJ84">
        <v>14</v>
      </c>
      <c r="AK84">
        <v>3</v>
      </c>
      <c r="AL84">
        <v>2</v>
      </c>
      <c r="AM84">
        <v>2</v>
      </c>
      <c r="AN84">
        <v>12</v>
      </c>
      <c r="AO84">
        <v>1</v>
      </c>
      <c r="AP84">
        <v>3</v>
      </c>
      <c r="AQ84">
        <v>0</v>
      </c>
      <c r="AR84" s="2">
        <v>744</v>
      </c>
      <c r="AS84" s="2">
        <v>219814</v>
      </c>
      <c r="AT84">
        <v>179</v>
      </c>
      <c r="AU84" s="2">
        <v>30739</v>
      </c>
      <c r="AV84" s="2">
        <v>999</v>
      </c>
      <c r="AW84" s="2">
        <v>82488</v>
      </c>
      <c r="AX84" s="2">
        <f>Table7[[#This Row],[Recovered]]-AY83</f>
        <v>1401</v>
      </c>
      <c r="AY84" s="2">
        <v>106587</v>
      </c>
      <c r="AZ84" s="2">
        <v>2606652</v>
      </c>
    </row>
    <row r="85" spans="1:52" x14ac:dyDescent="0.3">
      <c r="A85" s="1">
        <v>43963</v>
      </c>
      <c r="B85">
        <v>2</v>
      </c>
      <c r="C85">
        <v>1</v>
      </c>
      <c r="D85">
        <v>31</v>
      </c>
      <c r="E85">
        <v>8</v>
      </c>
      <c r="F85">
        <v>113</v>
      </c>
      <c r="G85">
        <v>28</v>
      </c>
      <c r="H85">
        <v>1033</v>
      </c>
      <c r="I85">
        <v>62</v>
      </c>
      <c r="J85">
        <v>41</v>
      </c>
      <c r="K85">
        <v>20</v>
      </c>
      <c r="L85">
        <v>6</v>
      </c>
      <c r="M85">
        <v>2</v>
      </c>
      <c r="N85">
        <v>0</v>
      </c>
      <c r="O85">
        <v>0</v>
      </c>
      <c r="P85">
        <v>10</v>
      </c>
      <c r="Q85">
        <v>1</v>
      </c>
      <c r="R85">
        <v>53</v>
      </c>
      <c r="S85">
        <v>18</v>
      </c>
      <c r="T85">
        <v>25</v>
      </c>
      <c r="U85">
        <v>5</v>
      </c>
      <c r="V85">
        <v>15</v>
      </c>
      <c r="W85">
        <v>9</v>
      </c>
      <c r="X85">
        <v>7</v>
      </c>
      <c r="Y85">
        <v>0</v>
      </c>
      <c r="Z85">
        <v>22</v>
      </c>
      <c r="AA85">
        <v>4</v>
      </c>
      <c r="AB85">
        <v>8</v>
      </c>
      <c r="AC85">
        <v>4</v>
      </c>
      <c r="AD85">
        <v>3</v>
      </c>
      <c r="AE85">
        <v>0</v>
      </c>
      <c r="AF85">
        <v>13</v>
      </c>
      <c r="AG85">
        <v>1</v>
      </c>
      <c r="AH85">
        <v>1</v>
      </c>
      <c r="AI85">
        <v>0</v>
      </c>
      <c r="AJ85">
        <v>10</v>
      </c>
      <c r="AK85">
        <v>5</v>
      </c>
      <c r="AL85">
        <v>4</v>
      </c>
      <c r="AM85">
        <v>0</v>
      </c>
      <c r="AN85">
        <v>4</v>
      </c>
      <c r="AO85">
        <v>4</v>
      </c>
      <c r="AP85">
        <v>1</v>
      </c>
      <c r="AQ85">
        <v>0</v>
      </c>
      <c r="AR85" s="2">
        <v>1402</v>
      </c>
      <c r="AS85" s="2">
        <v>221216</v>
      </c>
      <c r="AT85">
        <v>172</v>
      </c>
      <c r="AU85" s="2">
        <v>30911</v>
      </c>
      <c r="AV85" s="2">
        <v>952</v>
      </c>
      <c r="AW85" s="2">
        <v>81266</v>
      </c>
      <c r="AX85" s="2">
        <f>Table7[[#This Row],[Recovered]]-AY84</f>
        <v>2452</v>
      </c>
      <c r="AY85" s="2">
        <v>109039</v>
      </c>
      <c r="AZ85" s="2">
        <v>2673655</v>
      </c>
    </row>
    <row r="86" spans="1:52" x14ac:dyDescent="0.3">
      <c r="A86" s="1">
        <v>43964</v>
      </c>
      <c r="B86">
        <v>3</v>
      </c>
      <c r="C86">
        <v>1</v>
      </c>
      <c r="D86">
        <v>67</v>
      </c>
      <c r="E86">
        <v>13</v>
      </c>
      <c r="F86">
        <v>169</v>
      </c>
      <c r="G86">
        <v>32</v>
      </c>
      <c r="H86">
        <v>394</v>
      </c>
      <c r="I86">
        <v>69</v>
      </c>
      <c r="J86">
        <v>31</v>
      </c>
      <c r="K86">
        <v>26</v>
      </c>
      <c r="L86">
        <v>9</v>
      </c>
      <c r="M86">
        <v>1</v>
      </c>
      <c r="N86">
        <v>3</v>
      </c>
      <c r="O86">
        <v>0</v>
      </c>
      <c r="P86">
        <v>8</v>
      </c>
      <c r="Q86">
        <v>3</v>
      </c>
      <c r="R86">
        <v>50</v>
      </c>
      <c r="S86">
        <v>20</v>
      </c>
      <c r="T86">
        <v>20</v>
      </c>
      <c r="U86">
        <v>2</v>
      </c>
      <c r="V86">
        <v>27</v>
      </c>
      <c r="W86">
        <v>5</v>
      </c>
      <c r="X86">
        <v>0</v>
      </c>
      <c r="Y86">
        <v>1</v>
      </c>
      <c r="Z86">
        <v>38</v>
      </c>
      <c r="AA86">
        <v>11</v>
      </c>
      <c r="AB86">
        <v>12</v>
      </c>
      <c r="AC86">
        <v>5</v>
      </c>
      <c r="AD86">
        <v>15</v>
      </c>
      <c r="AE86">
        <v>0</v>
      </c>
      <c r="AF86">
        <v>15</v>
      </c>
      <c r="AG86">
        <v>1</v>
      </c>
      <c r="AH86">
        <v>2</v>
      </c>
      <c r="AI86">
        <v>0</v>
      </c>
      <c r="AJ86">
        <v>11</v>
      </c>
      <c r="AK86">
        <v>4</v>
      </c>
      <c r="AL86">
        <v>2</v>
      </c>
      <c r="AM86">
        <v>0</v>
      </c>
      <c r="AN86">
        <v>11</v>
      </c>
      <c r="AO86">
        <v>1</v>
      </c>
      <c r="AP86">
        <v>1</v>
      </c>
      <c r="AQ86">
        <v>0</v>
      </c>
      <c r="AR86" s="2">
        <v>888</v>
      </c>
      <c r="AS86" s="2">
        <v>222104</v>
      </c>
      <c r="AT86">
        <v>195</v>
      </c>
      <c r="AU86" s="2">
        <v>31106</v>
      </c>
      <c r="AV86" s="2">
        <v>893</v>
      </c>
      <c r="AW86" s="2">
        <v>78457</v>
      </c>
      <c r="AX86" s="2">
        <v>3502</v>
      </c>
      <c r="AY86" s="2">
        <v>112541</v>
      </c>
      <c r="AZ86" s="2">
        <v>2735628</v>
      </c>
    </row>
    <row r="87" spans="1:52" x14ac:dyDescent="0.3">
      <c r="A87" s="1">
        <v>43965</v>
      </c>
      <c r="B87">
        <v>3</v>
      </c>
      <c r="C87">
        <v>0</v>
      </c>
      <c r="D87">
        <v>65</v>
      </c>
      <c r="E87">
        <v>15</v>
      </c>
      <c r="F87">
        <v>151</v>
      </c>
      <c r="G87">
        <v>33</v>
      </c>
      <c r="H87">
        <v>522</v>
      </c>
      <c r="I87">
        <v>111</v>
      </c>
      <c r="J87">
        <v>32</v>
      </c>
      <c r="K87">
        <v>31</v>
      </c>
      <c r="L87">
        <v>3</v>
      </c>
      <c r="M87">
        <v>2</v>
      </c>
      <c r="N87">
        <v>3</v>
      </c>
      <c r="O87">
        <v>0</v>
      </c>
      <c r="P87">
        <v>5</v>
      </c>
      <c r="Q87">
        <v>1</v>
      </c>
      <c r="R87">
        <v>77</v>
      </c>
      <c r="S87">
        <v>25</v>
      </c>
      <c r="T87">
        <v>15</v>
      </c>
      <c r="U87">
        <v>3</v>
      </c>
      <c r="V87">
        <v>30</v>
      </c>
      <c r="W87">
        <v>9</v>
      </c>
      <c r="X87">
        <v>1</v>
      </c>
      <c r="Y87">
        <v>1</v>
      </c>
      <c r="Z87">
        <v>41</v>
      </c>
      <c r="AA87">
        <v>18</v>
      </c>
      <c r="AB87">
        <v>9</v>
      </c>
      <c r="AC87">
        <v>4</v>
      </c>
      <c r="AD87">
        <v>2</v>
      </c>
      <c r="AE87">
        <v>0</v>
      </c>
      <c r="AF87">
        <v>9</v>
      </c>
      <c r="AG87">
        <v>0</v>
      </c>
      <c r="AH87">
        <v>0</v>
      </c>
      <c r="AI87">
        <v>0</v>
      </c>
      <c r="AJ87">
        <v>9</v>
      </c>
      <c r="AK87">
        <v>1</v>
      </c>
      <c r="AL87">
        <v>3</v>
      </c>
      <c r="AM87">
        <v>2</v>
      </c>
      <c r="AN87">
        <v>12</v>
      </c>
      <c r="AO87">
        <v>1</v>
      </c>
      <c r="AP87">
        <v>0</v>
      </c>
      <c r="AQ87">
        <v>5</v>
      </c>
      <c r="AR87" s="2">
        <v>992</v>
      </c>
      <c r="AS87" s="2">
        <v>223096</v>
      </c>
      <c r="AT87">
        <v>262</v>
      </c>
      <c r="AU87" s="2">
        <v>31368</v>
      </c>
      <c r="AV87" s="2">
        <v>855</v>
      </c>
      <c r="AW87" s="2">
        <v>76440</v>
      </c>
      <c r="AX87" s="2">
        <v>2747</v>
      </c>
      <c r="AY87" s="2">
        <v>115288</v>
      </c>
      <c r="AZ87" s="2">
        <v>2807504</v>
      </c>
    </row>
    <row r="88" spans="1:52" x14ac:dyDescent="0.3">
      <c r="A88" s="1">
        <v>43966</v>
      </c>
      <c r="B88">
        <v>6</v>
      </c>
      <c r="C88">
        <v>1</v>
      </c>
      <c r="D88">
        <v>65</v>
      </c>
      <c r="E88">
        <v>7</v>
      </c>
      <c r="F88">
        <v>137</v>
      </c>
      <c r="G88">
        <v>64</v>
      </c>
      <c r="H88">
        <v>299</v>
      </c>
      <c r="I88">
        <v>115</v>
      </c>
      <c r="J88">
        <v>44</v>
      </c>
      <c r="K88">
        <v>19</v>
      </c>
      <c r="L88">
        <v>3</v>
      </c>
      <c r="M88">
        <v>3</v>
      </c>
      <c r="N88">
        <v>0</v>
      </c>
      <c r="O88">
        <v>0</v>
      </c>
      <c r="P88">
        <v>14</v>
      </c>
      <c r="Q88">
        <v>1</v>
      </c>
      <c r="R88">
        <v>54</v>
      </c>
      <c r="S88">
        <v>13</v>
      </c>
      <c r="T88">
        <v>16</v>
      </c>
      <c r="U88">
        <v>3</v>
      </c>
      <c r="V88">
        <v>24</v>
      </c>
      <c r="W88">
        <v>3</v>
      </c>
      <c r="X88">
        <v>2</v>
      </c>
      <c r="Y88">
        <v>0</v>
      </c>
      <c r="Z88">
        <v>73</v>
      </c>
      <c r="AA88">
        <v>9</v>
      </c>
      <c r="AB88">
        <v>12</v>
      </c>
      <c r="AC88">
        <v>2</v>
      </c>
      <c r="AD88">
        <v>4</v>
      </c>
      <c r="AE88">
        <v>0</v>
      </c>
      <c r="AF88">
        <v>15</v>
      </c>
      <c r="AG88">
        <v>2</v>
      </c>
      <c r="AH88">
        <v>0</v>
      </c>
      <c r="AI88">
        <v>0</v>
      </c>
      <c r="AJ88">
        <v>9</v>
      </c>
      <c r="AK88">
        <v>0</v>
      </c>
      <c r="AL88">
        <v>1</v>
      </c>
      <c r="AM88">
        <v>0</v>
      </c>
      <c r="AN88">
        <v>8</v>
      </c>
      <c r="AO88">
        <v>0</v>
      </c>
      <c r="AP88">
        <v>3</v>
      </c>
      <c r="AQ88">
        <v>0</v>
      </c>
      <c r="AR88" s="2">
        <v>789</v>
      </c>
      <c r="AS88" s="2">
        <v>223885</v>
      </c>
      <c r="AT88">
        <v>242</v>
      </c>
      <c r="AU88" s="2">
        <v>31610</v>
      </c>
      <c r="AV88" s="2">
        <v>808</v>
      </c>
      <c r="AW88" s="2">
        <v>72070</v>
      </c>
      <c r="AX88" s="2">
        <v>4917</v>
      </c>
      <c r="AY88" s="2">
        <v>120205</v>
      </c>
      <c r="AZ88" s="2">
        <v>2875680</v>
      </c>
    </row>
    <row r="89" spans="1:52" x14ac:dyDescent="0.3">
      <c r="A89" s="1">
        <v>43967</v>
      </c>
      <c r="B89">
        <v>1</v>
      </c>
      <c r="C89">
        <v>0</v>
      </c>
      <c r="D89">
        <v>51</v>
      </c>
      <c r="E89">
        <v>10</v>
      </c>
      <c r="F89">
        <v>137</v>
      </c>
      <c r="G89">
        <v>37</v>
      </c>
      <c r="H89">
        <v>399</v>
      </c>
      <c r="I89">
        <v>39</v>
      </c>
      <c r="J89">
        <v>39</v>
      </c>
      <c r="K89">
        <v>21</v>
      </c>
      <c r="L89">
        <v>8</v>
      </c>
      <c r="M89">
        <v>2</v>
      </c>
      <c r="N89">
        <v>0</v>
      </c>
      <c r="O89">
        <v>0</v>
      </c>
      <c r="P89">
        <v>8</v>
      </c>
      <c r="Q89">
        <v>1</v>
      </c>
      <c r="R89">
        <v>72</v>
      </c>
      <c r="S89">
        <v>17</v>
      </c>
      <c r="T89">
        <v>23</v>
      </c>
      <c r="U89">
        <v>5</v>
      </c>
      <c r="V89">
        <v>30</v>
      </c>
      <c r="W89">
        <v>3</v>
      </c>
      <c r="X89">
        <v>0</v>
      </c>
      <c r="Y89">
        <v>0</v>
      </c>
      <c r="Z89">
        <v>32</v>
      </c>
      <c r="AA89">
        <v>12</v>
      </c>
      <c r="AB89">
        <v>30</v>
      </c>
      <c r="AC89">
        <v>2</v>
      </c>
      <c r="AD89">
        <v>3</v>
      </c>
      <c r="AE89">
        <v>0</v>
      </c>
      <c r="AF89">
        <v>14</v>
      </c>
      <c r="AG89">
        <v>0</v>
      </c>
      <c r="AH89">
        <v>1</v>
      </c>
      <c r="AI89">
        <v>0</v>
      </c>
      <c r="AJ89">
        <v>8</v>
      </c>
      <c r="AK89">
        <v>2</v>
      </c>
      <c r="AL89">
        <v>7</v>
      </c>
      <c r="AM89">
        <v>0</v>
      </c>
      <c r="AN89">
        <v>8</v>
      </c>
      <c r="AO89">
        <v>2</v>
      </c>
      <c r="AP89">
        <v>4</v>
      </c>
      <c r="AQ89">
        <v>0</v>
      </c>
      <c r="AR89" s="2">
        <v>875</v>
      </c>
      <c r="AS89" s="2">
        <v>224760</v>
      </c>
      <c r="AT89">
        <v>153</v>
      </c>
      <c r="AU89" s="2">
        <v>31763</v>
      </c>
      <c r="AV89" s="2">
        <v>775</v>
      </c>
      <c r="AW89" s="2">
        <v>70187</v>
      </c>
      <c r="AX89" s="2">
        <v>2605</v>
      </c>
      <c r="AY89" s="2">
        <v>122810</v>
      </c>
      <c r="AZ89" s="2">
        <v>2944859</v>
      </c>
    </row>
    <row r="90" spans="1:52" x14ac:dyDescent="0.3">
      <c r="A90" s="1">
        <v>43968</v>
      </c>
      <c r="B90">
        <v>0</v>
      </c>
      <c r="C90">
        <v>1</v>
      </c>
      <c r="D90">
        <v>48</v>
      </c>
      <c r="E90">
        <v>9</v>
      </c>
      <c r="F90">
        <v>64</v>
      </c>
      <c r="G90">
        <v>18</v>
      </c>
      <c r="H90">
        <v>326</v>
      </c>
      <c r="I90">
        <v>69</v>
      </c>
      <c r="J90">
        <v>13</v>
      </c>
      <c r="K90">
        <v>11</v>
      </c>
      <c r="L90">
        <v>12</v>
      </c>
      <c r="M90">
        <v>0</v>
      </c>
      <c r="N90">
        <v>3</v>
      </c>
      <c r="O90">
        <v>0</v>
      </c>
      <c r="P90">
        <v>8</v>
      </c>
      <c r="Q90">
        <v>0</v>
      </c>
      <c r="R90">
        <v>50</v>
      </c>
      <c r="S90">
        <v>13</v>
      </c>
      <c r="T90">
        <v>25</v>
      </c>
      <c r="U90">
        <v>2</v>
      </c>
      <c r="V90">
        <v>35</v>
      </c>
      <c r="W90">
        <v>5</v>
      </c>
      <c r="X90">
        <v>2</v>
      </c>
      <c r="Y90">
        <v>0</v>
      </c>
      <c r="Z90">
        <v>50</v>
      </c>
      <c r="AA90">
        <v>6</v>
      </c>
      <c r="AB90">
        <v>8</v>
      </c>
      <c r="AC90">
        <v>2</v>
      </c>
      <c r="AD90">
        <v>1</v>
      </c>
      <c r="AE90">
        <v>0</v>
      </c>
      <c r="AF90">
        <v>16</v>
      </c>
      <c r="AG90">
        <v>0</v>
      </c>
      <c r="AH90">
        <v>2</v>
      </c>
      <c r="AI90">
        <v>0</v>
      </c>
      <c r="AJ90">
        <v>5</v>
      </c>
      <c r="AK90">
        <v>7</v>
      </c>
      <c r="AL90">
        <v>0</v>
      </c>
      <c r="AM90">
        <v>0</v>
      </c>
      <c r="AN90">
        <v>6</v>
      </c>
      <c r="AO90">
        <v>2</v>
      </c>
      <c r="AP90">
        <v>1</v>
      </c>
      <c r="AQ90">
        <v>0</v>
      </c>
      <c r="AR90" s="2">
        <v>675</v>
      </c>
      <c r="AS90" s="2">
        <v>225435</v>
      </c>
      <c r="AT90">
        <v>145</v>
      </c>
      <c r="AU90" s="2">
        <v>31908</v>
      </c>
      <c r="AV90" s="2">
        <v>762</v>
      </c>
      <c r="AW90" s="2">
        <v>68351</v>
      </c>
      <c r="AX90" s="2">
        <v>2366</v>
      </c>
      <c r="AY90" s="2">
        <v>125176</v>
      </c>
      <c r="AZ90" s="2">
        <v>3004960</v>
      </c>
    </row>
    <row r="91" spans="1:52" x14ac:dyDescent="0.3">
      <c r="A91" s="1">
        <v>43969</v>
      </c>
      <c r="B91">
        <v>1</v>
      </c>
      <c r="C91">
        <v>0</v>
      </c>
      <c r="D91">
        <v>32</v>
      </c>
      <c r="E91">
        <v>12</v>
      </c>
      <c r="F91">
        <v>72</v>
      </c>
      <c r="G91">
        <v>20</v>
      </c>
      <c r="H91">
        <v>175</v>
      </c>
      <c r="I91">
        <v>24</v>
      </c>
      <c r="J91">
        <v>9</v>
      </c>
      <c r="K91">
        <v>9</v>
      </c>
      <c r="L91">
        <v>13</v>
      </c>
      <c r="M91">
        <v>0</v>
      </c>
      <c r="N91">
        <v>1</v>
      </c>
      <c r="O91">
        <v>1</v>
      </c>
      <c r="P91">
        <v>7</v>
      </c>
      <c r="Q91">
        <v>1</v>
      </c>
      <c r="R91">
        <v>35</v>
      </c>
      <c r="S91">
        <v>13</v>
      </c>
      <c r="T91">
        <v>11</v>
      </c>
      <c r="U91">
        <v>0</v>
      </c>
      <c r="V91">
        <v>13</v>
      </c>
      <c r="W91">
        <v>5</v>
      </c>
      <c r="X91">
        <v>0</v>
      </c>
      <c r="Y91">
        <v>0</v>
      </c>
      <c r="Z91">
        <v>39</v>
      </c>
      <c r="AA91">
        <v>6</v>
      </c>
      <c r="AB91">
        <v>7</v>
      </c>
      <c r="AC91">
        <v>3</v>
      </c>
      <c r="AD91">
        <v>11</v>
      </c>
      <c r="AE91">
        <v>0</v>
      </c>
      <c r="AF91">
        <v>11</v>
      </c>
      <c r="AG91">
        <v>3</v>
      </c>
      <c r="AH91">
        <v>0</v>
      </c>
      <c r="AI91">
        <v>0</v>
      </c>
      <c r="AJ91">
        <v>7</v>
      </c>
      <c r="AK91">
        <v>1</v>
      </c>
      <c r="AL91">
        <v>0</v>
      </c>
      <c r="AM91">
        <v>0</v>
      </c>
      <c r="AN91">
        <v>7</v>
      </c>
      <c r="AO91">
        <v>0</v>
      </c>
      <c r="AP91">
        <v>0</v>
      </c>
      <c r="AQ91">
        <v>1</v>
      </c>
      <c r="AR91" s="2">
        <v>451</v>
      </c>
      <c r="AS91" s="2">
        <v>225886</v>
      </c>
      <c r="AT91">
        <v>99</v>
      </c>
      <c r="AU91" s="2">
        <v>32007</v>
      </c>
      <c r="AV91" s="2">
        <v>749</v>
      </c>
      <c r="AW91" s="2">
        <v>66553</v>
      </c>
      <c r="AX91" s="2">
        <v>2150</v>
      </c>
      <c r="AY91" s="2">
        <v>127326</v>
      </c>
      <c r="AZ91" s="2">
        <v>3041366</v>
      </c>
    </row>
    <row r="92" spans="1:52" x14ac:dyDescent="0.3">
      <c r="A92" s="1">
        <v>43970</v>
      </c>
      <c r="B92">
        <v>1</v>
      </c>
      <c r="C92">
        <v>0</v>
      </c>
      <c r="D92">
        <v>66</v>
      </c>
      <c r="E92">
        <v>9</v>
      </c>
      <c r="F92">
        <v>108</v>
      </c>
      <c r="G92">
        <v>47</v>
      </c>
      <c r="H92">
        <v>462</v>
      </c>
      <c r="I92">
        <v>54</v>
      </c>
      <c r="J92">
        <v>47</v>
      </c>
      <c r="K92">
        <v>17</v>
      </c>
      <c r="L92">
        <v>7</v>
      </c>
      <c r="M92">
        <v>2</v>
      </c>
      <c r="N92">
        <v>5</v>
      </c>
      <c r="O92">
        <v>0</v>
      </c>
      <c r="P92">
        <v>5</v>
      </c>
      <c r="Q92">
        <v>0</v>
      </c>
      <c r="R92">
        <v>47</v>
      </c>
      <c r="S92">
        <v>11</v>
      </c>
      <c r="T92">
        <v>-3</v>
      </c>
      <c r="U92">
        <v>2</v>
      </c>
      <c r="V92">
        <v>7</v>
      </c>
      <c r="W92">
        <v>3</v>
      </c>
      <c r="X92">
        <v>3</v>
      </c>
      <c r="Y92">
        <v>1</v>
      </c>
      <c r="Z92">
        <v>20</v>
      </c>
      <c r="AA92">
        <v>12</v>
      </c>
      <c r="AB92">
        <v>4</v>
      </c>
      <c r="AC92">
        <v>1</v>
      </c>
      <c r="AD92">
        <v>0</v>
      </c>
      <c r="AE92">
        <v>0</v>
      </c>
      <c r="AF92">
        <v>12</v>
      </c>
      <c r="AG92">
        <v>0</v>
      </c>
      <c r="AH92">
        <v>1</v>
      </c>
      <c r="AI92">
        <v>0</v>
      </c>
      <c r="AJ92">
        <v>10</v>
      </c>
      <c r="AK92">
        <v>2</v>
      </c>
      <c r="AL92">
        <v>2</v>
      </c>
      <c r="AM92">
        <v>0</v>
      </c>
      <c r="AN92">
        <v>8</v>
      </c>
      <c r="AO92">
        <v>1</v>
      </c>
      <c r="AP92">
        <v>1</v>
      </c>
      <c r="AQ92">
        <v>0</v>
      </c>
      <c r="AR92" s="2">
        <v>813</v>
      </c>
      <c r="AS92" s="2">
        <v>226699</v>
      </c>
      <c r="AT92">
        <v>162</v>
      </c>
      <c r="AU92" s="2">
        <v>32169</v>
      </c>
      <c r="AV92" s="2">
        <v>716</v>
      </c>
      <c r="AW92" s="2">
        <v>65129</v>
      </c>
      <c r="AX92" s="2">
        <v>2075</v>
      </c>
      <c r="AY92" s="2">
        <v>129401</v>
      </c>
      <c r="AZ92" s="2">
        <v>3104524</v>
      </c>
    </row>
    <row r="93" spans="1:52" x14ac:dyDescent="0.3">
      <c r="A93" s="1">
        <v>43971</v>
      </c>
      <c r="B93">
        <v>0</v>
      </c>
      <c r="C93">
        <v>0</v>
      </c>
      <c r="D93">
        <v>32</v>
      </c>
      <c r="E93">
        <v>10</v>
      </c>
      <c r="F93">
        <v>158</v>
      </c>
      <c r="G93">
        <v>39</v>
      </c>
      <c r="H93">
        <v>294</v>
      </c>
      <c r="I93">
        <v>65</v>
      </c>
      <c r="J93">
        <v>33</v>
      </c>
      <c r="K93">
        <v>12</v>
      </c>
      <c r="L93">
        <v>10</v>
      </c>
      <c r="M93">
        <v>0</v>
      </c>
      <c r="N93">
        <v>0</v>
      </c>
      <c r="O93">
        <v>0</v>
      </c>
      <c r="P93">
        <v>6</v>
      </c>
      <c r="Q93">
        <v>2</v>
      </c>
      <c r="R93">
        <v>50</v>
      </c>
      <c r="S93">
        <v>11</v>
      </c>
      <c r="T93">
        <v>2</v>
      </c>
      <c r="U93">
        <v>1</v>
      </c>
      <c r="V93">
        <v>14</v>
      </c>
      <c r="W93">
        <v>6</v>
      </c>
      <c r="X93">
        <v>0</v>
      </c>
      <c r="Y93">
        <v>0</v>
      </c>
      <c r="Z93">
        <v>28</v>
      </c>
      <c r="AA93">
        <v>7</v>
      </c>
      <c r="AB93">
        <v>8</v>
      </c>
      <c r="AC93">
        <v>0</v>
      </c>
      <c r="AD93">
        <v>0</v>
      </c>
      <c r="AE93">
        <v>0</v>
      </c>
      <c r="AF93">
        <v>7</v>
      </c>
      <c r="AG93">
        <v>2</v>
      </c>
      <c r="AH93">
        <v>0</v>
      </c>
      <c r="AI93">
        <v>0</v>
      </c>
      <c r="AJ93">
        <v>11</v>
      </c>
      <c r="AK93">
        <v>5</v>
      </c>
      <c r="AL93">
        <v>3</v>
      </c>
      <c r="AM93">
        <v>1</v>
      </c>
      <c r="AN93">
        <v>8</v>
      </c>
      <c r="AO93">
        <v>0</v>
      </c>
      <c r="AP93">
        <v>1</v>
      </c>
      <c r="AQ93">
        <v>0</v>
      </c>
      <c r="AR93" s="2">
        <v>665</v>
      </c>
      <c r="AS93" s="2">
        <v>227364</v>
      </c>
      <c r="AT93">
        <v>161</v>
      </c>
      <c r="AU93" s="2">
        <v>32330</v>
      </c>
      <c r="AV93" s="2">
        <v>676</v>
      </c>
      <c r="AW93" s="2">
        <v>62752</v>
      </c>
      <c r="AX93" s="2">
        <v>2881</v>
      </c>
      <c r="AY93" s="2">
        <v>132282</v>
      </c>
      <c r="AZ93" s="2">
        <v>3171719</v>
      </c>
    </row>
    <row r="94" spans="1:52" x14ac:dyDescent="0.3">
      <c r="A94" s="1">
        <v>43972</v>
      </c>
      <c r="B94">
        <v>1</v>
      </c>
      <c r="C94">
        <v>0</v>
      </c>
      <c r="D94">
        <v>55</v>
      </c>
      <c r="E94">
        <v>11</v>
      </c>
      <c r="F94">
        <v>105</v>
      </c>
      <c r="G94">
        <v>24</v>
      </c>
      <c r="H94">
        <v>316</v>
      </c>
      <c r="I94">
        <v>65</v>
      </c>
      <c r="J94">
        <v>8</v>
      </c>
      <c r="K94">
        <v>9</v>
      </c>
      <c r="L94">
        <v>10</v>
      </c>
      <c r="M94">
        <v>0</v>
      </c>
      <c r="N94">
        <v>0</v>
      </c>
      <c r="O94">
        <v>0</v>
      </c>
      <c r="P94">
        <v>6</v>
      </c>
      <c r="Q94">
        <v>1</v>
      </c>
      <c r="R94">
        <v>53</v>
      </c>
      <c r="S94">
        <v>17</v>
      </c>
      <c r="T94">
        <v>12</v>
      </c>
      <c r="U94">
        <v>3</v>
      </c>
      <c r="V94">
        <v>18</v>
      </c>
      <c r="W94">
        <v>6</v>
      </c>
      <c r="X94">
        <v>2</v>
      </c>
      <c r="Y94">
        <v>0</v>
      </c>
      <c r="Z94">
        <v>25</v>
      </c>
      <c r="AA94">
        <v>15</v>
      </c>
      <c r="AB94">
        <v>7</v>
      </c>
      <c r="AC94">
        <v>2</v>
      </c>
      <c r="AD94">
        <v>1</v>
      </c>
      <c r="AE94">
        <v>0</v>
      </c>
      <c r="AF94">
        <v>9</v>
      </c>
      <c r="AG94">
        <v>2</v>
      </c>
      <c r="AH94">
        <v>1</v>
      </c>
      <c r="AI94">
        <v>0</v>
      </c>
      <c r="AJ94">
        <v>6</v>
      </c>
      <c r="AK94">
        <v>0</v>
      </c>
      <c r="AL94">
        <v>0</v>
      </c>
      <c r="AM94">
        <v>0</v>
      </c>
      <c r="AN94">
        <v>6</v>
      </c>
      <c r="AO94">
        <v>0</v>
      </c>
      <c r="AP94">
        <v>1</v>
      </c>
      <c r="AQ94">
        <v>1</v>
      </c>
      <c r="AR94" s="2">
        <v>642</v>
      </c>
      <c r="AS94" s="2">
        <v>228006</v>
      </c>
      <c r="AT94">
        <v>156</v>
      </c>
      <c r="AU94" s="2">
        <v>32486</v>
      </c>
      <c r="AV94" s="2">
        <v>640</v>
      </c>
      <c r="AW94" s="2">
        <v>60960</v>
      </c>
      <c r="AX94" s="2">
        <v>2278</v>
      </c>
      <c r="AY94" s="2">
        <v>134560</v>
      </c>
      <c r="AZ94" s="2">
        <v>3243398</v>
      </c>
    </row>
    <row r="95" spans="1:52" x14ac:dyDescent="0.3">
      <c r="A95" s="1">
        <v>43973</v>
      </c>
      <c r="B95">
        <v>1</v>
      </c>
      <c r="C95">
        <v>0</v>
      </c>
      <c r="D95">
        <v>45</v>
      </c>
      <c r="E95">
        <v>10</v>
      </c>
      <c r="F95">
        <v>87</v>
      </c>
      <c r="G95">
        <v>15</v>
      </c>
      <c r="H95">
        <v>293</v>
      </c>
      <c r="I95">
        <v>57</v>
      </c>
      <c r="J95">
        <v>21</v>
      </c>
      <c r="K95">
        <v>13</v>
      </c>
      <c r="L95">
        <v>10</v>
      </c>
      <c r="M95">
        <v>0</v>
      </c>
      <c r="N95">
        <v>3</v>
      </c>
      <c r="O95">
        <v>0</v>
      </c>
      <c r="P95">
        <v>12</v>
      </c>
      <c r="Q95">
        <v>2</v>
      </c>
      <c r="R95">
        <v>53</v>
      </c>
      <c r="S95">
        <v>12</v>
      </c>
      <c r="T95">
        <v>8</v>
      </c>
      <c r="U95">
        <v>0</v>
      </c>
      <c r="V95">
        <v>35</v>
      </c>
      <c r="W95">
        <v>5</v>
      </c>
      <c r="X95">
        <v>0</v>
      </c>
      <c r="Y95">
        <v>0</v>
      </c>
      <c r="Z95">
        <v>31</v>
      </c>
      <c r="AA95">
        <v>7</v>
      </c>
      <c r="AB95">
        <v>8</v>
      </c>
      <c r="AC95">
        <v>3</v>
      </c>
      <c r="AD95">
        <v>3</v>
      </c>
      <c r="AE95">
        <v>0</v>
      </c>
      <c r="AF95">
        <v>10</v>
      </c>
      <c r="AG95">
        <v>1</v>
      </c>
      <c r="AH95">
        <v>0</v>
      </c>
      <c r="AI95">
        <v>0</v>
      </c>
      <c r="AJ95">
        <v>27</v>
      </c>
      <c r="AK95">
        <v>4</v>
      </c>
      <c r="AL95">
        <v>1</v>
      </c>
      <c r="AM95">
        <v>0</v>
      </c>
      <c r="AN95">
        <v>4</v>
      </c>
      <c r="AO95">
        <v>0</v>
      </c>
      <c r="AP95">
        <v>0</v>
      </c>
      <c r="AQ95">
        <v>1</v>
      </c>
      <c r="AR95" s="2">
        <v>652</v>
      </c>
      <c r="AS95" s="2">
        <v>228658</v>
      </c>
      <c r="AT95">
        <v>130</v>
      </c>
      <c r="AU95" s="2">
        <v>32616</v>
      </c>
      <c r="AV95" s="2">
        <v>595</v>
      </c>
      <c r="AW95" s="2">
        <v>59322</v>
      </c>
      <c r="AX95" s="2">
        <v>2160</v>
      </c>
      <c r="AY95" s="2">
        <v>136720</v>
      </c>
      <c r="AZ95" s="2">
        <v>3318778</v>
      </c>
    </row>
    <row r="96" spans="1:52" x14ac:dyDescent="0.3">
      <c r="A96" s="1">
        <v>43974</v>
      </c>
      <c r="B96">
        <v>0</v>
      </c>
      <c r="C96">
        <v>0</v>
      </c>
      <c r="D96">
        <v>38</v>
      </c>
      <c r="E96">
        <v>7</v>
      </c>
      <c r="F96">
        <v>60</v>
      </c>
      <c r="G96">
        <v>14</v>
      </c>
      <c r="H96">
        <v>441</v>
      </c>
      <c r="I96">
        <v>56</v>
      </c>
      <c r="J96">
        <v>10</v>
      </c>
      <c r="K96">
        <v>11</v>
      </c>
      <c r="L96">
        <v>7</v>
      </c>
      <c r="M96">
        <v>1</v>
      </c>
      <c r="N96">
        <v>0</v>
      </c>
      <c r="O96">
        <v>0</v>
      </c>
      <c r="P96">
        <v>6</v>
      </c>
      <c r="Q96">
        <v>2</v>
      </c>
      <c r="R96">
        <v>43</v>
      </c>
      <c r="S96">
        <v>10</v>
      </c>
      <c r="T96">
        <v>4</v>
      </c>
      <c r="U96">
        <v>3</v>
      </c>
      <c r="V96">
        <v>12</v>
      </c>
      <c r="W96">
        <v>2</v>
      </c>
      <c r="X96">
        <v>1</v>
      </c>
      <c r="Y96">
        <v>0</v>
      </c>
      <c r="Z96">
        <v>18</v>
      </c>
      <c r="AA96">
        <v>7</v>
      </c>
      <c r="AB96">
        <v>1</v>
      </c>
      <c r="AC96">
        <v>0</v>
      </c>
      <c r="AD96">
        <v>5</v>
      </c>
      <c r="AE96">
        <v>0</v>
      </c>
      <c r="AF96">
        <v>11</v>
      </c>
      <c r="AG96">
        <v>0</v>
      </c>
      <c r="AH96">
        <v>4</v>
      </c>
      <c r="AI96">
        <v>0</v>
      </c>
      <c r="AJ96">
        <v>8</v>
      </c>
      <c r="AK96">
        <v>4</v>
      </c>
      <c r="AL96">
        <v>0</v>
      </c>
      <c r="AM96">
        <v>0</v>
      </c>
      <c r="AN96">
        <v>0</v>
      </c>
      <c r="AO96">
        <v>1</v>
      </c>
      <c r="AP96">
        <v>0</v>
      </c>
      <c r="AQ96">
        <v>1</v>
      </c>
      <c r="AR96" s="2">
        <v>669</v>
      </c>
      <c r="AS96" s="2">
        <v>229327</v>
      </c>
      <c r="AT96">
        <v>119</v>
      </c>
      <c r="AU96" s="2">
        <v>32735</v>
      </c>
      <c r="AV96" s="2">
        <v>572</v>
      </c>
      <c r="AW96" s="2">
        <v>57752</v>
      </c>
      <c r="AX96" s="2">
        <v>2120</v>
      </c>
      <c r="AY96" s="2">
        <v>138840</v>
      </c>
      <c r="AZ96" s="2">
        <v>3391188</v>
      </c>
    </row>
    <row r="97" spans="1:52" x14ac:dyDescent="0.3">
      <c r="A97" s="1">
        <v>43975</v>
      </c>
      <c r="B97">
        <v>1</v>
      </c>
      <c r="C97">
        <v>0</v>
      </c>
      <c r="D97">
        <v>53</v>
      </c>
      <c r="E97">
        <v>5</v>
      </c>
      <c r="F97">
        <v>43</v>
      </c>
      <c r="G97">
        <v>12</v>
      </c>
      <c r="H97">
        <v>285</v>
      </c>
      <c r="I97">
        <v>0</v>
      </c>
      <c r="J97">
        <v>17</v>
      </c>
      <c r="K97">
        <v>4</v>
      </c>
      <c r="L97">
        <v>9</v>
      </c>
      <c r="M97">
        <v>1</v>
      </c>
      <c r="N97">
        <v>3</v>
      </c>
      <c r="O97">
        <v>0</v>
      </c>
      <c r="P97">
        <v>3</v>
      </c>
      <c r="Q97">
        <v>2</v>
      </c>
      <c r="R97">
        <v>45</v>
      </c>
      <c r="S97">
        <v>8</v>
      </c>
      <c r="T97">
        <v>13</v>
      </c>
      <c r="U97">
        <v>1</v>
      </c>
      <c r="V97">
        <v>15</v>
      </c>
      <c r="W97">
        <v>2</v>
      </c>
      <c r="X97">
        <v>0</v>
      </c>
      <c r="Y97">
        <v>1</v>
      </c>
      <c r="Z97">
        <v>20</v>
      </c>
      <c r="AA97">
        <v>8</v>
      </c>
      <c r="AB97">
        <v>5</v>
      </c>
      <c r="AC97">
        <v>4</v>
      </c>
      <c r="AD97">
        <v>1</v>
      </c>
      <c r="AE97">
        <v>0</v>
      </c>
      <c r="AF97">
        <v>5</v>
      </c>
      <c r="AG97">
        <v>1</v>
      </c>
      <c r="AH97">
        <v>1</v>
      </c>
      <c r="AI97">
        <v>0</v>
      </c>
      <c r="AJ97">
        <v>10</v>
      </c>
      <c r="AK97">
        <v>1</v>
      </c>
      <c r="AL97">
        <v>0</v>
      </c>
      <c r="AM97">
        <v>0</v>
      </c>
      <c r="AN97">
        <v>2</v>
      </c>
      <c r="AO97">
        <v>0</v>
      </c>
      <c r="AP97">
        <v>0</v>
      </c>
      <c r="AQ97">
        <v>0</v>
      </c>
      <c r="AR97" s="2">
        <v>531</v>
      </c>
      <c r="AS97" s="2">
        <v>229858</v>
      </c>
      <c r="AT97">
        <v>50</v>
      </c>
      <c r="AU97" s="2">
        <v>32785</v>
      </c>
      <c r="AV97" s="2">
        <v>553</v>
      </c>
      <c r="AW97" s="2">
        <v>56594</v>
      </c>
      <c r="AX97" s="2">
        <v>1639</v>
      </c>
      <c r="AY97" s="2">
        <v>140479</v>
      </c>
      <c r="AZ97" s="2">
        <v>3447012</v>
      </c>
    </row>
    <row r="98" spans="1:52" x14ac:dyDescent="0.3">
      <c r="A98" s="1">
        <v>43976</v>
      </c>
      <c r="B98">
        <v>1</v>
      </c>
      <c r="C98">
        <v>0</v>
      </c>
      <c r="D98">
        <v>17</v>
      </c>
      <c r="E98">
        <v>6</v>
      </c>
      <c r="F98">
        <v>48</v>
      </c>
      <c r="G98">
        <v>15</v>
      </c>
      <c r="H98">
        <v>148</v>
      </c>
      <c r="I98">
        <v>34</v>
      </c>
      <c r="J98">
        <v>11</v>
      </c>
      <c r="K98">
        <v>9</v>
      </c>
      <c r="L98">
        <v>1</v>
      </c>
      <c r="M98">
        <v>1</v>
      </c>
      <c r="N98">
        <v>0</v>
      </c>
      <c r="O98">
        <v>0</v>
      </c>
      <c r="P98">
        <v>4</v>
      </c>
      <c r="Q98">
        <v>0</v>
      </c>
      <c r="R98">
        <v>29</v>
      </c>
      <c r="S98">
        <v>13</v>
      </c>
      <c r="T98">
        <v>2</v>
      </c>
      <c r="U98">
        <v>1</v>
      </c>
      <c r="V98">
        <v>5</v>
      </c>
      <c r="W98">
        <v>2</v>
      </c>
      <c r="X98">
        <v>0</v>
      </c>
      <c r="Y98">
        <v>0</v>
      </c>
      <c r="Z98">
        <v>16</v>
      </c>
      <c r="AA98">
        <v>4</v>
      </c>
      <c r="AB98">
        <v>1</v>
      </c>
      <c r="AC98">
        <v>2</v>
      </c>
      <c r="AD98">
        <v>0</v>
      </c>
      <c r="AE98">
        <v>0</v>
      </c>
      <c r="AF98">
        <v>6</v>
      </c>
      <c r="AG98">
        <v>0</v>
      </c>
      <c r="AH98">
        <v>0</v>
      </c>
      <c r="AI98">
        <v>0</v>
      </c>
      <c r="AJ98">
        <v>9</v>
      </c>
      <c r="AK98">
        <v>4</v>
      </c>
      <c r="AL98">
        <v>0</v>
      </c>
      <c r="AM98">
        <v>0</v>
      </c>
      <c r="AN98">
        <v>4</v>
      </c>
      <c r="AO98">
        <v>1</v>
      </c>
      <c r="AP98">
        <v>-2</v>
      </c>
      <c r="AQ98">
        <v>0</v>
      </c>
      <c r="AR98" s="2">
        <v>300</v>
      </c>
      <c r="AS98" s="2">
        <v>230158</v>
      </c>
      <c r="AT98">
        <v>92</v>
      </c>
      <c r="AU98" s="2">
        <v>32877</v>
      </c>
      <c r="AV98" s="2">
        <v>541</v>
      </c>
      <c r="AW98" s="2">
        <v>55300</v>
      </c>
      <c r="AX98" s="2">
        <v>1502</v>
      </c>
      <c r="AY98" s="2">
        <v>141981</v>
      </c>
      <c r="AZ98" s="2">
        <v>3482253</v>
      </c>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EEAEF-2F7D-4741-A99B-894F3D6EA64C}">
  <dimension ref="A1:D2034"/>
  <sheetViews>
    <sheetView workbookViewId="0">
      <selection sqref="A1:D1236"/>
    </sheetView>
  </sheetViews>
  <sheetFormatPr defaultRowHeight="14.4" x14ac:dyDescent="0.3"/>
  <cols>
    <col min="1" max="1" width="10.5546875" bestFit="1" customWidth="1"/>
    <col min="2" max="2" width="32.6640625" bestFit="1" customWidth="1"/>
    <col min="3" max="3" width="12.109375" bestFit="1" customWidth="1"/>
    <col min="4" max="4" width="9" bestFit="1" customWidth="1"/>
  </cols>
  <sheetData>
    <row r="1" spans="1:4" x14ac:dyDescent="0.3">
      <c r="A1" t="s">
        <v>50</v>
      </c>
      <c r="B1" t="s">
        <v>51</v>
      </c>
      <c r="C1" t="s">
        <v>54</v>
      </c>
      <c r="D1" t="s">
        <v>53</v>
      </c>
    </row>
    <row r="2" spans="1:4" x14ac:dyDescent="0.3">
      <c r="A2" s="1">
        <v>43861</v>
      </c>
      <c r="B2" s="3" t="s">
        <v>69</v>
      </c>
      <c r="C2">
        <v>0</v>
      </c>
      <c r="D2">
        <v>0</v>
      </c>
    </row>
    <row r="3" spans="1:4" x14ac:dyDescent="0.3">
      <c r="A3" s="1">
        <v>43867</v>
      </c>
      <c r="B3" s="3" t="s">
        <v>69</v>
      </c>
      <c r="C3">
        <v>0</v>
      </c>
      <c r="D3">
        <v>0</v>
      </c>
    </row>
    <row r="4" spans="1:4" x14ac:dyDescent="0.3">
      <c r="A4" s="1">
        <v>43882</v>
      </c>
      <c r="B4" s="3" t="s">
        <v>69</v>
      </c>
      <c r="C4">
        <v>0</v>
      </c>
      <c r="D4">
        <v>0</v>
      </c>
    </row>
    <row r="5" spans="1:4" x14ac:dyDescent="0.3">
      <c r="A5" s="1">
        <v>43883</v>
      </c>
      <c r="B5" s="3" t="s">
        <v>69</v>
      </c>
      <c r="C5">
        <v>0</v>
      </c>
      <c r="D5">
        <v>0</v>
      </c>
    </row>
    <row r="6" spans="1:4" x14ac:dyDescent="0.3">
      <c r="A6" s="1">
        <v>43884</v>
      </c>
      <c r="B6" s="3" t="s">
        <v>69</v>
      </c>
      <c r="C6">
        <v>0</v>
      </c>
      <c r="D6">
        <v>0</v>
      </c>
    </row>
    <row r="7" spans="1:4" x14ac:dyDescent="0.3">
      <c r="A7" s="1">
        <v>43885</v>
      </c>
      <c r="B7" s="3" t="s">
        <v>69</v>
      </c>
      <c r="C7">
        <v>0</v>
      </c>
      <c r="D7">
        <v>0</v>
      </c>
    </row>
    <row r="8" spans="1:4" x14ac:dyDescent="0.3">
      <c r="A8" s="1">
        <v>43886</v>
      </c>
      <c r="B8" s="3" t="s">
        <v>69</v>
      </c>
      <c r="C8">
        <v>0</v>
      </c>
      <c r="D8">
        <v>0</v>
      </c>
    </row>
    <row r="9" spans="1:4" x14ac:dyDescent="0.3">
      <c r="A9" s="1">
        <v>43887</v>
      </c>
      <c r="B9" s="3" t="s">
        <v>69</v>
      </c>
      <c r="C9">
        <v>0</v>
      </c>
      <c r="D9">
        <v>0</v>
      </c>
    </row>
    <row r="10" spans="1:4" x14ac:dyDescent="0.3">
      <c r="A10" s="1">
        <v>43888</v>
      </c>
      <c r="B10" s="3" t="s">
        <v>69</v>
      </c>
      <c r="C10">
        <v>1</v>
      </c>
      <c r="D10">
        <v>0</v>
      </c>
    </row>
    <row r="11" spans="1:4" x14ac:dyDescent="0.3">
      <c r="A11" s="1">
        <v>43889</v>
      </c>
      <c r="B11" s="3" t="s">
        <v>69</v>
      </c>
      <c r="C11">
        <v>0</v>
      </c>
      <c r="D11">
        <v>0</v>
      </c>
    </row>
    <row r="12" spans="1:4" x14ac:dyDescent="0.3">
      <c r="A12" s="1">
        <v>43890</v>
      </c>
      <c r="B12" s="3" t="s">
        <v>69</v>
      </c>
      <c r="C12">
        <v>1</v>
      </c>
      <c r="D12">
        <v>0</v>
      </c>
    </row>
    <row r="13" spans="1:4" x14ac:dyDescent="0.3">
      <c r="A13" s="1">
        <v>43891</v>
      </c>
      <c r="B13" s="3" t="s">
        <v>69</v>
      </c>
      <c r="C13">
        <v>3</v>
      </c>
      <c r="D13">
        <v>0</v>
      </c>
    </row>
    <row r="14" spans="1:4" x14ac:dyDescent="0.3">
      <c r="A14" s="1">
        <v>43892</v>
      </c>
      <c r="B14" s="3" t="s">
        <v>69</v>
      </c>
      <c r="C14">
        <v>0</v>
      </c>
      <c r="D14">
        <v>0</v>
      </c>
    </row>
    <row r="15" spans="1:4" x14ac:dyDescent="0.3">
      <c r="A15" s="1">
        <v>43893</v>
      </c>
      <c r="B15" s="3" t="s">
        <v>69</v>
      </c>
      <c r="C15">
        <v>1</v>
      </c>
      <c r="D15">
        <v>0</v>
      </c>
    </row>
    <row r="16" spans="1:4" x14ac:dyDescent="0.3">
      <c r="A16" s="1">
        <v>43894</v>
      </c>
      <c r="B16" s="3" t="s">
        <v>69</v>
      </c>
      <c r="C16">
        <v>1</v>
      </c>
      <c r="D16">
        <v>0</v>
      </c>
    </row>
    <row r="17" spans="1:4" x14ac:dyDescent="0.3">
      <c r="A17" s="1">
        <v>43895</v>
      </c>
      <c r="B17" s="3" t="s">
        <v>69</v>
      </c>
      <c r="C17">
        <v>1</v>
      </c>
      <c r="D17">
        <v>0</v>
      </c>
    </row>
    <row r="18" spans="1:4" x14ac:dyDescent="0.3">
      <c r="A18" s="1">
        <v>43896</v>
      </c>
      <c r="B18" s="3" t="s">
        <v>69</v>
      </c>
      <c r="C18">
        <v>1</v>
      </c>
      <c r="D18">
        <v>0</v>
      </c>
    </row>
    <row r="19" spans="1:4" x14ac:dyDescent="0.3">
      <c r="A19" s="1">
        <v>43897</v>
      </c>
      <c r="B19" s="3" t="s">
        <v>69</v>
      </c>
      <c r="C19">
        <v>2</v>
      </c>
      <c r="D19">
        <v>0</v>
      </c>
    </row>
    <row r="20" spans="1:4" x14ac:dyDescent="0.3">
      <c r="A20" s="1">
        <v>43898</v>
      </c>
      <c r="B20" s="3" t="s">
        <v>69</v>
      </c>
      <c r="C20">
        <v>6</v>
      </c>
      <c r="D20">
        <v>0</v>
      </c>
    </row>
    <row r="21" spans="1:4" x14ac:dyDescent="0.3">
      <c r="A21" s="1">
        <v>43899</v>
      </c>
      <c r="B21" s="3" t="s">
        <v>69</v>
      </c>
      <c r="C21">
        <v>13</v>
      </c>
      <c r="D21">
        <v>0</v>
      </c>
    </row>
    <row r="22" spans="1:4" x14ac:dyDescent="0.3">
      <c r="A22" s="1">
        <v>43900</v>
      </c>
      <c r="B22" s="3" t="s">
        <v>69</v>
      </c>
      <c r="C22">
        <v>8</v>
      </c>
      <c r="D22">
        <v>1</v>
      </c>
    </row>
    <row r="23" spans="1:4" x14ac:dyDescent="0.3">
      <c r="A23" s="1">
        <v>43902</v>
      </c>
      <c r="B23" s="3" t="s">
        <v>69</v>
      </c>
      <c r="C23">
        <v>46</v>
      </c>
      <c r="D23">
        <v>1</v>
      </c>
    </row>
    <row r="24" spans="1:4" x14ac:dyDescent="0.3">
      <c r="A24" s="1">
        <v>43903</v>
      </c>
      <c r="B24" s="3" t="s">
        <v>69</v>
      </c>
      <c r="C24">
        <v>5</v>
      </c>
      <c r="D24">
        <v>0</v>
      </c>
    </row>
    <row r="25" spans="1:4" x14ac:dyDescent="0.3">
      <c r="A25" s="1">
        <v>43904</v>
      </c>
      <c r="B25" s="3" t="s">
        <v>69</v>
      </c>
      <c r="C25">
        <v>23</v>
      </c>
      <c r="D25">
        <v>0</v>
      </c>
    </row>
    <row r="26" spans="1:4" x14ac:dyDescent="0.3">
      <c r="A26" s="1">
        <v>43905</v>
      </c>
      <c r="B26" s="3" t="s">
        <v>69</v>
      </c>
      <c r="C26">
        <v>25</v>
      </c>
      <c r="D26">
        <v>1</v>
      </c>
    </row>
    <row r="27" spans="1:4" x14ac:dyDescent="0.3">
      <c r="A27" s="1">
        <v>43906</v>
      </c>
      <c r="B27" s="3" t="s">
        <v>69</v>
      </c>
      <c r="C27">
        <v>39</v>
      </c>
      <c r="D27">
        <v>1</v>
      </c>
    </row>
    <row r="28" spans="1:4" x14ac:dyDescent="0.3">
      <c r="A28" s="1">
        <v>43907</v>
      </c>
      <c r="B28" s="3" t="s">
        <v>69</v>
      </c>
      <c r="C28">
        <v>53</v>
      </c>
      <c r="D28">
        <v>2</v>
      </c>
    </row>
    <row r="29" spans="1:4" x14ac:dyDescent="0.3">
      <c r="A29" s="1">
        <v>43908</v>
      </c>
      <c r="B29" s="3" t="s">
        <v>69</v>
      </c>
      <c r="C29">
        <v>34</v>
      </c>
      <c r="D29">
        <v>1</v>
      </c>
    </row>
    <row r="30" spans="1:4" x14ac:dyDescent="0.3">
      <c r="A30" s="1">
        <v>43909</v>
      </c>
      <c r="B30" s="3" t="s">
        <v>69</v>
      </c>
      <c r="C30">
        <v>122</v>
      </c>
      <c r="D30">
        <v>4</v>
      </c>
    </row>
    <row r="31" spans="1:4" x14ac:dyDescent="0.3">
      <c r="A31" s="1">
        <v>43910</v>
      </c>
      <c r="B31" s="3" t="s">
        <v>69</v>
      </c>
      <c r="C31">
        <v>64</v>
      </c>
      <c r="D31">
        <v>6</v>
      </c>
    </row>
    <row r="32" spans="1:4" x14ac:dyDescent="0.3">
      <c r="A32" s="1">
        <v>43911</v>
      </c>
      <c r="B32" s="3" t="s">
        <v>69</v>
      </c>
      <c r="C32">
        <v>80</v>
      </c>
      <c r="D32">
        <v>5</v>
      </c>
    </row>
    <row r="33" spans="1:4" x14ac:dyDescent="0.3">
      <c r="A33" s="1">
        <v>43912</v>
      </c>
      <c r="B33" s="3" t="s">
        <v>69</v>
      </c>
      <c r="C33">
        <v>58</v>
      </c>
      <c r="D33">
        <v>11</v>
      </c>
    </row>
    <row r="34" spans="1:4" x14ac:dyDescent="0.3">
      <c r="A34" s="1">
        <v>43913</v>
      </c>
      <c r="B34" s="3" t="s">
        <v>69</v>
      </c>
      <c r="C34">
        <v>76</v>
      </c>
      <c r="D34">
        <v>5</v>
      </c>
    </row>
    <row r="35" spans="1:4" x14ac:dyDescent="0.3">
      <c r="A35" s="1">
        <v>43914</v>
      </c>
      <c r="B35" s="3" t="s">
        <v>69</v>
      </c>
      <c r="C35">
        <v>26</v>
      </c>
      <c r="D35">
        <v>8</v>
      </c>
    </row>
    <row r="36" spans="1:4" x14ac:dyDescent="0.3">
      <c r="A36" s="1">
        <v>43915</v>
      </c>
      <c r="B36" s="3" t="s">
        <v>69</v>
      </c>
      <c r="C36">
        <v>124</v>
      </c>
      <c r="D36">
        <v>6</v>
      </c>
    </row>
    <row r="37" spans="1:4" x14ac:dyDescent="0.3">
      <c r="A37" s="1">
        <v>43916</v>
      </c>
      <c r="B37" s="3" t="s">
        <v>69</v>
      </c>
      <c r="C37">
        <v>133</v>
      </c>
      <c r="D37">
        <v>11</v>
      </c>
    </row>
    <row r="38" spans="1:4" x14ac:dyDescent="0.3">
      <c r="A38" s="1">
        <v>43917</v>
      </c>
      <c r="B38" s="3" t="s">
        <v>69</v>
      </c>
      <c r="C38">
        <v>71</v>
      </c>
      <c r="D38">
        <v>5</v>
      </c>
    </row>
    <row r="39" spans="1:4" x14ac:dyDescent="0.3">
      <c r="A39" s="1">
        <v>43918</v>
      </c>
      <c r="B39" s="3" t="s">
        <v>69</v>
      </c>
      <c r="C39">
        <v>116</v>
      </c>
      <c r="D39">
        <v>8</v>
      </c>
    </row>
    <row r="40" spans="1:4" x14ac:dyDescent="0.3">
      <c r="A40" s="1">
        <v>43919</v>
      </c>
      <c r="B40" s="3" t="s">
        <v>69</v>
      </c>
      <c r="C40">
        <v>160</v>
      </c>
      <c r="D40">
        <v>12</v>
      </c>
    </row>
    <row r="41" spans="1:4" x14ac:dyDescent="0.3">
      <c r="A41" s="1">
        <v>43920</v>
      </c>
      <c r="B41" s="3" t="s">
        <v>69</v>
      </c>
      <c r="C41">
        <v>52</v>
      </c>
      <c r="D41">
        <v>14</v>
      </c>
    </row>
    <row r="42" spans="1:4" x14ac:dyDescent="0.3">
      <c r="A42" s="1">
        <v>43921</v>
      </c>
      <c r="B42" s="3" t="s">
        <v>69</v>
      </c>
      <c r="C42">
        <v>56</v>
      </c>
      <c r="D42">
        <v>13</v>
      </c>
    </row>
    <row r="43" spans="1:4" x14ac:dyDescent="0.3">
      <c r="A43" s="1">
        <v>43922</v>
      </c>
      <c r="B43" s="3" t="s">
        <v>69</v>
      </c>
      <c r="C43">
        <v>35</v>
      </c>
      <c r="D43">
        <v>8</v>
      </c>
    </row>
    <row r="44" spans="1:4" x14ac:dyDescent="0.3">
      <c r="A44" s="1">
        <v>43923</v>
      </c>
      <c r="B44" s="3" t="s">
        <v>69</v>
      </c>
      <c r="C44">
        <v>61</v>
      </c>
      <c r="D44">
        <v>10</v>
      </c>
    </row>
    <row r="45" spans="1:4" x14ac:dyDescent="0.3">
      <c r="A45" s="1">
        <v>43924</v>
      </c>
      <c r="B45" s="3" t="s">
        <v>69</v>
      </c>
      <c r="C45">
        <v>66</v>
      </c>
      <c r="D45">
        <v>13</v>
      </c>
    </row>
    <row r="46" spans="1:4" x14ac:dyDescent="0.3">
      <c r="A46" s="1">
        <v>43925</v>
      </c>
      <c r="B46" s="3" t="s">
        <v>69</v>
      </c>
      <c r="C46">
        <v>65</v>
      </c>
      <c r="D46">
        <v>7</v>
      </c>
    </row>
    <row r="47" spans="1:4" x14ac:dyDescent="0.3">
      <c r="A47" s="1">
        <v>43926</v>
      </c>
      <c r="B47" s="3" t="s">
        <v>69</v>
      </c>
      <c r="C47">
        <v>75</v>
      </c>
      <c r="D47">
        <v>5</v>
      </c>
    </row>
    <row r="48" spans="1:4" x14ac:dyDescent="0.3">
      <c r="A48" s="1">
        <v>43927</v>
      </c>
      <c r="B48" s="3" t="s">
        <v>69</v>
      </c>
      <c r="C48">
        <v>18</v>
      </c>
      <c r="D48">
        <v>11</v>
      </c>
    </row>
    <row r="49" spans="1:4" x14ac:dyDescent="0.3">
      <c r="A49" s="1">
        <v>43928</v>
      </c>
      <c r="B49" s="3" t="s">
        <v>69</v>
      </c>
      <c r="C49">
        <v>78</v>
      </c>
      <c r="D49">
        <v>3</v>
      </c>
    </row>
    <row r="50" spans="1:4" x14ac:dyDescent="0.3">
      <c r="A50" s="1">
        <v>43929</v>
      </c>
      <c r="B50" s="3" t="s">
        <v>69</v>
      </c>
      <c r="C50">
        <v>60</v>
      </c>
      <c r="D50">
        <v>7</v>
      </c>
    </row>
    <row r="51" spans="1:4" x14ac:dyDescent="0.3">
      <c r="A51" s="1">
        <v>43930</v>
      </c>
      <c r="B51" s="3" t="s">
        <v>69</v>
      </c>
      <c r="C51">
        <v>72</v>
      </c>
      <c r="D51">
        <v>15</v>
      </c>
    </row>
    <row r="52" spans="1:4" x14ac:dyDescent="0.3">
      <c r="A52" s="1">
        <v>43931</v>
      </c>
      <c r="B52" s="3" t="s">
        <v>69</v>
      </c>
      <c r="C52">
        <v>83</v>
      </c>
      <c r="D52">
        <v>4</v>
      </c>
    </row>
    <row r="53" spans="1:4" x14ac:dyDescent="0.3">
      <c r="A53" s="1">
        <v>43932</v>
      </c>
      <c r="B53" s="3" t="s">
        <v>69</v>
      </c>
      <c r="C53">
        <v>106</v>
      </c>
      <c r="D53">
        <v>8</v>
      </c>
    </row>
    <row r="54" spans="1:4" x14ac:dyDescent="0.3">
      <c r="A54" s="1">
        <v>43933</v>
      </c>
      <c r="B54" s="3" t="s">
        <v>69</v>
      </c>
      <c r="C54">
        <v>40</v>
      </c>
      <c r="D54">
        <v>6</v>
      </c>
    </row>
    <row r="55" spans="1:4" x14ac:dyDescent="0.3">
      <c r="A55" s="1">
        <v>43934</v>
      </c>
      <c r="B55" s="3" t="s">
        <v>69</v>
      </c>
      <c r="C55">
        <v>53</v>
      </c>
      <c r="D55">
        <v>12</v>
      </c>
    </row>
    <row r="56" spans="1:4" x14ac:dyDescent="0.3">
      <c r="A56" s="1">
        <v>43935</v>
      </c>
      <c r="B56" s="3" t="s">
        <v>69</v>
      </c>
      <c r="C56">
        <v>32</v>
      </c>
      <c r="D56">
        <v>8</v>
      </c>
    </row>
    <row r="57" spans="1:4" x14ac:dyDescent="0.3">
      <c r="A57" s="1">
        <v>43936</v>
      </c>
      <c r="B57" s="3" t="s">
        <v>69</v>
      </c>
      <c r="C57">
        <v>29</v>
      </c>
      <c r="D57">
        <v>8</v>
      </c>
    </row>
    <row r="58" spans="1:4" x14ac:dyDescent="0.3">
      <c r="A58" s="1">
        <v>43937</v>
      </c>
      <c r="B58" s="3" t="s">
        <v>69</v>
      </c>
      <c r="C58">
        <v>72</v>
      </c>
      <c r="D58">
        <v>3</v>
      </c>
    </row>
    <row r="59" spans="1:4" x14ac:dyDescent="0.3">
      <c r="A59" s="1">
        <v>43938</v>
      </c>
      <c r="B59" s="3" t="s">
        <v>69</v>
      </c>
      <c r="C59">
        <v>97</v>
      </c>
      <c r="D59">
        <v>3</v>
      </c>
    </row>
    <row r="60" spans="1:4" x14ac:dyDescent="0.3">
      <c r="A60" s="1">
        <v>43939</v>
      </c>
      <c r="B60" s="3" t="s">
        <v>69</v>
      </c>
      <c r="C60">
        <v>44</v>
      </c>
      <c r="D60">
        <v>7</v>
      </c>
    </row>
    <row r="61" spans="1:4" x14ac:dyDescent="0.3">
      <c r="A61" s="1">
        <v>43940</v>
      </c>
      <c r="B61" s="3" t="s">
        <v>69</v>
      </c>
      <c r="C61">
        <v>34</v>
      </c>
      <c r="D61">
        <v>5</v>
      </c>
    </row>
    <row r="62" spans="1:4" x14ac:dyDescent="0.3">
      <c r="A62" s="1">
        <v>43941</v>
      </c>
      <c r="B62" s="3" t="s">
        <v>69</v>
      </c>
      <c r="C62">
        <v>91</v>
      </c>
      <c r="D62">
        <v>5</v>
      </c>
    </row>
    <row r="63" spans="1:4" x14ac:dyDescent="0.3">
      <c r="A63" s="1">
        <v>43942</v>
      </c>
      <c r="B63" s="3" t="s">
        <v>69</v>
      </c>
      <c r="C63">
        <v>55</v>
      </c>
      <c r="D63">
        <v>8</v>
      </c>
    </row>
    <row r="64" spans="1:4" x14ac:dyDescent="0.3">
      <c r="A64" s="1">
        <v>43943</v>
      </c>
      <c r="B64" s="3" t="s">
        <v>69</v>
      </c>
      <c r="C64">
        <v>66</v>
      </c>
      <c r="D64">
        <v>5</v>
      </c>
    </row>
    <row r="65" spans="1:4" x14ac:dyDescent="0.3">
      <c r="A65" s="1">
        <v>43944</v>
      </c>
      <c r="B65" s="3" t="s">
        <v>69</v>
      </c>
      <c r="C65">
        <v>52</v>
      </c>
      <c r="D65">
        <v>4</v>
      </c>
    </row>
    <row r="66" spans="1:4" x14ac:dyDescent="0.3">
      <c r="A66" s="1">
        <v>43945</v>
      </c>
      <c r="B66" s="3" t="s">
        <v>69</v>
      </c>
      <c r="C66">
        <v>18</v>
      </c>
      <c r="D66">
        <v>6</v>
      </c>
    </row>
    <row r="67" spans="1:4" x14ac:dyDescent="0.3">
      <c r="A67" s="1">
        <v>43946</v>
      </c>
      <c r="B67" s="3" t="s">
        <v>69</v>
      </c>
      <c r="C67">
        <v>29</v>
      </c>
      <c r="D67">
        <v>7</v>
      </c>
    </row>
    <row r="68" spans="1:4" x14ac:dyDescent="0.3">
      <c r="A68" s="1">
        <v>43947</v>
      </c>
      <c r="B68" s="3" t="s">
        <v>69</v>
      </c>
      <c r="C68">
        <v>27</v>
      </c>
      <c r="D68">
        <v>2</v>
      </c>
    </row>
    <row r="69" spans="1:4" x14ac:dyDescent="0.3">
      <c r="A69" s="1">
        <v>43948</v>
      </c>
      <c r="B69" s="3" t="s">
        <v>69</v>
      </c>
      <c r="C69">
        <v>15</v>
      </c>
      <c r="D69">
        <v>4</v>
      </c>
    </row>
    <row r="70" spans="1:4" x14ac:dyDescent="0.3">
      <c r="A70" s="1">
        <v>43949</v>
      </c>
      <c r="B70" s="3" t="s">
        <v>69</v>
      </c>
      <c r="C70">
        <v>25</v>
      </c>
      <c r="D70">
        <v>11</v>
      </c>
    </row>
    <row r="71" spans="1:4" x14ac:dyDescent="0.3">
      <c r="A71" s="1">
        <v>43950</v>
      </c>
      <c r="B71" s="3" t="s">
        <v>69</v>
      </c>
      <c r="C71">
        <v>24</v>
      </c>
      <c r="D71">
        <v>5</v>
      </c>
    </row>
    <row r="72" spans="1:4" x14ac:dyDescent="0.3">
      <c r="A72" s="1">
        <v>43951</v>
      </c>
      <c r="B72" s="3" t="s">
        <v>69</v>
      </c>
      <c r="C72">
        <v>7</v>
      </c>
      <c r="D72">
        <v>5</v>
      </c>
    </row>
    <row r="73" spans="1:4" x14ac:dyDescent="0.3">
      <c r="A73" s="1">
        <v>43952</v>
      </c>
      <c r="B73" s="3" t="s">
        <v>69</v>
      </c>
      <c r="C73">
        <v>18</v>
      </c>
      <c r="D73">
        <v>4</v>
      </c>
    </row>
    <row r="74" spans="1:4" x14ac:dyDescent="0.3">
      <c r="A74" s="1">
        <v>43953</v>
      </c>
      <c r="B74" s="3" t="s">
        <v>69</v>
      </c>
      <c r="C74">
        <v>16</v>
      </c>
      <c r="D74">
        <v>3</v>
      </c>
    </row>
    <row r="75" spans="1:4" x14ac:dyDescent="0.3">
      <c r="A75" s="1">
        <v>43954</v>
      </c>
      <c r="B75" s="3" t="s">
        <v>69</v>
      </c>
      <c r="C75">
        <v>32</v>
      </c>
      <c r="D75">
        <v>3</v>
      </c>
    </row>
    <row r="76" spans="1:4" x14ac:dyDescent="0.3">
      <c r="A76" s="1">
        <v>43955</v>
      </c>
      <c r="B76" s="3" t="s">
        <v>69</v>
      </c>
      <c r="C76">
        <v>4</v>
      </c>
      <c r="D76">
        <v>2</v>
      </c>
    </row>
    <row r="77" spans="1:4" x14ac:dyDescent="0.3">
      <c r="A77" s="1">
        <v>43956</v>
      </c>
      <c r="B77" s="3" t="s">
        <v>69</v>
      </c>
      <c r="C77">
        <v>25</v>
      </c>
      <c r="D77">
        <v>3</v>
      </c>
    </row>
    <row r="78" spans="1:4" x14ac:dyDescent="0.3">
      <c r="A78" s="1">
        <v>43957</v>
      </c>
      <c r="B78" s="3" t="s">
        <v>69</v>
      </c>
      <c r="C78">
        <v>22</v>
      </c>
      <c r="D78">
        <v>6</v>
      </c>
    </row>
    <row r="79" spans="1:4" x14ac:dyDescent="0.3">
      <c r="A79" s="1">
        <v>43958</v>
      </c>
      <c r="B79" s="3" t="s">
        <v>69</v>
      </c>
      <c r="C79">
        <v>25</v>
      </c>
      <c r="D79">
        <v>7</v>
      </c>
    </row>
    <row r="80" spans="1:4" x14ac:dyDescent="0.3">
      <c r="A80" s="1">
        <v>43959</v>
      </c>
      <c r="B80" s="3" t="s">
        <v>69</v>
      </c>
      <c r="C80">
        <v>6</v>
      </c>
      <c r="D80">
        <v>3</v>
      </c>
    </row>
    <row r="81" spans="1:4" x14ac:dyDescent="0.3">
      <c r="A81" s="1">
        <v>43960</v>
      </c>
      <c r="B81" s="3" t="s">
        <v>69</v>
      </c>
      <c r="C81">
        <v>8</v>
      </c>
      <c r="D81">
        <v>4</v>
      </c>
    </row>
    <row r="82" spans="1:4" x14ac:dyDescent="0.3">
      <c r="A82" s="1">
        <v>43961</v>
      </c>
      <c r="B82" s="3" t="s">
        <v>69</v>
      </c>
      <c r="C82">
        <v>17</v>
      </c>
      <c r="D82">
        <v>4</v>
      </c>
    </row>
    <row r="83" spans="1:4" x14ac:dyDescent="0.3">
      <c r="A83" s="1">
        <v>43962</v>
      </c>
      <c r="B83" s="3" t="s">
        <v>69</v>
      </c>
      <c r="C83">
        <v>4</v>
      </c>
      <c r="D83">
        <v>7</v>
      </c>
    </row>
    <row r="84" spans="1:4" x14ac:dyDescent="0.3">
      <c r="A84" s="1">
        <v>43963</v>
      </c>
      <c r="B84" s="3" t="s">
        <v>69</v>
      </c>
      <c r="C84">
        <v>8</v>
      </c>
      <c r="D84">
        <v>4</v>
      </c>
    </row>
    <row r="85" spans="1:4" x14ac:dyDescent="0.3">
      <c r="A85" s="1">
        <v>43964</v>
      </c>
      <c r="B85" s="3" t="s">
        <v>69</v>
      </c>
      <c r="C85">
        <v>12</v>
      </c>
      <c r="D85">
        <v>5</v>
      </c>
    </row>
    <row r="86" spans="1:4" x14ac:dyDescent="0.3">
      <c r="A86" s="1">
        <v>43965</v>
      </c>
      <c r="B86" s="3" t="s">
        <v>69</v>
      </c>
      <c r="C86">
        <v>9</v>
      </c>
      <c r="D86">
        <v>4</v>
      </c>
    </row>
    <row r="87" spans="1:4" x14ac:dyDescent="0.3">
      <c r="A87" s="1">
        <v>43966</v>
      </c>
      <c r="B87" s="3" t="s">
        <v>69</v>
      </c>
      <c r="C87">
        <v>12</v>
      </c>
      <c r="D87">
        <v>2</v>
      </c>
    </row>
    <row r="88" spans="1:4" x14ac:dyDescent="0.3">
      <c r="A88" s="1">
        <v>43967</v>
      </c>
      <c r="B88" s="3" t="s">
        <v>69</v>
      </c>
      <c r="C88">
        <v>30</v>
      </c>
      <c r="D88">
        <v>2</v>
      </c>
    </row>
    <row r="89" spans="1:4" x14ac:dyDescent="0.3">
      <c r="A89" s="1">
        <v>43968</v>
      </c>
      <c r="B89" s="3" t="s">
        <v>69</v>
      </c>
      <c r="C89">
        <v>8</v>
      </c>
      <c r="D89">
        <v>2</v>
      </c>
    </row>
    <row r="90" spans="1:4" x14ac:dyDescent="0.3">
      <c r="A90" s="1">
        <v>43969</v>
      </c>
      <c r="B90" s="3" t="s">
        <v>69</v>
      </c>
      <c r="C90">
        <v>7</v>
      </c>
      <c r="D90">
        <v>3</v>
      </c>
    </row>
    <row r="91" spans="1:4" x14ac:dyDescent="0.3">
      <c r="A91" s="1">
        <v>43970</v>
      </c>
      <c r="B91" s="3" t="s">
        <v>69</v>
      </c>
      <c r="C91">
        <v>4</v>
      </c>
      <c r="D91">
        <v>1</v>
      </c>
    </row>
    <row r="92" spans="1:4" x14ac:dyDescent="0.3">
      <c r="A92" s="1">
        <v>43971</v>
      </c>
      <c r="B92" s="3" t="s">
        <v>69</v>
      </c>
      <c r="C92">
        <v>8</v>
      </c>
      <c r="D92">
        <v>0</v>
      </c>
    </row>
    <row r="93" spans="1:4" x14ac:dyDescent="0.3">
      <c r="A93" s="1">
        <v>43972</v>
      </c>
      <c r="B93" s="3" t="s">
        <v>69</v>
      </c>
      <c r="C93">
        <v>7</v>
      </c>
      <c r="D93">
        <v>2</v>
      </c>
    </row>
    <row r="94" spans="1:4" x14ac:dyDescent="0.3">
      <c r="A94" s="1">
        <v>43973</v>
      </c>
      <c r="B94" s="3" t="s">
        <v>69</v>
      </c>
      <c r="C94">
        <v>8</v>
      </c>
      <c r="D94">
        <v>3</v>
      </c>
    </row>
    <row r="95" spans="1:4" x14ac:dyDescent="0.3">
      <c r="A95" s="1">
        <v>43974</v>
      </c>
      <c r="B95" s="3" t="s">
        <v>69</v>
      </c>
      <c r="C95">
        <v>1</v>
      </c>
      <c r="D95">
        <v>0</v>
      </c>
    </row>
    <row r="96" spans="1:4" x14ac:dyDescent="0.3">
      <c r="A96" s="1">
        <v>43975</v>
      </c>
      <c r="B96" s="3" t="s">
        <v>69</v>
      </c>
      <c r="C96">
        <v>5</v>
      </c>
      <c r="D96">
        <v>4</v>
      </c>
    </row>
    <row r="97" spans="1:4" x14ac:dyDescent="0.3">
      <c r="A97" s="1">
        <v>43976</v>
      </c>
      <c r="B97" s="3" t="s">
        <v>69</v>
      </c>
      <c r="C97">
        <v>1</v>
      </c>
      <c r="D97">
        <v>2</v>
      </c>
    </row>
    <row r="98" spans="1:4" x14ac:dyDescent="0.3">
      <c r="A98" s="1">
        <v>43861</v>
      </c>
      <c r="B98" s="3" t="s">
        <v>72</v>
      </c>
      <c r="C98">
        <v>0</v>
      </c>
      <c r="D98">
        <v>0</v>
      </c>
    </row>
    <row r="99" spans="1:4" x14ac:dyDescent="0.3">
      <c r="A99" s="1">
        <v>43867</v>
      </c>
      <c r="B99" s="3" t="s">
        <v>72</v>
      </c>
      <c r="C99">
        <v>0</v>
      </c>
      <c r="D99">
        <v>0</v>
      </c>
    </row>
    <row r="100" spans="1:4" x14ac:dyDescent="0.3">
      <c r="A100" s="1">
        <v>43882</v>
      </c>
      <c r="B100" s="3" t="s">
        <v>72</v>
      </c>
      <c r="C100">
        <v>0</v>
      </c>
      <c r="D100">
        <v>0</v>
      </c>
    </row>
    <row r="101" spans="1:4" x14ac:dyDescent="0.3">
      <c r="A101" s="1">
        <v>43883</v>
      </c>
      <c r="B101" s="3" t="s">
        <v>72</v>
      </c>
      <c r="C101">
        <v>0</v>
      </c>
      <c r="D101">
        <v>0</v>
      </c>
    </row>
    <row r="102" spans="1:4" x14ac:dyDescent="0.3">
      <c r="A102" s="1">
        <v>43884</v>
      </c>
      <c r="B102" s="3" t="s">
        <v>72</v>
      </c>
      <c r="C102">
        <v>0</v>
      </c>
      <c r="D102">
        <v>0</v>
      </c>
    </row>
    <row r="103" spans="1:4" x14ac:dyDescent="0.3">
      <c r="A103" s="1">
        <v>43885</v>
      </c>
      <c r="B103" s="3" t="s">
        <v>72</v>
      </c>
      <c r="C103">
        <v>0</v>
      </c>
      <c r="D103">
        <v>0</v>
      </c>
    </row>
    <row r="104" spans="1:4" x14ac:dyDescent="0.3">
      <c r="A104" s="1">
        <v>43886</v>
      </c>
      <c r="B104" s="3" t="s">
        <v>72</v>
      </c>
      <c r="C104">
        <v>0</v>
      </c>
      <c r="D104">
        <v>0</v>
      </c>
    </row>
    <row r="105" spans="1:4" x14ac:dyDescent="0.3">
      <c r="A105" s="1">
        <v>43887</v>
      </c>
      <c r="B105" s="3" t="s">
        <v>72</v>
      </c>
      <c r="C105">
        <v>0</v>
      </c>
      <c r="D105">
        <v>0</v>
      </c>
    </row>
    <row r="106" spans="1:4" x14ac:dyDescent="0.3">
      <c r="A106" s="1">
        <v>43888</v>
      </c>
      <c r="B106" s="3" t="s">
        <v>72</v>
      </c>
      <c r="C106">
        <v>0</v>
      </c>
      <c r="D106">
        <v>0</v>
      </c>
    </row>
    <row r="107" spans="1:4" x14ac:dyDescent="0.3">
      <c r="A107" s="1">
        <v>43889</v>
      </c>
      <c r="B107" s="3" t="s">
        <v>72</v>
      </c>
      <c r="C107">
        <v>0</v>
      </c>
      <c r="D107">
        <v>0</v>
      </c>
    </row>
    <row r="108" spans="1:4" x14ac:dyDescent="0.3">
      <c r="A108" s="1">
        <v>43890</v>
      </c>
      <c r="B108" s="3" t="s">
        <v>72</v>
      </c>
      <c r="C108">
        <v>0</v>
      </c>
      <c r="D108">
        <v>0</v>
      </c>
    </row>
    <row r="109" spans="1:4" x14ac:dyDescent="0.3">
      <c r="A109" s="1">
        <v>43891</v>
      </c>
      <c r="B109" s="3" t="s">
        <v>72</v>
      </c>
      <c r="C109">
        <v>0</v>
      </c>
      <c r="D109">
        <v>0</v>
      </c>
    </row>
    <row r="110" spans="1:4" x14ac:dyDescent="0.3">
      <c r="A110" s="1">
        <v>43892</v>
      </c>
      <c r="B110" s="3" t="s">
        <v>72</v>
      </c>
      <c r="C110">
        <v>0</v>
      </c>
      <c r="D110">
        <v>0</v>
      </c>
    </row>
    <row r="111" spans="1:4" x14ac:dyDescent="0.3">
      <c r="A111" s="1">
        <v>43893</v>
      </c>
      <c r="B111" s="3" t="s">
        <v>72</v>
      </c>
      <c r="C111">
        <v>1</v>
      </c>
      <c r="D111">
        <v>0</v>
      </c>
    </row>
    <row r="112" spans="1:4" x14ac:dyDescent="0.3">
      <c r="A112" s="1">
        <v>43894</v>
      </c>
      <c r="B112" s="3" t="s">
        <v>72</v>
      </c>
      <c r="C112">
        <v>0</v>
      </c>
      <c r="D112">
        <v>0</v>
      </c>
    </row>
    <row r="113" spans="1:4" x14ac:dyDescent="0.3">
      <c r="A113" s="1">
        <v>43895</v>
      </c>
      <c r="B113" s="3" t="s">
        <v>72</v>
      </c>
      <c r="C113">
        <v>0</v>
      </c>
      <c r="D113">
        <v>0</v>
      </c>
    </row>
    <row r="114" spans="1:4" x14ac:dyDescent="0.3">
      <c r="A114" s="1">
        <v>43896</v>
      </c>
      <c r="B114" s="3" t="s">
        <v>72</v>
      </c>
      <c r="C114">
        <v>2</v>
      </c>
      <c r="D114">
        <v>0</v>
      </c>
    </row>
    <row r="115" spans="1:4" x14ac:dyDescent="0.3">
      <c r="A115" s="1">
        <v>43897</v>
      </c>
      <c r="B115" s="3" t="s">
        <v>72</v>
      </c>
      <c r="C115">
        <v>0</v>
      </c>
      <c r="D115">
        <v>0</v>
      </c>
    </row>
    <row r="116" spans="1:4" x14ac:dyDescent="0.3">
      <c r="A116" s="1">
        <v>43898</v>
      </c>
      <c r="B116" s="3" t="s">
        <v>72</v>
      </c>
      <c r="C116">
        <v>1</v>
      </c>
      <c r="D116">
        <v>0</v>
      </c>
    </row>
    <row r="117" spans="1:4" x14ac:dyDescent="0.3">
      <c r="A117" s="1">
        <v>43899</v>
      </c>
      <c r="B117" s="3" t="s">
        <v>72</v>
      </c>
      <c r="C117">
        <v>1</v>
      </c>
      <c r="D117">
        <v>0</v>
      </c>
    </row>
    <row r="118" spans="1:4" x14ac:dyDescent="0.3">
      <c r="A118" s="1">
        <v>43900</v>
      </c>
      <c r="B118" s="3" t="s">
        <v>72</v>
      </c>
      <c r="C118">
        <v>2</v>
      </c>
      <c r="D118">
        <v>0</v>
      </c>
    </row>
    <row r="119" spans="1:4" x14ac:dyDescent="0.3">
      <c r="A119" s="1">
        <v>43901</v>
      </c>
      <c r="B119" s="3" t="s">
        <v>72</v>
      </c>
      <c r="C119">
        <v>1</v>
      </c>
      <c r="D119">
        <v>0</v>
      </c>
    </row>
    <row r="120" spans="1:4" x14ac:dyDescent="0.3">
      <c r="A120" s="1">
        <v>43902</v>
      </c>
      <c r="B120" s="3" t="s">
        <v>72</v>
      </c>
      <c r="C120">
        <v>0</v>
      </c>
      <c r="D120">
        <v>0</v>
      </c>
    </row>
    <row r="121" spans="1:4" x14ac:dyDescent="0.3">
      <c r="A121" s="1">
        <v>43903</v>
      </c>
      <c r="B121" s="3" t="s">
        <v>72</v>
      </c>
      <c r="C121">
        <v>2</v>
      </c>
      <c r="D121">
        <v>0</v>
      </c>
    </row>
    <row r="122" spans="1:4" x14ac:dyDescent="0.3">
      <c r="A122" s="1">
        <v>43904</v>
      </c>
      <c r="B122" s="3" t="s">
        <v>72</v>
      </c>
      <c r="C122">
        <v>0</v>
      </c>
      <c r="D122">
        <v>0</v>
      </c>
    </row>
    <row r="123" spans="1:4" x14ac:dyDescent="0.3">
      <c r="A123" s="1">
        <v>43905</v>
      </c>
      <c r="B123" s="3" t="s">
        <v>72</v>
      </c>
      <c r="C123">
        <v>1</v>
      </c>
      <c r="D123">
        <v>0</v>
      </c>
    </row>
    <row r="124" spans="1:4" x14ac:dyDescent="0.3">
      <c r="A124" s="1">
        <v>43906</v>
      </c>
      <c r="B124" s="3" t="s">
        <v>72</v>
      </c>
      <c r="C124">
        <v>1</v>
      </c>
      <c r="D124">
        <v>0</v>
      </c>
    </row>
    <row r="125" spans="1:4" x14ac:dyDescent="0.3">
      <c r="A125" s="1">
        <v>43907</v>
      </c>
      <c r="B125" s="3" t="s">
        <v>72</v>
      </c>
      <c r="C125">
        <v>8</v>
      </c>
      <c r="D125">
        <v>0</v>
      </c>
    </row>
    <row r="126" spans="1:4" x14ac:dyDescent="0.3">
      <c r="A126" s="1">
        <v>43908</v>
      </c>
      <c r="B126" s="3" t="s">
        <v>72</v>
      </c>
      <c r="C126">
        <v>7</v>
      </c>
      <c r="D126">
        <v>0</v>
      </c>
    </row>
    <row r="127" spans="1:4" x14ac:dyDescent="0.3">
      <c r="A127" s="1">
        <v>43909</v>
      </c>
      <c r="B127" s="3" t="s">
        <v>72</v>
      </c>
      <c r="C127">
        <v>10</v>
      </c>
      <c r="D127">
        <v>0</v>
      </c>
    </row>
    <row r="128" spans="1:4" x14ac:dyDescent="0.3">
      <c r="A128" s="1">
        <v>43910</v>
      </c>
      <c r="B128" s="3" t="s">
        <v>72</v>
      </c>
      <c r="C128">
        <v>15</v>
      </c>
      <c r="D128">
        <v>0</v>
      </c>
    </row>
    <row r="129" spans="1:4" x14ac:dyDescent="0.3">
      <c r="A129" s="1">
        <v>43911</v>
      </c>
      <c r="B129" s="3" t="s">
        <v>72</v>
      </c>
      <c r="C129">
        <v>14</v>
      </c>
      <c r="D129">
        <v>0</v>
      </c>
    </row>
    <row r="130" spans="1:4" x14ac:dyDescent="0.3">
      <c r="A130" s="1">
        <v>43912</v>
      </c>
      <c r="B130" s="3" t="s">
        <v>72</v>
      </c>
      <c r="C130">
        <v>15</v>
      </c>
      <c r="D130">
        <v>0</v>
      </c>
    </row>
    <row r="131" spans="1:4" x14ac:dyDescent="0.3">
      <c r="A131" s="1">
        <v>43913</v>
      </c>
      <c r="B131" s="3" t="s">
        <v>72</v>
      </c>
      <c r="C131">
        <v>9</v>
      </c>
      <c r="D131">
        <v>1</v>
      </c>
    </row>
    <row r="132" spans="1:4" x14ac:dyDescent="0.3">
      <c r="A132" s="1">
        <v>43914</v>
      </c>
      <c r="B132" s="3" t="s">
        <v>72</v>
      </c>
      <c r="C132">
        <v>2</v>
      </c>
      <c r="D132">
        <v>0</v>
      </c>
    </row>
    <row r="133" spans="1:4" x14ac:dyDescent="0.3">
      <c r="A133" s="1">
        <v>43915</v>
      </c>
      <c r="B133" s="3" t="s">
        <v>72</v>
      </c>
      <c r="C133">
        <v>21</v>
      </c>
      <c r="D133">
        <v>0</v>
      </c>
    </row>
    <row r="134" spans="1:4" x14ac:dyDescent="0.3">
      <c r="A134" s="1">
        <v>43916</v>
      </c>
      <c r="B134" s="3" t="s">
        <v>72</v>
      </c>
      <c r="C134">
        <v>21</v>
      </c>
      <c r="D134">
        <v>0</v>
      </c>
    </row>
    <row r="135" spans="1:4" x14ac:dyDescent="0.3">
      <c r="A135" s="1">
        <v>43917</v>
      </c>
      <c r="B135" s="3" t="s">
        <v>72</v>
      </c>
      <c r="C135">
        <v>17</v>
      </c>
      <c r="D135">
        <v>2</v>
      </c>
    </row>
    <row r="136" spans="1:4" x14ac:dyDescent="0.3">
      <c r="A136" s="1">
        <v>43918</v>
      </c>
      <c r="B136" s="3" t="s">
        <v>72</v>
      </c>
      <c r="C136">
        <v>31</v>
      </c>
      <c r="D136">
        <v>0</v>
      </c>
    </row>
    <row r="137" spans="1:4" x14ac:dyDescent="0.3">
      <c r="A137" s="1">
        <v>43919</v>
      </c>
      <c r="B137" s="3" t="s">
        <v>72</v>
      </c>
      <c r="C137">
        <v>20</v>
      </c>
      <c r="D137">
        <v>1</v>
      </c>
    </row>
    <row r="138" spans="1:4" x14ac:dyDescent="0.3">
      <c r="A138" s="1">
        <v>43920</v>
      </c>
      <c r="B138" s="3" t="s">
        <v>72</v>
      </c>
      <c r="C138">
        <v>12</v>
      </c>
      <c r="D138">
        <v>1</v>
      </c>
    </row>
    <row r="139" spans="1:4" x14ac:dyDescent="0.3">
      <c r="A139" s="1">
        <v>43921</v>
      </c>
      <c r="B139" s="3" t="s">
        <v>72</v>
      </c>
      <c r="C139">
        <v>12</v>
      </c>
      <c r="D139">
        <v>2</v>
      </c>
    </row>
    <row r="140" spans="1:4" x14ac:dyDescent="0.3">
      <c r="A140" s="1">
        <v>43922</v>
      </c>
      <c r="B140" s="3" t="s">
        <v>72</v>
      </c>
      <c r="C140">
        <v>11</v>
      </c>
      <c r="D140">
        <v>2</v>
      </c>
    </row>
    <row r="141" spans="1:4" x14ac:dyDescent="0.3">
      <c r="A141" s="1">
        <v>43923</v>
      </c>
      <c r="B141" s="3" t="s">
        <v>72</v>
      </c>
      <c r="C141">
        <v>9</v>
      </c>
      <c r="D141">
        <v>1</v>
      </c>
    </row>
    <row r="142" spans="1:4" x14ac:dyDescent="0.3">
      <c r="A142" s="1">
        <v>43924</v>
      </c>
      <c r="B142" s="3" t="s">
        <v>72</v>
      </c>
      <c r="C142">
        <v>15</v>
      </c>
      <c r="D142">
        <v>1</v>
      </c>
    </row>
    <row r="143" spans="1:4" x14ac:dyDescent="0.3">
      <c r="A143" s="1">
        <v>43925</v>
      </c>
      <c r="B143" s="3" t="s">
        <v>72</v>
      </c>
      <c r="C143">
        <v>3</v>
      </c>
      <c r="D143">
        <v>0</v>
      </c>
    </row>
    <row r="144" spans="1:4" x14ac:dyDescent="0.3">
      <c r="A144" s="1">
        <v>43926</v>
      </c>
      <c r="B144" s="3" t="s">
        <v>72</v>
      </c>
      <c r="C144">
        <v>14</v>
      </c>
      <c r="D144">
        <v>2</v>
      </c>
    </row>
    <row r="145" spans="1:4" x14ac:dyDescent="0.3">
      <c r="A145" s="1">
        <v>43927</v>
      </c>
      <c r="B145" s="3" t="s">
        <v>72</v>
      </c>
      <c r="C145">
        <v>9</v>
      </c>
      <c r="D145">
        <v>0</v>
      </c>
    </row>
    <row r="146" spans="1:4" x14ac:dyDescent="0.3">
      <c r="A146" s="1">
        <v>43928</v>
      </c>
      <c r="B146" s="3" t="s">
        <v>72</v>
      </c>
      <c r="C146">
        <v>4</v>
      </c>
      <c r="D146">
        <v>1</v>
      </c>
    </row>
    <row r="147" spans="1:4" x14ac:dyDescent="0.3">
      <c r="A147" s="1">
        <v>43929</v>
      </c>
      <c r="B147" s="3" t="s">
        <v>72</v>
      </c>
      <c r="C147">
        <v>6</v>
      </c>
      <c r="D147">
        <v>0</v>
      </c>
    </row>
    <row r="148" spans="1:4" x14ac:dyDescent="0.3">
      <c r="A148" s="1">
        <v>43930</v>
      </c>
      <c r="B148" s="3" t="s">
        <v>72</v>
      </c>
      <c r="C148">
        <v>6</v>
      </c>
      <c r="D148">
        <v>1</v>
      </c>
    </row>
    <row r="149" spans="1:4" x14ac:dyDescent="0.3">
      <c r="A149" s="1">
        <v>43931</v>
      </c>
      <c r="B149" s="3" t="s">
        <v>72</v>
      </c>
      <c r="C149">
        <v>5</v>
      </c>
      <c r="D149">
        <v>0</v>
      </c>
    </row>
    <row r="150" spans="1:4" x14ac:dyDescent="0.3">
      <c r="A150" s="1">
        <v>43932</v>
      </c>
      <c r="B150" s="3" t="s">
        <v>72</v>
      </c>
      <c r="C150">
        <v>4</v>
      </c>
      <c r="D150">
        <v>2</v>
      </c>
    </row>
    <row r="151" spans="1:4" x14ac:dyDescent="0.3">
      <c r="A151" s="1">
        <v>43933</v>
      </c>
      <c r="B151" s="3" t="s">
        <v>72</v>
      </c>
      <c r="C151">
        <v>3</v>
      </c>
      <c r="D151">
        <v>1</v>
      </c>
    </row>
    <row r="152" spans="1:4" x14ac:dyDescent="0.3">
      <c r="A152" s="1">
        <v>43934</v>
      </c>
      <c r="B152" s="3" t="s">
        <v>72</v>
      </c>
      <c r="C152">
        <v>4</v>
      </c>
      <c r="D152">
        <v>0</v>
      </c>
    </row>
    <row r="153" spans="1:4" x14ac:dyDescent="0.3">
      <c r="A153" s="1">
        <v>43935</v>
      </c>
      <c r="B153" s="3" t="s">
        <v>72</v>
      </c>
      <c r="C153">
        <v>0</v>
      </c>
      <c r="D153">
        <v>1</v>
      </c>
    </row>
    <row r="154" spans="1:4" x14ac:dyDescent="0.3">
      <c r="A154" s="1">
        <v>43936</v>
      </c>
      <c r="B154" s="3" t="s">
        <v>72</v>
      </c>
      <c r="C154">
        <v>1</v>
      </c>
      <c r="D154">
        <v>2</v>
      </c>
    </row>
    <row r="155" spans="1:4" x14ac:dyDescent="0.3">
      <c r="A155" s="1">
        <v>43937</v>
      </c>
      <c r="B155" s="3" t="s">
        <v>72</v>
      </c>
      <c r="C155">
        <v>16</v>
      </c>
      <c r="D155">
        <v>1</v>
      </c>
    </row>
    <row r="156" spans="1:4" x14ac:dyDescent="0.3">
      <c r="A156" s="1">
        <v>43938</v>
      </c>
      <c r="B156" s="3" t="s">
        <v>72</v>
      </c>
      <c r="C156">
        <v>1</v>
      </c>
      <c r="D156">
        <v>0</v>
      </c>
    </row>
    <row r="157" spans="1:4" x14ac:dyDescent="0.3">
      <c r="A157" s="1">
        <v>43939</v>
      </c>
      <c r="B157" s="3" t="s">
        <v>72</v>
      </c>
      <c r="C157">
        <v>2</v>
      </c>
      <c r="D157">
        <v>1</v>
      </c>
    </row>
    <row r="158" spans="1:4" x14ac:dyDescent="0.3">
      <c r="A158" s="1">
        <v>43940</v>
      </c>
      <c r="B158" s="3" t="s">
        <v>72</v>
      </c>
      <c r="C158">
        <v>3</v>
      </c>
      <c r="D158">
        <v>1</v>
      </c>
    </row>
    <row r="159" spans="1:4" x14ac:dyDescent="0.3">
      <c r="A159" s="1">
        <v>43941</v>
      </c>
      <c r="B159" s="3" t="s">
        <v>72</v>
      </c>
      <c r="C159">
        <v>0</v>
      </c>
      <c r="D159">
        <v>0</v>
      </c>
    </row>
    <row r="160" spans="1:4" x14ac:dyDescent="0.3">
      <c r="A160" s="1">
        <v>43942</v>
      </c>
      <c r="B160" s="3" t="s">
        <v>72</v>
      </c>
      <c r="C160">
        <v>8</v>
      </c>
      <c r="D160">
        <v>0</v>
      </c>
    </row>
    <row r="161" spans="1:4" x14ac:dyDescent="0.3">
      <c r="A161" s="1">
        <v>43943</v>
      </c>
      <c r="B161" s="3" t="s">
        <v>72</v>
      </c>
      <c r="C161">
        <v>4</v>
      </c>
      <c r="D161">
        <v>0</v>
      </c>
    </row>
    <row r="162" spans="1:4" x14ac:dyDescent="0.3">
      <c r="A162" s="1">
        <v>43944</v>
      </c>
      <c r="B162" s="3" t="s">
        <v>72</v>
      </c>
      <c r="C162">
        <v>2</v>
      </c>
      <c r="D162">
        <v>0</v>
      </c>
    </row>
    <row r="163" spans="1:4" x14ac:dyDescent="0.3">
      <c r="A163" s="1">
        <v>43945</v>
      </c>
      <c r="B163" s="3" t="s">
        <v>72</v>
      </c>
      <c r="C163">
        <v>4</v>
      </c>
      <c r="D163">
        <v>0</v>
      </c>
    </row>
    <row r="164" spans="1:4" x14ac:dyDescent="0.3">
      <c r="A164" s="1">
        <v>43946</v>
      </c>
      <c r="B164" s="3" t="s">
        <v>72</v>
      </c>
      <c r="C164">
        <v>1</v>
      </c>
      <c r="D164">
        <v>1</v>
      </c>
    </row>
    <row r="165" spans="1:4" x14ac:dyDescent="0.3">
      <c r="A165" s="1">
        <v>43947</v>
      </c>
      <c r="B165" s="3" t="s">
        <v>72</v>
      </c>
      <c r="C165">
        <v>5</v>
      </c>
      <c r="D165">
        <v>0</v>
      </c>
    </row>
    <row r="166" spans="1:4" x14ac:dyDescent="0.3">
      <c r="A166" s="1">
        <v>43948</v>
      </c>
      <c r="B166" s="3" t="s">
        <v>72</v>
      </c>
      <c r="C166">
        <v>0</v>
      </c>
      <c r="D166">
        <v>0</v>
      </c>
    </row>
    <row r="167" spans="1:4" x14ac:dyDescent="0.3">
      <c r="A167" s="1">
        <v>43949</v>
      </c>
      <c r="B167" s="3" t="s">
        <v>72</v>
      </c>
      <c r="C167">
        <v>0</v>
      </c>
      <c r="D167">
        <v>0</v>
      </c>
    </row>
    <row r="168" spans="1:4" x14ac:dyDescent="0.3">
      <c r="A168" s="1">
        <v>43950</v>
      </c>
      <c r="B168" s="3" t="s">
        <v>72</v>
      </c>
      <c r="C168">
        <v>0</v>
      </c>
      <c r="D168">
        <v>0</v>
      </c>
    </row>
    <row r="169" spans="1:4" x14ac:dyDescent="0.3">
      <c r="A169" s="1">
        <v>43951</v>
      </c>
      <c r="B169" s="3" t="s">
        <v>72</v>
      </c>
      <c r="C169">
        <v>1</v>
      </c>
      <c r="D169">
        <v>0</v>
      </c>
    </row>
    <row r="170" spans="1:4" x14ac:dyDescent="0.3">
      <c r="A170" s="1">
        <v>43952</v>
      </c>
      <c r="B170" s="3" t="s">
        <v>72</v>
      </c>
      <c r="C170">
        <v>11</v>
      </c>
      <c r="D170">
        <v>0</v>
      </c>
    </row>
    <row r="171" spans="1:4" x14ac:dyDescent="0.3">
      <c r="A171" s="1">
        <v>43953</v>
      </c>
      <c r="B171" s="3" t="s">
        <v>72</v>
      </c>
      <c r="C171">
        <v>2</v>
      </c>
      <c r="D171">
        <v>0</v>
      </c>
    </row>
    <row r="172" spans="1:4" x14ac:dyDescent="0.3">
      <c r="A172" s="1">
        <v>43954</v>
      </c>
      <c r="B172" s="3" t="s">
        <v>72</v>
      </c>
      <c r="C172">
        <v>6</v>
      </c>
      <c r="D172">
        <v>0</v>
      </c>
    </row>
    <row r="173" spans="1:4" x14ac:dyDescent="0.3">
      <c r="A173" s="1">
        <v>43955</v>
      </c>
      <c r="B173" s="3" t="s">
        <v>72</v>
      </c>
      <c r="C173">
        <v>0</v>
      </c>
      <c r="D173">
        <v>0</v>
      </c>
    </row>
    <row r="174" spans="1:4" x14ac:dyDescent="0.3">
      <c r="A174" s="1">
        <v>43956</v>
      </c>
      <c r="B174" s="3" t="s">
        <v>72</v>
      </c>
      <c r="C174">
        <v>10</v>
      </c>
      <c r="D174">
        <v>0</v>
      </c>
    </row>
    <row r="175" spans="1:4" x14ac:dyDescent="0.3">
      <c r="A175" s="1">
        <v>43957</v>
      </c>
      <c r="B175" s="3" t="s">
        <v>72</v>
      </c>
      <c r="C175">
        <v>3</v>
      </c>
      <c r="D175">
        <v>0</v>
      </c>
    </row>
    <row r="176" spans="1:4" x14ac:dyDescent="0.3">
      <c r="A176" s="1">
        <v>43958</v>
      </c>
      <c r="B176" s="3" t="s">
        <v>72</v>
      </c>
      <c r="C176">
        <v>-16</v>
      </c>
      <c r="D176">
        <v>1</v>
      </c>
    </row>
    <row r="177" spans="1:4" x14ac:dyDescent="0.3">
      <c r="A177" s="1">
        <v>43959</v>
      </c>
      <c r="B177" s="3" t="s">
        <v>72</v>
      </c>
      <c r="C177">
        <v>-1</v>
      </c>
      <c r="D177">
        <v>0</v>
      </c>
    </row>
    <row r="178" spans="1:4" x14ac:dyDescent="0.3">
      <c r="A178" s="1">
        <v>43960</v>
      </c>
      <c r="B178" s="3" t="s">
        <v>72</v>
      </c>
      <c r="C178">
        <v>0</v>
      </c>
      <c r="D178">
        <v>1</v>
      </c>
    </row>
    <row r="179" spans="1:4" x14ac:dyDescent="0.3">
      <c r="A179" s="1">
        <v>43961</v>
      </c>
      <c r="B179" s="3" t="s">
        <v>72</v>
      </c>
      <c r="C179">
        <v>3</v>
      </c>
      <c r="D179">
        <v>0</v>
      </c>
    </row>
    <row r="180" spans="1:4" x14ac:dyDescent="0.3">
      <c r="A180" s="1">
        <v>43962</v>
      </c>
      <c r="B180" s="3" t="s">
        <v>72</v>
      </c>
      <c r="C180">
        <v>1</v>
      </c>
      <c r="D180">
        <v>0</v>
      </c>
    </row>
    <row r="181" spans="1:4" x14ac:dyDescent="0.3">
      <c r="A181" s="1">
        <v>43963</v>
      </c>
      <c r="B181" s="3" t="s">
        <v>72</v>
      </c>
      <c r="C181">
        <v>1</v>
      </c>
      <c r="D181">
        <v>0</v>
      </c>
    </row>
    <row r="182" spans="1:4" x14ac:dyDescent="0.3">
      <c r="A182" s="1">
        <v>43964</v>
      </c>
      <c r="B182" s="3" t="s">
        <v>72</v>
      </c>
      <c r="C182">
        <v>2</v>
      </c>
      <c r="D182">
        <v>0</v>
      </c>
    </row>
    <row r="183" spans="1:4" x14ac:dyDescent="0.3">
      <c r="A183" s="1">
        <v>43965</v>
      </c>
      <c r="B183" s="3" t="s">
        <v>72</v>
      </c>
      <c r="C183">
        <v>0</v>
      </c>
      <c r="D183">
        <v>0</v>
      </c>
    </row>
    <row r="184" spans="1:4" x14ac:dyDescent="0.3">
      <c r="A184" s="1">
        <v>43966</v>
      </c>
      <c r="B184" s="3" t="s">
        <v>72</v>
      </c>
      <c r="C184">
        <v>0</v>
      </c>
      <c r="D184">
        <v>0</v>
      </c>
    </row>
    <row r="185" spans="1:4" x14ac:dyDescent="0.3">
      <c r="A185" s="1">
        <v>43967</v>
      </c>
      <c r="B185" s="3" t="s">
        <v>72</v>
      </c>
      <c r="C185">
        <v>1</v>
      </c>
      <c r="D185">
        <v>0</v>
      </c>
    </row>
    <row r="186" spans="1:4" x14ac:dyDescent="0.3">
      <c r="A186" s="1">
        <v>43968</v>
      </c>
      <c r="B186" s="3" t="s">
        <v>72</v>
      </c>
      <c r="C186">
        <v>2</v>
      </c>
      <c r="D186">
        <v>0</v>
      </c>
    </row>
    <row r="187" spans="1:4" x14ac:dyDescent="0.3">
      <c r="A187" s="1">
        <v>43969</v>
      </c>
      <c r="B187" s="3" t="s">
        <v>72</v>
      </c>
      <c r="C187">
        <v>0</v>
      </c>
      <c r="D187">
        <v>0</v>
      </c>
    </row>
    <row r="188" spans="1:4" x14ac:dyDescent="0.3">
      <c r="A188" s="1">
        <v>43970</v>
      </c>
      <c r="B188" s="3" t="s">
        <v>72</v>
      </c>
      <c r="C188">
        <v>1</v>
      </c>
      <c r="D188">
        <v>0</v>
      </c>
    </row>
    <row r="189" spans="1:4" x14ac:dyDescent="0.3">
      <c r="A189" s="1">
        <v>43971</v>
      </c>
      <c r="B189" s="3" t="s">
        <v>72</v>
      </c>
      <c r="C189">
        <v>0</v>
      </c>
      <c r="D189">
        <v>0</v>
      </c>
    </row>
    <row r="190" spans="1:4" x14ac:dyDescent="0.3">
      <c r="A190" s="1">
        <v>43972</v>
      </c>
      <c r="B190" s="3" t="s">
        <v>72</v>
      </c>
      <c r="C190">
        <v>1</v>
      </c>
      <c r="D190">
        <v>0</v>
      </c>
    </row>
    <row r="191" spans="1:4" x14ac:dyDescent="0.3">
      <c r="A191" s="1">
        <v>43973</v>
      </c>
      <c r="B191" s="3" t="s">
        <v>72</v>
      </c>
      <c r="C191">
        <v>0</v>
      </c>
      <c r="D191">
        <v>0</v>
      </c>
    </row>
    <row r="192" spans="1:4" x14ac:dyDescent="0.3">
      <c r="A192" s="1">
        <v>43974</v>
      </c>
      <c r="B192" s="3" t="s">
        <v>72</v>
      </c>
      <c r="C192">
        <v>4</v>
      </c>
      <c r="D192">
        <v>0</v>
      </c>
    </row>
    <row r="193" spans="1:4" x14ac:dyDescent="0.3">
      <c r="A193" s="1">
        <v>43975</v>
      </c>
      <c r="B193" s="3" t="s">
        <v>72</v>
      </c>
      <c r="C193">
        <v>1</v>
      </c>
      <c r="D193">
        <v>0</v>
      </c>
    </row>
    <row r="194" spans="1:4" x14ac:dyDescent="0.3">
      <c r="A194" s="1">
        <v>43976</v>
      </c>
      <c r="B194" s="3" t="s">
        <v>72</v>
      </c>
      <c r="C194">
        <v>0</v>
      </c>
      <c r="D194">
        <v>0</v>
      </c>
    </row>
    <row r="195" spans="1:4" x14ac:dyDescent="0.3">
      <c r="A195" s="1">
        <v>43861</v>
      </c>
      <c r="B195" s="3" t="s">
        <v>74</v>
      </c>
      <c r="C195">
        <v>0</v>
      </c>
      <c r="D195">
        <v>0</v>
      </c>
    </row>
    <row r="196" spans="1:4" x14ac:dyDescent="0.3">
      <c r="A196" s="1">
        <v>43867</v>
      </c>
      <c r="B196" s="3" t="s">
        <v>74</v>
      </c>
      <c r="C196">
        <v>0</v>
      </c>
      <c r="D196">
        <v>0</v>
      </c>
    </row>
    <row r="197" spans="1:4" x14ac:dyDescent="0.3">
      <c r="A197" s="1">
        <v>43882</v>
      </c>
      <c r="B197" s="3" t="s">
        <v>74</v>
      </c>
      <c r="C197">
        <v>0</v>
      </c>
      <c r="D197">
        <v>0</v>
      </c>
    </row>
    <row r="198" spans="1:4" x14ac:dyDescent="0.3">
      <c r="A198" s="1">
        <v>43883</v>
      </c>
      <c r="B198" s="3" t="s">
        <v>74</v>
      </c>
      <c r="C198">
        <v>0</v>
      </c>
      <c r="D198">
        <v>0</v>
      </c>
    </row>
    <row r="199" spans="1:4" x14ac:dyDescent="0.3">
      <c r="A199" s="1">
        <v>43884</v>
      </c>
      <c r="B199" s="3" t="s">
        <v>74</v>
      </c>
      <c r="C199">
        <v>0</v>
      </c>
      <c r="D199">
        <v>0</v>
      </c>
    </row>
    <row r="200" spans="1:4" x14ac:dyDescent="0.3">
      <c r="A200" s="1">
        <v>43885</v>
      </c>
      <c r="B200" s="3" t="s">
        <v>74</v>
      </c>
      <c r="C200">
        <v>0</v>
      </c>
      <c r="D200">
        <v>0</v>
      </c>
    </row>
    <row r="201" spans="1:4" x14ac:dyDescent="0.3">
      <c r="A201" s="1">
        <v>43886</v>
      </c>
      <c r="B201" s="3" t="s">
        <v>74</v>
      </c>
      <c r="C201">
        <v>0</v>
      </c>
      <c r="D201">
        <v>0</v>
      </c>
    </row>
    <row r="202" spans="1:4" x14ac:dyDescent="0.3">
      <c r="A202" s="1">
        <v>43887</v>
      </c>
      <c r="B202" s="3" t="s">
        <v>74</v>
      </c>
      <c r="C202">
        <v>0</v>
      </c>
      <c r="D202">
        <v>0</v>
      </c>
    </row>
    <row r="203" spans="1:4" x14ac:dyDescent="0.3">
      <c r="A203" s="1">
        <v>43888</v>
      </c>
      <c r="B203" s="3" t="s">
        <v>74</v>
      </c>
      <c r="C203">
        <v>0</v>
      </c>
      <c r="D203">
        <v>0</v>
      </c>
    </row>
    <row r="204" spans="1:4" x14ac:dyDescent="0.3">
      <c r="A204" s="1">
        <v>43889</v>
      </c>
      <c r="B204" s="3" t="s">
        <v>74</v>
      </c>
      <c r="C204">
        <v>1</v>
      </c>
      <c r="D204">
        <v>0</v>
      </c>
    </row>
    <row r="205" spans="1:4" x14ac:dyDescent="0.3">
      <c r="A205" s="1">
        <v>43890</v>
      </c>
      <c r="B205" s="3" t="s">
        <v>74</v>
      </c>
      <c r="C205">
        <v>0</v>
      </c>
      <c r="D205">
        <v>0</v>
      </c>
    </row>
    <row r="206" spans="1:4" x14ac:dyDescent="0.3">
      <c r="A206" s="1">
        <v>43891</v>
      </c>
      <c r="B206" s="3" t="s">
        <v>74</v>
      </c>
      <c r="C206">
        <v>0</v>
      </c>
      <c r="D206">
        <v>0</v>
      </c>
    </row>
    <row r="207" spans="1:4" x14ac:dyDescent="0.3">
      <c r="A207" s="1">
        <v>43892</v>
      </c>
      <c r="B207" s="3" t="s">
        <v>74</v>
      </c>
      <c r="C207">
        <v>0</v>
      </c>
      <c r="D207">
        <v>0</v>
      </c>
    </row>
    <row r="208" spans="1:4" x14ac:dyDescent="0.3">
      <c r="A208" s="1">
        <v>43893</v>
      </c>
      <c r="B208" s="3" t="s">
        <v>74</v>
      </c>
      <c r="C208">
        <v>0</v>
      </c>
      <c r="D208">
        <v>0</v>
      </c>
    </row>
    <row r="209" spans="1:4" x14ac:dyDescent="0.3">
      <c r="A209" s="1">
        <v>43894</v>
      </c>
      <c r="B209" s="3" t="s">
        <v>74</v>
      </c>
      <c r="C209">
        <v>0</v>
      </c>
      <c r="D209">
        <v>0</v>
      </c>
    </row>
    <row r="210" spans="1:4" x14ac:dyDescent="0.3">
      <c r="A210" s="1">
        <v>43895</v>
      </c>
      <c r="B210" s="3" t="s">
        <v>74</v>
      </c>
      <c r="C210">
        <v>1</v>
      </c>
      <c r="D210">
        <v>0</v>
      </c>
    </row>
    <row r="211" spans="1:4" x14ac:dyDescent="0.3">
      <c r="A211" s="1">
        <v>43896</v>
      </c>
      <c r="B211" s="3" t="s">
        <v>74</v>
      </c>
      <c r="C211">
        <v>2</v>
      </c>
      <c r="D211">
        <v>0</v>
      </c>
    </row>
    <row r="212" spans="1:4" x14ac:dyDescent="0.3">
      <c r="A212" s="1">
        <v>43897</v>
      </c>
      <c r="B212" s="3" t="s">
        <v>74</v>
      </c>
      <c r="C212">
        <v>0</v>
      </c>
      <c r="D212">
        <v>0</v>
      </c>
    </row>
    <row r="213" spans="1:4" x14ac:dyDescent="0.3">
      <c r="A213" s="1">
        <v>43898</v>
      </c>
      <c r="B213" s="3" t="s">
        <v>74</v>
      </c>
      <c r="C213">
        <v>5</v>
      </c>
      <c r="D213">
        <v>0</v>
      </c>
    </row>
    <row r="214" spans="1:4" x14ac:dyDescent="0.3">
      <c r="A214" s="1">
        <v>43899</v>
      </c>
      <c r="B214" s="3" t="s">
        <v>74</v>
      </c>
      <c r="C214">
        <v>2</v>
      </c>
      <c r="D214">
        <v>0</v>
      </c>
    </row>
    <row r="215" spans="1:4" x14ac:dyDescent="0.3">
      <c r="A215" s="1">
        <v>43900</v>
      </c>
      <c r="B215" s="3" t="s">
        <v>74</v>
      </c>
      <c r="C215">
        <v>2</v>
      </c>
      <c r="D215">
        <v>0</v>
      </c>
    </row>
    <row r="216" spans="1:4" x14ac:dyDescent="0.3">
      <c r="A216" s="1">
        <v>43901</v>
      </c>
      <c r="B216" s="3" t="s">
        <v>74</v>
      </c>
      <c r="C216">
        <v>6</v>
      </c>
      <c r="D216">
        <v>0</v>
      </c>
    </row>
    <row r="217" spans="1:4" x14ac:dyDescent="0.3">
      <c r="A217" s="1">
        <v>43902</v>
      </c>
      <c r="B217" s="3" t="s">
        <v>74</v>
      </c>
      <c r="C217">
        <v>14</v>
      </c>
      <c r="D217">
        <v>0</v>
      </c>
    </row>
    <row r="218" spans="1:4" x14ac:dyDescent="0.3">
      <c r="A218" s="1">
        <v>43903</v>
      </c>
      <c r="B218" s="3" t="s">
        <v>74</v>
      </c>
      <c r="C218">
        <v>5</v>
      </c>
      <c r="D218">
        <v>0</v>
      </c>
    </row>
    <row r="219" spans="1:4" x14ac:dyDescent="0.3">
      <c r="A219" s="1">
        <v>43904</v>
      </c>
      <c r="B219" s="3" t="s">
        <v>74</v>
      </c>
      <c r="C219">
        <v>22</v>
      </c>
      <c r="D219">
        <v>0</v>
      </c>
    </row>
    <row r="220" spans="1:4" x14ac:dyDescent="0.3">
      <c r="A220" s="1">
        <v>43905</v>
      </c>
      <c r="B220" s="3" t="s">
        <v>74</v>
      </c>
      <c r="C220">
        <v>8</v>
      </c>
      <c r="D220">
        <v>1</v>
      </c>
    </row>
    <row r="221" spans="1:4" x14ac:dyDescent="0.3">
      <c r="A221" s="1">
        <v>43906</v>
      </c>
      <c r="B221" s="3" t="s">
        <v>74</v>
      </c>
      <c r="C221">
        <v>21</v>
      </c>
      <c r="D221">
        <v>0</v>
      </c>
    </row>
    <row r="222" spans="1:4" x14ac:dyDescent="0.3">
      <c r="A222" s="1">
        <v>43907</v>
      </c>
      <c r="B222" s="3" t="s">
        <v>74</v>
      </c>
      <c r="C222">
        <v>25</v>
      </c>
      <c r="D222">
        <v>0</v>
      </c>
    </row>
    <row r="223" spans="1:4" x14ac:dyDescent="0.3">
      <c r="A223" s="1">
        <v>43908</v>
      </c>
      <c r="B223" s="3" t="s">
        <v>74</v>
      </c>
      <c r="C223">
        <v>15</v>
      </c>
      <c r="D223">
        <v>0</v>
      </c>
    </row>
    <row r="224" spans="1:4" x14ac:dyDescent="0.3">
      <c r="A224" s="1">
        <v>43909</v>
      </c>
      <c r="B224" s="3" t="s">
        <v>74</v>
      </c>
      <c r="C224">
        <v>40</v>
      </c>
      <c r="D224">
        <v>2</v>
      </c>
    </row>
    <row r="225" spans="1:4" x14ac:dyDescent="0.3">
      <c r="A225" s="1">
        <v>43910</v>
      </c>
      <c r="B225" s="3" t="s">
        <v>74</v>
      </c>
      <c r="C225">
        <v>38</v>
      </c>
      <c r="D225">
        <v>1</v>
      </c>
    </row>
    <row r="226" spans="1:4" x14ac:dyDescent="0.3">
      <c r="A226" s="1">
        <v>43911</v>
      </c>
      <c r="B226" s="3" t="s">
        <v>74</v>
      </c>
      <c r="C226">
        <v>28</v>
      </c>
      <c r="D226">
        <v>1</v>
      </c>
    </row>
    <row r="227" spans="1:4" x14ac:dyDescent="0.3">
      <c r="A227" s="1">
        <v>43912</v>
      </c>
      <c r="B227" s="3" t="s">
        <v>74</v>
      </c>
      <c r="C227">
        <v>38</v>
      </c>
      <c r="D227">
        <v>3</v>
      </c>
    </row>
    <row r="228" spans="1:4" x14ac:dyDescent="0.3">
      <c r="A228" s="1">
        <v>43913</v>
      </c>
      <c r="B228" s="3" t="s">
        <v>74</v>
      </c>
      <c r="C228">
        <v>19</v>
      </c>
      <c r="D228">
        <v>0</v>
      </c>
    </row>
    <row r="229" spans="1:4" x14ac:dyDescent="0.3">
      <c r="A229" s="1">
        <v>43914</v>
      </c>
      <c r="B229" s="3" t="s">
        <v>74</v>
      </c>
      <c r="C229">
        <v>27</v>
      </c>
      <c r="D229">
        <v>3</v>
      </c>
    </row>
    <row r="230" spans="1:4" x14ac:dyDescent="0.3">
      <c r="A230" s="1">
        <v>43915</v>
      </c>
      <c r="B230" s="3" t="s">
        <v>74</v>
      </c>
      <c r="C230">
        <v>32</v>
      </c>
      <c r="D230">
        <v>1</v>
      </c>
    </row>
    <row r="231" spans="1:4" x14ac:dyDescent="0.3">
      <c r="A231" s="1">
        <v>43916</v>
      </c>
      <c r="B231" s="3" t="s">
        <v>74</v>
      </c>
      <c r="C231">
        <v>42</v>
      </c>
      <c r="D231">
        <v>3</v>
      </c>
    </row>
    <row r="232" spans="1:4" x14ac:dyDescent="0.3">
      <c r="A232" s="1">
        <v>43917</v>
      </c>
      <c r="B232" s="3" t="s">
        <v>74</v>
      </c>
      <c r="C232">
        <v>101</v>
      </c>
      <c r="D232">
        <v>4</v>
      </c>
    </row>
    <row r="233" spans="1:4" x14ac:dyDescent="0.3">
      <c r="A233" s="1">
        <v>43918</v>
      </c>
      <c r="B233" s="3" t="s">
        <v>74</v>
      </c>
      <c r="C233">
        <v>61</v>
      </c>
      <c r="D233">
        <v>3</v>
      </c>
    </row>
    <row r="234" spans="1:4" x14ac:dyDescent="0.3">
      <c r="A234" s="1">
        <v>43919</v>
      </c>
      <c r="B234" s="3" t="s">
        <v>74</v>
      </c>
      <c r="C234">
        <v>59</v>
      </c>
      <c r="D234">
        <v>4</v>
      </c>
    </row>
    <row r="235" spans="1:4" x14ac:dyDescent="0.3">
      <c r="A235" s="1">
        <v>43920</v>
      </c>
      <c r="B235" s="3" t="s">
        <v>74</v>
      </c>
      <c r="C235">
        <v>33</v>
      </c>
      <c r="D235">
        <v>6</v>
      </c>
    </row>
    <row r="236" spans="1:4" x14ac:dyDescent="0.3">
      <c r="A236" s="1">
        <v>43921</v>
      </c>
      <c r="B236" s="3" t="s">
        <v>74</v>
      </c>
      <c r="C236">
        <v>12</v>
      </c>
      <c r="D236">
        <v>5</v>
      </c>
    </row>
    <row r="237" spans="1:4" x14ac:dyDescent="0.3">
      <c r="A237" s="1">
        <v>43922</v>
      </c>
      <c r="B237" s="3" t="s">
        <v>74</v>
      </c>
      <c r="C237">
        <v>10</v>
      </c>
      <c r="D237">
        <v>2</v>
      </c>
    </row>
    <row r="238" spans="1:4" x14ac:dyDescent="0.3">
      <c r="A238" s="1">
        <v>43923</v>
      </c>
      <c r="B238" s="3" t="s">
        <v>74</v>
      </c>
      <c r="C238">
        <v>22</v>
      </c>
      <c r="D238">
        <v>3</v>
      </c>
    </row>
    <row r="239" spans="1:4" x14ac:dyDescent="0.3">
      <c r="A239" s="1">
        <v>43924</v>
      </c>
      <c r="B239" s="3" t="s">
        <v>74</v>
      </c>
      <c r="C239">
        <v>42</v>
      </c>
      <c r="D239">
        <v>4</v>
      </c>
    </row>
    <row r="240" spans="1:4" x14ac:dyDescent="0.3">
      <c r="A240" s="1">
        <v>43925</v>
      </c>
      <c r="B240" s="3" t="s">
        <v>74</v>
      </c>
      <c r="C240">
        <v>8</v>
      </c>
      <c r="D240">
        <v>4</v>
      </c>
    </row>
    <row r="241" spans="1:4" x14ac:dyDescent="0.3">
      <c r="A241" s="1">
        <v>43926</v>
      </c>
      <c r="B241" s="3" t="s">
        <v>74</v>
      </c>
      <c r="C241">
        <v>54</v>
      </c>
      <c r="D241">
        <v>7</v>
      </c>
    </row>
    <row r="242" spans="1:4" x14ac:dyDescent="0.3">
      <c r="A242" s="1">
        <v>43927</v>
      </c>
      <c r="B242" s="3" t="s">
        <v>74</v>
      </c>
      <c r="C242">
        <v>22</v>
      </c>
      <c r="D242">
        <v>2</v>
      </c>
    </row>
    <row r="243" spans="1:4" x14ac:dyDescent="0.3">
      <c r="A243" s="1">
        <v>43928</v>
      </c>
      <c r="B243" s="3" t="s">
        <v>74</v>
      </c>
      <c r="C243">
        <v>16</v>
      </c>
      <c r="D243">
        <v>2</v>
      </c>
    </row>
    <row r="244" spans="1:4" x14ac:dyDescent="0.3">
      <c r="A244" s="1">
        <v>43929</v>
      </c>
      <c r="B244" s="3" t="s">
        <v>74</v>
      </c>
      <c r="C244">
        <v>26</v>
      </c>
      <c r="D244">
        <v>0</v>
      </c>
    </row>
    <row r="245" spans="1:4" x14ac:dyDescent="0.3">
      <c r="A245" s="1">
        <v>43930</v>
      </c>
      <c r="B245" s="3" t="s">
        <v>74</v>
      </c>
      <c r="C245">
        <v>15</v>
      </c>
      <c r="D245">
        <v>1</v>
      </c>
    </row>
    <row r="246" spans="1:4" x14ac:dyDescent="0.3">
      <c r="A246" s="1">
        <v>43931</v>
      </c>
      <c r="B246" s="3" t="s">
        <v>74</v>
      </c>
      <c r="C246">
        <v>27</v>
      </c>
      <c r="D246">
        <v>4</v>
      </c>
    </row>
    <row r="247" spans="1:4" x14ac:dyDescent="0.3">
      <c r="A247" s="1">
        <v>43932</v>
      </c>
      <c r="B247" s="3" t="s">
        <v>74</v>
      </c>
      <c r="C247">
        <v>14</v>
      </c>
      <c r="D247">
        <v>1</v>
      </c>
    </row>
    <row r="248" spans="1:4" x14ac:dyDescent="0.3">
      <c r="A248" s="1">
        <v>43933</v>
      </c>
      <c r="B248" s="3" t="s">
        <v>74</v>
      </c>
      <c r="C248">
        <v>8</v>
      </c>
      <c r="D248">
        <v>0</v>
      </c>
    </row>
    <row r="249" spans="1:4" x14ac:dyDescent="0.3">
      <c r="A249" s="1">
        <v>43934</v>
      </c>
      <c r="B249" s="3" t="s">
        <v>74</v>
      </c>
      <c r="C249">
        <v>5</v>
      </c>
      <c r="D249">
        <v>1</v>
      </c>
    </row>
    <row r="250" spans="1:4" x14ac:dyDescent="0.3">
      <c r="A250" s="1">
        <v>43935</v>
      </c>
      <c r="B250" s="3" t="s">
        <v>74</v>
      </c>
      <c r="C250">
        <v>28</v>
      </c>
      <c r="D250">
        <v>1</v>
      </c>
    </row>
    <row r="251" spans="1:4" x14ac:dyDescent="0.3">
      <c r="A251" s="1">
        <v>43936</v>
      </c>
      <c r="B251" s="3" t="s">
        <v>74</v>
      </c>
      <c r="C251">
        <v>15</v>
      </c>
      <c r="D251">
        <v>3</v>
      </c>
    </row>
    <row r="252" spans="1:4" x14ac:dyDescent="0.3">
      <c r="A252" s="1">
        <v>43937</v>
      </c>
      <c r="B252" s="3" t="s">
        <v>74</v>
      </c>
      <c r="C252">
        <v>38</v>
      </c>
      <c r="D252">
        <v>1</v>
      </c>
    </row>
    <row r="253" spans="1:4" x14ac:dyDescent="0.3">
      <c r="A253" s="1">
        <v>43938</v>
      </c>
      <c r="B253" s="3" t="s">
        <v>74</v>
      </c>
      <c r="C253">
        <v>-18</v>
      </c>
      <c r="D253">
        <v>1</v>
      </c>
    </row>
    <row r="254" spans="1:4" x14ac:dyDescent="0.3">
      <c r="A254" s="1">
        <v>43939</v>
      </c>
      <c r="B254" s="3" t="s">
        <v>74</v>
      </c>
      <c r="C254">
        <v>20</v>
      </c>
      <c r="D254">
        <v>0</v>
      </c>
    </row>
    <row r="255" spans="1:4" x14ac:dyDescent="0.3">
      <c r="A255" s="1">
        <v>43940</v>
      </c>
      <c r="B255" s="3" t="s">
        <v>74</v>
      </c>
      <c r="C255">
        <v>24</v>
      </c>
      <c r="D255">
        <v>2</v>
      </c>
    </row>
    <row r="256" spans="1:4" x14ac:dyDescent="0.3">
      <c r="A256" s="1">
        <v>43941</v>
      </c>
      <c r="B256" s="3" t="s">
        <v>74</v>
      </c>
      <c r="C256">
        <v>3</v>
      </c>
      <c r="D256">
        <v>0</v>
      </c>
    </row>
    <row r="257" spans="1:4" x14ac:dyDescent="0.3">
      <c r="A257" s="1">
        <v>43942</v>
      </c>
      <c r="B257" s="3" t="s">
        <v>74</v>
      </c>
      <c r="C257">
        <v>9</v>
      </c>
      <c r="D257">
        <v>1</v>
      </c>
    </row>
    <row r="258" spans="1:4" x14ac:dyDescent="0.3">
      <c r="A258" s="1">
        <v>43943</v>
      </c>
      <c r="B258" s="3" t="s">
        <v>74</v>
      </c>
      <c r="C258">
        <v>13</v>
      </c>
      <c r="D258">
        <v>0</v>
      </c>
    </row>
    <row r="259" spans="1:4" x14ac:dyDescent="0.3">
      <c r="A259" s="1">
        <v>43944</v>
      </c>
      <c r="B259" s="3" t="s">
        <v>74</v>
      </c>
      <c r="C259">
        <v>9</v>
      </c>
      <c r="D259">
        <v>0</v>
      </c>
    </row>
    <row r="260" spans="1:4" x14ac:dyDescent="0.3">
      <c r="A260" s="1">
        <v>43945</v>
      </c>
      <c r="B260" s="3" t="s">
        <v>74</v>
      </c>
      <c r="C260">
        <v>10</v>
      </c>
      <c r="D260">
        <v>4</v>
      </c>
    </row>
    <row r="261" spans="1:4" x14ac:dyDescent="0.3">
      <c r="A261" s="1">
        <v>43946</v>
      </c>
      <c r="B261" s="3" t="s">
        <v>74</v>
      </c>
      <c r="C261">
        <v>9</v>
      </c>
      <c r="D261">
        <v>0</v>
      </c>
    </row>
    <row r="262" spans="1:4" x14ac:dyDescent="0.3">
      <c r="A262" s="1">
        <v>43947</v>
      </c>
      <c r="B262" s="3" t="s">
        <v>74</v>
      </c>
      <c r="C262">
        <v>1</v>
      </c>
      <c r="D262">
        <v>0</v>
      </c>
    </row>
    <row r="263" spans="1:4" x14ac:dyDescent="0.3">
      <c r="A263" s="1">
        <v>43948</v>
      </c>
      <c r="B263" s="3" t="s">
        <v>74</v>
      </c>
      <c r="C263">
        <v>7</v>
      </c>
      <c r="D263">
        <v>3</v>
      </c>
    </row>
    <row r="264" spans="1:4" x14ac:dyDescent="0.3">
      <c r="A264" s="1">
        <v>43949</v>
      </c>
      <c r="B264" s="3" t="s">
        <v>74</v>
      </c>
      <c r="C264">
        <v>1</v>
      </c>
      <c r="D264">
        <v>2</v>
      </c>
    </row>
    <row r="265" spans="1:4" x14ac:dyDescent="0.3">
      <c r="A265" s="1">
        <v>43950</v>
      </c>
      <c r="B265" s="3" t="s">
        <v>74</v>
      </c>
      <c r="C265">
        <v>5</v>
      </c>
      <c r="D265">
        <v>1</v>
      </c>
    </row>
    <row r="266" spans="1:4" x14ac:dyDescent="0.3">
      <c r="A266" s="1">
        <v>43951</v>
      </c>
      <c r="B266" s="3" t="s">
        <v>74</v>
      </c>
      <c r="C266">
        <v>6</v>
      </c>
      <c r="D266">
        <v>0</v>
      </c>
    </row>
    <row r="267" spans="1:4" x14ac:dyDescent="0.3">
      <c r="A267" s="1">
        <v>43952</v>
      </c>
      <c r="B267" s="3" t="s">
        <v>74</v>
      </c>
      <c r="C267">
        <v>4</v>
      </c>
      <c r="D267">
        <v>0</v>
      </c>
    </row>
    <row r="268" spans="1:4" x14ac:dyDescent="0.3">
      <c r="A268" s="1">
        <v>43953</v>
      </c>
      <c r="B268" s="3" t="s">
        <v>74</v>
      </c>
      <c r="C268">
        <v>0</v>
      </c>
      <c r="D268">
        <v>2</v>
      </c>
    </row>
    <row r="269" spans="1:4" x14ac:dyDescent="0.3">
      <c r="A269" s="1">
        <v>43954</v>
      </c>
      <c r="B269" s="3" t="s">
        <v>74</v>
      </c>
      <c r="C269">
        <v>2</v>
      </c>
      <c r="D269">
        <v>0</v>
      </c>
    </row>
    <row r="270" spans="1:4" x14ac:dyDescent="0.3">
      <c r="A270" s="1">
        <v>43955</v>
      </c>
      <c r="B270" s="3" t="s">
        <v>74</v>
      </c>
      <c r="C270">
        <v>4</v>
      </c>
      <c r="D270">
        <v>0</v>
      </c>
    </row>
    <row r="271" spans="1:4" x14ac:dyDescent="0.3">
      <c r="A271" s="1">
        <v>43956</v>
      </c>
      <c r="B271" s="3" t="s">
        <v>74</v>
      </c>
      <c r="C271">
        <v>1</v>
      </c>
      <c r="D271">
        <v>0</v>
      </c>
    </row>
    <row r="272" spans="1:4" x14ac:dyDescent="0.3">
      <c r="A272" s="1">
        <v>43957</v>
      </c>
      <c r="B272" s="3" t="s">
        <v>74</v>
      </c>
      <c r="C272">
        <v>3</v>
      </c>
      <c r="D272">
        <v>1</v>
      </c>
    </row>
    <row r="273" spans="1:4" x14ac:dyDescent="0.3">
      <c r="A273" s="1">
        <v>43958</v>
      </c>
      <c r="B273" s="3" t="s">
        <v>74</v>
      </c>
      <c r="C273">
        <v>3</v>
      </c>
      <c r="D273">
        <v>0</v>
      </c>
    </row>
    <row r="274" spans="1:4" x14ac:dyDescent="0.3">
      <c r="A274" s="1">
        <v>43959</v>
      </c>
      <c r="B274" s="3" t="s">
        <v>74</v>
      </c>
      <c r="C274">
        <v>1</v>
      </c>
      <c r="D274">
        <v>1</v>
      </c>
    </row>
    <row r="275" spans="1:4" x14ac:dyDescent="0.3">
      <c r="A275" s="1">
        <v>43960</v>
      </c>
      <c r="B275" s="3" t="s">
        <v>74</v>
      </c>
      <c r="C275">
        <v>3</v>
      </c>
      <c r="D275">
        <v>0</v>
      </c>
    </row>
    <row r="276" spans="1:4" x14ac:dyDescent="0.3">
      <c r="A276" s="1">
        <v>43961</v>
      </c>
      <c r="B276" s="3" t="s">
        <v>74</v>
      </c>
      <c r="C276">
        <v>3</v>
      </c>
      <c r="D276">
        <v>1</v>
      </c>
    </row>
    <row r="277" spans="1:4" x14ac:dyDescent="0.3">
      <c r="A277" s="1">
        <v>43962</v>
      </c>
      <c r="B277" s="3" t="s">
        <v>74</v>
      </c>
      <c r="C277">
        <v>2</v>
      </c>
      <c r="D277">
        <v>2</v>
      </c>
    </row>
    <row r="278" spans="1:4" x14ac:dyDescent="0.3">
      <c r="A278" s="1">
        <v>43963</v>
      </c>
      <c r="B278" s="3" t="s">
        <v>74</v>
      </c>
      <c r="C278">
        <v>4</v>
      </c>
      <c r="D278">
        <v>0</v>
      </c>
    </row>
    <row r="279" spans="1:4" x14ac:dyDescent="0.3">
      <c r="A279" s="1">
        <v>43964</v>
      </c>
      <c r="B279" s="3" t="s">
        <v>74</v>
      </c>
      <c r="C279">
        <v>2</v>
      </c>
      <c r="D279">
        <v>0</v>
      </c>
    </row>
    <row r="280" spans="1:4" x14ac:dyDescent="0.3">
      <c r="A280" s="1">
        <v>43965</v>
      </c>
      <c r="B280" s="3" t="s">
        <v>74</v>
      </c>
      <c r="C280">
        <v>3</v>
      </c>
      <c r="D280">
        <v>2</v>
      </c>
    </row>
    <row r="281" spans="1:4" x14ac:dyDescent="0.3">
      <c r="A281" s="1">
        <v>43966</v>
      </c>
      <c r="B281" s="3" t="s">
        <v>74</v>
      </c>
      <c r="C281">
        <v>1</v>
      </c>
      <c r="D281">
        <v>0</v>
      </c>
    </row>
    <row r="282" spans="1:4" x14ac:dyDescent="0.3">
      <c r="A282" s="1">
        <v>43967</v>
      </c>
      <c r="B282" s="3" t="s">
        <v>74</v>
      </c>
      <c r="C282">
        <v>7</v>
      </c>
      <c r="D282">
        <v>0</v>
      </c>
    </row>
    <row r="283" spans="1:4" x14ac:dyDescent="0.3">
      <c r="A283" s="1">
        <v>43968</v>
      </c>
      <c r="B283" s="3" t="s">
        <v>74</v>
      </c>
      <c r="C283">
        <v>0</v>
      </c>
      <c r="D283">
        <v>0</v>
      </c>
    </row>
    <row r="284" spans="1:4" x14ac:dyDescent="0.3">
      <c r="A284" s="1">
        <v>43969</v>
      </c>
      <c r="B284" s="3" t="s">
        <v>74</v>
      </c>
      <c r="C284">
        <v>0</v>
      </c>
      <c r="D284">
        <v>0</v>
      </c>
    </row>
    <row r="285" spans="1:4" x14ac:dyDescent="0.3">
      <c r="A285" s="1">
        <v>43970</v>
      </c>
      <c r="B285" s="3" t="s">
        <v>74</v>
      </c>
      <c r="C285">
        <v>2</v>
      </c>
      <c r="D285">
        <v>0</v>
      </c>
    </row>
    <row r="286" spans="1:4" x14ac:dyDescent="0.3">
      <c r="A286" s="1">
        <v>43971</v>
      </c>
      <c r="B286" s="3" t="s">
        <v>74</v>
      </c>
      <c r="C286">
        <v>3</v>
      </c>
      <c r="D286">
        <v>1</v>
      </c>
    </row>
    <row r="287" spans="1:4" x14ac:dyDescent="0.3">
      <c r="A287" s="1">
        <v>43972</v>
      </c>
      <c r="B287" s="3" t="s">
        <v>74</v>
      </c>
      <c r="C287">
        <v>0</v>
      </c>
      <c r="D287">
        <v>0</v>
      </c>
    </row>
    <row r="288" spans="1:4" x14ac:dyDescent="0.3">
      <c r="A288" s="1">
        <v>43973</v>
      </c>
      <c r="B288" s="3" t="s">
        <v>74</v>
      </c>
      <c r="C288">
        <v>1</v>
      </c>
      <c r="D288">
        <v>0</v>
      </c>
    </row>
    <row r="289" spans="1:4" x14ac:dyDescent="0.3">
      <c r="A289" s="1">
        <v>43974</v>
      </c>
      <c r="B289" s="3" t="s">
        <v>74</v>
      </c>
      <c r="C289">
        <v>0</v>
      </c>
      <c r="D289">
        <v>0</v>
      </c>
    </row>
    <row r="290" spans="1:4" x14ac:dyDescent="0.3">
      <c r="A290" s="1">
        <v>43975</v>
      </c>
      <c r="B290" s="3" t="s">
        <v>74</v>
      </c>
      <c r="C290">
        <v>0</v>
      </c>
      <c r="D290">
        <v>0</v>
      </c>
    </row>
    <row r="291" spans="1:4" x14ac:dyDescent="0.3">
      <c r="A291" s="1">
        <v>43976</v>
      </c>
      <c r="B291" s="3" t="s">
        <v>74</v>
      </c>
      <c r="C291">
        <v>0</v>
      </c>
      <c r="D291">
        <v>0</v>
      </c>
    </row>
    <row r="292" spans="1:4" x14ac:dyDescent="0.3">
      <c r="A292" s="1">
        <v>43861</v>
      </c>
      <c r="B292" s="3" t="s">
        <v>71</v>
      </c>
      <c r="C292">
        <v>0</v>
      </c>
      <c r="D292">
        <v>0</v>
      </c>
    </row>
    <row r="293" spans="1:4" x14ac:dyDescent="0.3">
      <c r="A293" s="1">
        <v>43867</v>
      </c>
      <c r="B293" s="3" t="s">
        <v>71</v>
      </c>
      <c r="C293">
        <v>0</v>
      </c>
      <c r="D293">
        <v>0</v>
      </c>
    </row>
    <row r="294" spans="1:4" x14ac:dyDescent="0.3">
      <c r="A294" s="1">
        <v>43882</v>
      </c>
      <c r="B294" s="3" t="s">
        <v>71</v>
      </c>
      <c r="C294">
        <v>0</v>
      </c>
      <c r="D294">
        <v>0</v>
      </c>
    </row>
    <row r="295" spans="1:4" x14ac:dyDescent="0.3">
      <c r="A295" s="1">
        <v>43883</v>
      </c>
      <c r="B295" s="3" t="s">
        <v>71</v>
      </c>
      <c r="C295">
        <v>0</v>
      </c>
      <c r="D295">
        <v>0</v>
      </c>
    </row>
    <row r="296" spans="1:4" x14ac:dyDescent="0.3">
      <c r="A296" s="1">
        <v>43884</v>
      </c>
      <c r="B296" s="3" t="s">
        <v>71</v>
      </c>
      <c r="C296">
        <v>0</v>
      </c>
      <c r="D296">
        <v>0</v>
      </c>
    </row>
    <row r="297" spans="1:4" x14ac:dyDescent="0.3">
      <c r="A297" s="1">
        <v>43885</v>
      </c>
      <c r="B297" s="3" t="s">
        <v>71</v>
      </c>
      <c r="C297">
        <v>0</v>
      </c>
      <c r="D297">
        <v>0</v>
      </c>
    </row>
    <row r="298" spans="1:4" x14ac:dyDescent="0.3">
      <c r="A298" s="1">
        <v>43886</v>
      </c>
      <c r="B298" s="3" t="s">
        <v>71</v>
      </c>
      <c r="C298">
        <v>0</v>
      </c>
      <c r="D298">
        <v>0</v>
      </c>
    </row>
    <row r="299" spans="1:4" x14ac:dyDescent="0.3">
      <c r="A299" s="1">
        <v>43887</v>
      </c>
      <c r="B299" s="3" t="s">
        <v>71</v>
      </c>
      <c r="C299">
        <v>0</v>
      </c>
      <c r="D299">
        <v>0</v>
      </c>
    </row>
    <row r="300" spans="1:4" x14ac:dyDescent="0.3">
      <c r="A300" s="1">
        <v>43888</v>
      </c>
      <c r="B300" s="3" t="s">
        <v>71</v>
      </c>
      <c r="C300">
        <v>3</v>
      </c>
      <c r="D300">
        <v>0</v>
      </c>
    </row>
    <row r="301" spans="1:4" x14ac:dyDescent="0.3">
      <c r="A301" s="1">
        <v>43889</v>
      </c>
      <c r="B301" s="3" t="s">
        <v>71</v>
      </c>
      <c r="C301">
        <v>1</v>
      </c>
      <c r="D301">
        <v>0</v>
      </c>
    </row>
    <row r="302" spans="1:4" x14ac:dyDescent="0.3">
      <c r="A302" s="1">
        <v>43890</v>
      </c>
      <c r="B302" s="3" t="s">
        <v>71</v>
      </c>
      <c r="C302">
        <v>9</v>
      </c>
      <c r="D302">
        <v>0</v>
      </c>
    </row>
    <row r="303" spans="1:4" x14ac:dyDescent="0.3">
      <c r="A303" s="1">
        <v>43891</v>
      </c>
      <c r="B303" s="3" t="s">
        <v>71</v>
      </c>
      <c r="C303">
        <v>4</v>
      </c>
      <c r="D303">
        <v>0</v>
      </c>
    </row>
    <row r="304" spans="1:4" x14ac:dyDescent="0.3">
      <c r="A304" s="1">
        <v>43892</v>
      </c>
      <c r="B304" s="3" t="s">
        <v>71</v>
      </c>
      <c r="C304">
        <v>0</v>
      </c>
      <c r="D304">
        <v>0</v>
      </c>
    </row>
    <row r="305" spans="1:4" x14ac:dyDescent="0.3">
      <c r="A305" s="1">
        <v>43893</v>
      </c>
      <c r="B305" s="3" t="s">
        <v>71</v>
      </c>
      <c r="C305">
        <v>13</v>
      </c>
      <c r="D305">
        <v>0</v>
      </c>
    </row>
    <row r="306" spans="1:4" x14ac:dyDescent="0.3">
      <c r="A306" s="1">
        <v>43894</v>
      </c>
      <c r="B306" s="3" t="s">
        <v>71</v>
      </c>
      <c r="C306">
        <v>1</v>
      </c>
      <c r="D306">
        <v>0</v>
      </c>
    </row>
    <row r="307" spans="1:4" x14ac:dyDescent="0.3">
      <c r="A307" s="1">
        <v>43895</v>
      </c>
      <c r="B307" s="3" t="s">
        <v>71</v>
      </c>
      <c r="C307">
        <v>14</v>
      </c>
      <c r="D307">
        <v>0</v>
      </c>
    </row>
    <row r="308" spans="1:4" x14ac:dyDescent="0.3">
      <c r="A308" s="1">
        <v>43896</v>
      </c>
      <c r="B308" s="3" t="s">
        <v>71</v>
      </c>
      <c r="C308">
        <v>12</v>
      </c>
      <c r="D308">
        <v>0</v>
      </c>
    </row>
    <row r="309" spans="1:4" x14ac:dyDescent="0.3">
      <c r="A309" s="1">
        <v>43897</v>
      </c>
      <c r="B309" s="3" t="s">
        <v>71</v>
      </c>
      <c r="C309">
        <v>4</v>
      </c>
      <c r="D309">
        <v>0</v>
      </c>
    </row>
    <row r="310" spans="1:4" x14ac:dyDescent="0.3">
      <c r="A310" s="1">
        <v>43898</v>
      </c>
      <c r="B310" s="3" t="s">
        <v>71</v>
      </c>
      <c r="C310">
        <v>40</v>
      </c>
      <c r="D310">
        <v>0</v>
      </c>
    </row>
    <row r="311" spans="1:4" x14ac:dyDescent="0.3">
      <c r="A311" s="1">
        <v>43899</v>
      </c>
      <c r="B311" s="3" t="s">
        <v>71</v>
      </c>
      <c r="C311">
        <v>19</v>
      </c>
      <c r="D311">
        <v>0</v>
      </c>
    </row>
    <row r="312" spans="1:4" x14ac:dyDescent="0.3">
      <c r="A312" s="1">
        <v>43900</v>
      </c>
      <c r="B312" s="3" t="s">
        <v>71</v>
      </c>
      <c r="C312">
        <v>7</v>
      </c>
      <c r="D312">
        <v>0</v>
      </c>
    </row>
    <row r="313" spans="1:4" x14ac:dyDescent="0.3">
      <c r="A313" s="1">
        <v>43901</v>
      </c>
      <c r="B313" s="3" t="s">
        <v>71</v>
      </c>
      <c r="C313">
        <v>27</v>
      </c>
      <c r="D313">
        <v>1</v>
      </c>
    </row>
    <row r="314" spans="1:4" x14ac:dyDescent="0.3">
      <c r="A314" s="1">
        <v>43902</v>
      </c>
      <c r="B314" s="3" t="s">
        <v>71</v>
      </c>
      <c r="C314">
        <v>25</v>
      </c>
      <c r="D314">
        <v>0</v>
      </c>
    </row>
    <row r="315" spans="1:4" x14ac:dyDescent="0.3">
      <c r="A315" s="1">
        <v>43903</v>
      </c>
      <c r="B315" s="3" t="s">
        <v>71</v>
      </c>
      <c r="C315">
        <v>41</v>
      </c>
      <c r="D315">
        <v>1</v>
      </c>
    </row>
    <row r="316" spans="1:4" x14ac:dyDescent="0.3">
      <c r="A316" s="1">
        <v>43904</v>
      </c>
      <c r="B316" s="3" t="s">
        <v>71</v>
      </c>
      <c r="C316">
        <v>52</v>
      </c>
      <c r="D316">
        <v>4</v>
      </c>
    </row>
    <row r="317" spans="1:4" x14ac:dyDescent="0.3">
      <c r="A317" s="1">
        <v>43905</v>
      </c>
      <c r="B317" s="3" t="s">
        <v>71</v>
      </c>
      <c r="C317">
        <v>61</v>
      </c>
      <c r="D317">
        <v>3</v>
      </c>
    </row>
    <row r="318" spans="1:4" x14ac:dyDescent="0.3">
      <c r="A318" s="1">
        <v>43906</v>
      </c>
      <c r="B318" s="3" t="s">
        <v>71</v>
      </c>
      <c r="C318">
        <v>67</v>
      </c>
      <c r="D318">
        <v>0</v>
      </c>
    </row>
    <row r="319" spans="1:4" x14ac:dyDescent="0.3">
      <c r="A319" s="1">
        <v>43907</v>
      </c>
      <c r="B319" s="3" t="s">
        <v>71</v>
      </c>
      <c r="C319">
        <v>60</v>
      </c>
      <c r="D319">
        <v>0</v>
      </c>
    </row>
    <row r="320" spans="1:4" x14ac:dyDescent="0.3">
      <c r="A320" s="1">
        <v>43909</v>
      </c>
      <c r="B320" s="3" t="s">
        <v>71</v>
      </c>
      <c r="C320">
        <v>192</v>
      </c>
      <c r="D320">
        <v>8</v>
      </c>
    </row>
    <row r="321" spans="1:4" x14ac:dyDescent="0.3">
      <c r="A321" s="1">
        <v>43910</v>
      </c>
      <c r="B321" s="3" t="s">
        <v>71</v>
      </c>
      <c r="C321">
        <v>97</v>
      </c>
      <c r="D321">
        <v>0</v>
      </c>
    </row>
    <row r="322" spans="1:4" x14ac:dyDescent="0.3">
      <c r="A322" s="1">
        <v>43911</v>
      </c>
      <c r="B322" s="3" t="s">
        <v>71</v>
      </c>
      <c r="C322">
        <v>95</v>
      </c>
      <c r="D322">
        <v>5</v>
      </c>
    </row>
    <row r="323" spans="1:4" x14ac:dyDescent="0.3">
      <c r="A323" s="1">
        <v>43912</v>
      </c>
      <c r="B323" s="3" t="s">
        <v>71</v>
      </c>
      <c r="C323">
        <v>92</v>
      </c>
      <c r="D323">
        <v>7</v>
      </c>
    </row>
    <row r="324" spans="1:4" x14ac:dyDescent="0.3">
      <c r="A324" s="1">
        <v>43913</v>
      </c>
      <c r="B324" s="3" t="s">
        <v>71</v>
      </c>
      <c r="C324">
        <v>90</v>
      </c>
      <c r="D324">
        <v>20</v>
      </c>
    </row>
    <row r="325" spans="1:4" x14ac:dyDescent="0.3">
      <c r="A325" s="1">
        <v>43914</v>
      </c>
      <c r="B325" s="3" t="s">
        <v>71</v>
      </c>
      <c r="C325">
        <v>75</v>
      </c>
      <c r="D325">
        <v>7</v>
      </c>
    </row>
    <row r="326" spans="1:4" x14ac:dyDescent="0.3">
      <c r="A326" s="1">
        <v>43915</v>
      </c>
      <c r="B326" s="3" t="s">
        <v>71</v>
      </c>
      <c r="C326">
        <v>98</v>
      </c>
      <c r="D326">
        <v>18</v>
      </c>
    </row>
    <row r="327" spans="1:4" x14ac:dyDescent="0.3">
      <c r="A327" s="1">
        <v>43916</v>
      </c>
      <c r="B327" s="3" t="s">
        <v>71</v>
      </c>
      <c r="C327">
        <v>111</v>
      </c>
      <c r="D327">
        <v>9</v>
      </c>
    </row>
    <row r="328" spans="1:4" x14ac:dyDescent="0.3">
      <c r="A328" s="1">
        <v>43917</v>
      </c>
      <c r="B328" s="3" t="s">
        <v>71</v>
      </c>
      <c r="C328">
        <v>144</v>
      </c>
      <c r="D328">
        <v>15</v>
      </c>
    </row>
    <row r="329" spans="1:4" x14ac:dyDescent="0.3">
      <c r="A329" s="1">
        <v>43918</v>
      </c>
      <c r="B329" s="3" t="s">
        <v>71</v>
      </c>
      <c r="C329">
        <v>138</v>
      </c>
      <c r="D329">
        <v>11</v>
      </c>
    </row>
    <row r="330" spans="1:4" x14ac:dyDescent="0.3">
      <c r="A330" s="1">
        <v>43919</v>
      </c>
      <c r="B330" s="3" t="s">
        <v>71</v>
      </c>
      <c r="C330">
        <v>167</v>
      </c>
      <c r="D330">
        <v>8</v>
      </c>
    </row>
    <row r="331" spans="1:4" x14ac:dyDescent="0.3">
      <c r="A331" s="1">
        <v>43920</v>
      </c>
      <c r="B331" s="3" t="s">
        <v>71</v>
      </c>
      <c r="C331">
        <v>193</v>
      </c>
      <c r="D331">
        <v>8</v>
      </c>
    </row>
    <row r="332" spans="1:4" x14ac:dyDescent="0.3">
      <c r="A332" s="1">
        <v>43921</v>
      </c>
      <c r="B332" s="3" t="s">
        <v>71</v>
      </c>
      <c r="C332">
        <v>140</v>
      </c>
      <c r="D332">
        <v>8</v>
      </c>
    </row>
    <row r="333" spans="1:4" x14ac:dyDescent="0.3">
      <c r="A333" s="1">
        <v>43922</v>
      </c>
      <c r="B333" s="3" t="s">
        <v>71</v>
      </c>
      <c r="C333">
        <v>139</v>
      </c>
      <c r="D333">
        <v>15</v>
      </c>
    </row>
    <row r="334" spans="1:4" x14ac:dyDescent="0.3">
      <c r="A334" s="1">
        <v>43923</v>
      </c>
      <c r="B334" s="3" t="s">
        <v>71</v>
      </c>
      <c r="C334">
        <v>225</v>
      </c>
      <c r="D334">
        <v>19</v>
      </c>
    </row>
    <row r="335" spans="1:4" x14ac:dyDescent="0.3">
      <c r="A335" s="1">
        <v>43924</v>
      </c>
      <c r="B335" s="3" t="s">
        <v>71</v>
      </c>
      <c r="C335">
        <v>221</v>
      </c>
      <c r="D335">
        <v>14</v>
      </c>
    </row>
    <row r="336" spans="1:4" x14ac:dyDescent="0.3">
      <c r="A336" s="1">
        <v>43925</v>
      </c>
      <c r="B336" s="3" t="s">
        <v>71</v>
      </c>
      <c r="C336">
        <v>151</v>
      </c>
      <c r="D336">
        <v>5</v>
      </c>
    </row>
    <row r="337" spans="1:4" x14ac:dyDescent="0.3">
      <c r="A337" s="1">
        <v>43926</v>
      </c>
      <c r="B337" s="3" t="s">
        <v>71</v>
      </c>
      <c r="C337">
        <v>132</v>
      </c>
      <c r="D337">
        <v>3</v>
      </c>
    </row>
    <row r="338" spans="1:4" x14ac:dyDescent="0.3">
      <c r="A338" s="1">
        <v>43927</v>
      </c>
      <c r="B338" s="3" t="s">
        <v>71</v>
      </c>
      <c r="C338">
        <v>98</v>
      </c>
      <c r="D338">
        <v>15</v>
      </c>
    </row>
    <row r="339" spans="1:4" x14ac:dyDescent="0.3">
      <c r="A339" s="1">
        <v>43928</v>
      </c>
      <c r="B339" s="3" t="s">
        <v>71</v>
      </c>
      <c r="C339">
        <v>90</v>
      </c>
      <c r="D339">
        <v>12</v>
      </c>
    </row>
    <row r="340" spans="1:4" x14ac:dyDescent="0.3">
      <c r="A340" s="1">
        <v>43929</v>
      </c>
      <c r="B340" s="3" t="s">
        <v>71</v>
      </c>
      <c r="C340">
        <v>120</v>
      </c>
      <c r="D340">
        <v>5</v>
      </c>
    </row>
    <row r="341" spans="1:4" x14ac:dyDescent="0.3">
      <c r="A341" s="1">
        <v>43930</v>
      </c>
      <c r="B341" s="3" t="s">
        <v>71</v>
      </c>
      <c r="C341">
        <v>76</v>
      </c>
      <c r="D341">
        <v>6</v>
      </c>
    </row>
    <row r="342" spans="1:4" x14ac:dyDescent="0.3">
      <c r="A342" s="1">
        <v>43931</v>
      </c>
      <c r="B342" s="3" t="s">
        <v>71</v>
      </c>
      <c r="C342">
        <v>98</v>
      </c>
      <c r="D342">
        <v>4</v>
      </c>
    </row>
    <row r="343" spans="1:4" x14ac:dyDescent="0.3">
      <c r="A343" s="1">
        <v>43932</v>
      </c>
      <c r="B343" s="3" t="s">
        <v>71</v>
      </c>
      <c r="C343">
        <v>75</v>
      </c>
      <c r="D343">
        <v>7</v>
      </c>
    </row>
    <row r="344" spans="1:4" x14ac:dyDescent="0.3">
      <c r="A344" s="1">
        <v>43933</v>
      </c>
      <c r="B344" s="3" t="s">
        <v>71</v>
      </c>
      <c r="C344">
        <v>87</v>
      </c>
      <c r="D344">
        <v>4</v>
      </c>
    </row>
    <row r="345" spans="1:4" x14ac:dyDescent="0.3">
      <c r="A345" s="1">
        <v>43934</v>
      </c>
      <c r="B345" s="3" t="s">
        <v>71</v>
      </c>
      <c r="C345">
        <v>66</v>
      </c>
      <c r="D345">
        <v>6</v>
      </c>
    </row>
    <row r="346" spans="1:4" x14ac:dyDescent="0.3">
      <c r="A346" s="1">
        <v>43935</v>
      </c>
      <c r="B346" s="3" t="s">
        <v>71</v>
      </c>
      <c r="C346">
        <v>99</v>
      </c>
      <c r="D346">
        <v>12</v>
      </c>
    </row>
    <row r="347" spans="1:4" x14ac:dyDescent="0.3">
      <c r="A347" s="1">
        <v>43936</v>
      </c>
      <c r="B347" s="3" t="s">
        <v>71</v>
      </c>
      <c r="C347">
        <v>38</v>
      </c>
      <c r="D347">
        <v>18</v>
      </c>
    </row>
    <row r="348" spans="1:4" x14ac:dyDescent="0.3">
      <c r="A348" s="1">
        <v>43937</v>
      </c>
      <c r="B348" s="3" t="s">
        <v>71</v>
      </c>
      <c r="C348">
        <v>80</v>
      </c>
      <c r="D348">
        <v>8</v>
      </c>
    </row>
    <row r="349" spans="1:4" x14ac:dyDescent="0.3">
      <c r="A349" s="1">
        <v>43938</v>
      </c>
      <c r="B349" s="3" t="s">
        <v>71</v>
      </c>
      <c r="C349">
        <v>64</v>
      </c>
      <c r="D349">
        <v>7</v>
      </c>
    </row>
    <row r="350" spans="1:4" x14ac:dyDescent="0.3">
      <c r="A350" s="1">
        <v>43939</v>
      </c>
      <c r="B350" s="3" t="s">
        <v>71</v>
      </c>
      <c r="C350">
        <v>37</v>
      </c>
      <c r="D350">
        <v>7</v>
      </c>
    </row>
    <row r="351" spans="1:4" x14ac:dyDescent="0.3">
      <c r="A351" s="1">
        <v>43940</v>
      </c>
      <c r="B351" s="3" t="s">
        <v>71</v>
      </c>
      <c r="C351">
        <v>41</v>
      </c>
      <c r="D351">
        <v>4</v>
      </c>
    </row>
    <row r="352" spans="1:4" x14ac:dyDescent="0.3">
      <c r="A352" s="1">
        <v>43941</v>
      </c>
      <c r="B352" s="3" t="s">
        <v>71</v>
      </c>
      <c r="C352">
        <v>45</v>
      </c>
      <c r="D352">
        <v>5</v>
      </c>
    </row>
    <row r="353" spans="1:4" x14ac:dyDescent="0.3">
      <c r="A353" s="1">
        <v>43942</v>
      </c>
      <c r="B353" s="3" t="s">
        <v>71</v>
      </c>
      <c r="C353">
        <v>61</v>
      </c>
      <c r="D353">
        <v>8</v>
      </c>
    </row>
    <row r="354" spans="1:4" x14ac:dyDescent="0.3">
      <c r="A354" s="1">
        <v>43943</v>
      </c>
      <c r="B354" s="3" t="s">
        <v>71</v>
      </c>
      <c r="C354">
        <v>50</v>
      </c>
      <c r="D354">
        <v>10</v>
      </c>
    </row>
    <row r="355" spans="1:4" x14ac:dyDescent="0.3">
      <c r="A355" s="1">
        <v>43944</v>
      </c>
      <c r="B355" s="3" t="s">
        <v>71</v>
      </c>
      <c r="C355">
        <v>53</v>
      </c>
      <c r="D355">
        <v>5</v>
      </c>
    </row>
    <row r="356" spans="1:4" x14ac:dyDescent="0.3">
      <c r="A356" s="1">
        <v>43945</v>
      </c>
      <c r="B356" s="3" t="s">
        <v>71</v>
      </c>
      <c r="C356">
        <v>44</v>
      </c>
      <c r="D356">
        <v>4</v>
      </c>
    </row>
    <row r="357" spans="1:4" x14ac:dyDescent="0.3">
      <c r="A357" s="1">
        <v>43946</v>
      </c>
      <c r="B357" s="3" t="s">
        <v>71</v>
      </c>
      <c r="C357">
        <v>17</v>
      </c>
      <c r="D357">
        <v>5</v>
      </c>
    </row>
    <row r="358" spans="1:4" x14ac:dyDescent="0.3">
      <c r="A358" s="1">
        <v>43947</v>
      </c>
      <c r="B358" s="3" t="s">
        <v>71</v>
      </c>
      <c r="C358">
        <v>32</v>
      </c>
      <c r="D358">
        <v>4</v>
      </c>
    </row>
    <row r="359" spans="1:4" x14ac:dyDescent="0.3">
      <c r="A359" s="1">
        <v>43948</v>
      </c>
      <c r="B359" s="3" t="s">
        <v>71</v>
      </c>
      <c r="C359">
        <v>18</v>
      </c>
      <c r="D359">
        <v>7</v>
      </c>
    </row>
    <row r="360" spans="1:4" x14ac:dyDescent="0.3">
      <c r="A360" s="1">
        <v>43949</v>
      </c>
      <c r="B360" s="3" t="s">
        <v>71</v>
      </c>
      <c r="C360">
        <v>31</v>
      </c>
      <c r="D360">
        <v>6</v>
      </c>
    </row>
    <row r="361" spans="1:4" x14ac:dyDescent="0.3">
      <c r="A361" s="1">
        <v>43950</v>
      </c>
      <c r="B361" s="3" t="s">
        <v>71</v>
      </c>
      <c r="C361">
        <v>30</v>
      </c>
      <c r="D361">
        <v>1</v>
      </c>
    </row>
    <row r="362" spans="1:4" x14ac:dyDescent="0.3">
      <c r="A362" s="1">
        <v>43951</v>
      </c>
      <c r="B362" s="3" t="s">
        <v>71</v>
      </c>
      <c r="C362">
        <v>13</v>
      </c>
      <c r="D362">
        <v>0</v>
      </c>
    </row>
    <row r="363" spans="1:4" x14ac:dyDescent="0.3">
      <c r="A363" s="1">
        <v>43952</v>
      </c>
      <c r="B363" s="3" t="s">
        <v>71</v>
      </c>
      <c r="C363">
        <v>21</v>
      </c>
      <c r="D363">
        <v>0</v>
      </c>
    </row>
    <row r="364" spans="1:4" x14ac:dyDescent="0.3">
      <c r="A364" s="1">
        <v>43953</v>
      </c>
      <c r="B364" s="3" t="s">
        <v>71</v>
      </c>
      <c r="C364">
        <v>15</v>
      </c>
      <c r="D364">
        <v>3</v>
      </c>
    </row>
    <row r="365" spans="1:4" x14ac:dyDescent="0.3">
      <c r="A365" s="1">
        <v>43954</v>
      </c>
      <c r="B365" s="3" t="s">
        <v>71</v>
      </c>
      <c r="C365">
        <v>25</v>
      </c>
      <c r="D365">
        <v>2</v>
      </c>
    </row>
    <row r="366" spans="1:4" x14ac:dyDescent="0.3">
      <c r="A366" s="1">
        <v>43955</v>
      </c>
      <c r="B366" s="3" t="s">
        <v>71</v>
      </c>
      <c r="C366">
        <v>14</v>
      </c>
      <c r="D366">
        <v>2</v>
      </c>
    </row>
    <row r="367" spans="1:4" x14ac:dyDescent="0.3">
      <c r="A367" s="1">
        <v>43956</v>
      </c>
      <c r="B367" s="3" t="s">
        <v>71</v>
      </c>
      <c r="C367">
        <v>20</v>
      </c>
      <c r="D367">
        <v>3</v>
      </c>
    </row>
    <row r="368" spans="1:4" x14ac:dyDescent="0.3">
      <c r="A368" s="1">
        <v>43957</v>
      </c>
      <c r="B368" s="3" t="s">
        <v>71</v>
      </c>
      <c r="C368">
        <v>14</v>
      </c>
      <c r="D368">
        <v>7</v>
      </c>
    </row>
    <row r="369" spans="1:4" x14ac:dyDescent="0.3">
      <c r="A369" s="1">
        <v>43958</v>
      </c>
      <c r="B369" s="3" t="s">
        <v>71</v>
      </c>
      <c r="C369">
        <v>9</v>
      </c>
      <c r="D369">
        <v>3</v>
      </c>
    </row>
    <row r="370" spans="1:4" x14ac:dyDescent="0.3">
      <c r="A370" s="1">
        <v>43959</v>
      </c>
      <c r="B370" s="3" t="s">
        <v>71</v>
      </c>
      <c r="C370">
        <v>21</v>
      </c>
      <c r="D370">
        <v>7</v>
      </c>
    </row>
    <row r="371" spans="1:4" x14ac:dyDescent="0.3">
      <c r="A371" s="1">
        <v>43960</v>
      </c>
      <c r="B371" s="3" t="s">
        <v>71</v>
      </c>
      <c r="C371">
        <v>14</v>
      </c>
      <c r="D371">
        <v>2</v>
      </c>
    </row>
    <row r="372" spans="1:4" x14ac:dyDescent="0.3">
      <c r="A372" s="1">
        <v>43961</v>
      </c>
      <c r="B372" s="3" t="s">
        <v>71</v>
      </c>
      <c r="C372">
        <v>12</v>
      </c>
      <c r="D372">
        <v>3</v>
      </c>
    </row>
    <row r="373" spans="1:4" x14ac:dyDescent="0.3">
      <c r="A373" s="1">
        <v>43962</v>
      </c>
      <c r="B373" s="3" t="s">
        <v>71</v>
      </c>
      <c r="C373">
        <v>14</v>
      </c>
      <c r="D373">
        <v>1</v>
      </c>
    </row>
    <row r="374" spans="1:4" x14ac:dyDescent="0.3">
      <c r="A374" s="1">
        <v>43963</v>
      </c>
      <c r="B374" s="3" t="s">
        <v>71</v>
      </c>
      <c r="C374">
        <v>13</v>
      </c>
      <c r="D374">
        <v>1</v>
      </c>
    </row>
    <row r="375" spans="1:4" x14ac:dyDescent="0.3">
      <c r="A375" s="1">
        <v>43964</v>
      </c>
      <c r="B375" s="3" t="s">
        <v>71</v>
      </c>
      <c r="C375">
        <v>15</v>
      </c>
      <c r="D375">
        <v>1</v>
      </c>
    </row>
    <row r="376" spans="1:4" x14ac:dyDescent="0.3">
      <c r="A376" s="1">
        <v>43965</v>
      </c>
      <c r="B376" s="3" t="s">
        <v>71</v>
      </c>
      <c r="C376">
        <v>9</v>
      </c>
      <c r="D376">
        <v>0</v>
      </c>
    </row>
    <row r="377" spans="1:4" x14ac:dyDescent="0.3">
      <c r="A377" s="1">
        <v>43966</v>
      </c>
      <c r="B377" s="3" t="s">
        <v>71</v>
      </c>
      <c r="C377">
        <v>15</v>
      </c>
      <c r="D377">
        <v>2</v>
      </c>
    </row>
    <row r="378" spans="1:4" x14ac:dyDescent="0.3">
      <c r="A378" s="1">
        <v>43967</v>
      </c>
      <c r="B378" s="3" t="s">
        <v>71</v>
      </c>
      <c r="C378">
        <v>14</v>
      </c>
      <c r="D378">
        <v>0</v>
      </c>
    </row>
    <row r="379" spans="1:4" x14ac:dyDescent="0.3">
      <c r="A379" s="1">
        <v>43968</v>
      </c>
      <c r="B379" s="3" t="s">
        <v>71</v>
      </c>
      <c r="C379">
        <v>16</v>
      </c>
      <c r="D379">
        <v>0</v>
      </c>
    </row>
    <row r="380" spans="1:4" x14ac:dyDescent="0.3">
      <c r="A380" s="1">
        <v>43969</v>
      </c>
      <c r="B380" s="3" t="s">
        <v>71</v>
      </c>
      <c r="C380">
        <v>11</v>
      </c>
      <c r="D380">
        <v>3</v>
      </c>
    </row>
    <row r="381" spans="1:4" x14ac:dyDescent="0.3">
      <c r="A381" s="1">
        <v>43970</v>
      </c>
      <c r="B381" s="3" t="s">
        <v>71</v>
      </c>
      <c r="C381">
        <v>12</v>
      </c>
      <c r="D381">
        <v>0</v>
      </c>
    </row>
    <row r="382" spans="1:4" x14ac:dyDescent="0.3">
      <c r="A382" s="1">
        <v>43971</v>
      </c>
      <c r="B382" s="3" t="s">
        <v>71</v>
      </c>
      <c r="C382">
        <v>7</v>
      </c>
      <c r="D382">
        <v>2</v>
      </c>
    </row>
    <row r="383" spans="1:4" x14ac:dyDescent="0.3">
      <c r="A383" s="1">
        <v>43972</v>
      </c>
      <c r="B383" s="3" t="s">
        <v>71</v>
      </c>
      <c r="C383">
        <v>9</v>
      </c>
      <c r="D383">
        <v>2</v>
      </c>
    </row>
    <row r="384" spans="1:4" x14ac:dyDescent="0.3">
      <c r="A384" s="1">
        <v>43973</v>
      </c>
      <c r="B384" s="3" t="s">
        <v>71</v>
      </c>
      <c r="C384">
        <v>10</v>
      </c>
      <c r="D384">
        <v>1</v>
      </c>
    </row>
    <row r="385" spans="1:4" x14ac:dyDescent="0.3">
      <c r="A385" s="1">
        <v>43974</v>
      </c>
      <c r="B385" s="3" t="s">
        <v>71</v>
      </c>
      <c r="C385">
        <v>11</v>
      </c>
      <c r="D385">
        <v>0</v>
      </c>
    </row>
    <row r="386" spans="1:4" x14ac:dyDescent="0.3">
      <c r="A386" s="1">
        <v>43975</v>
      </c>
      <c r="B386" s="3" t="s">
        <v>71</v>
      </c>
      <c r="C386">
        <v>5</v>
      </c>
      <c r="D386">
        <v>1</v>
      </c>
    </row>
    <row r="387" spans="1:4" x14ac:dyDescent="0.3">
      <c r="A387" s="1">
        <v>43976</v>
      </c>
      <c r="B387" s="3" t="s">
        <v>71</v>
      </c>
      <c r="C387">
        <v>6</v>
      </c>
      <c r="D387">
        <v>0</v>
      </c>
    </row>
    <row r="388" spans="1:4" x14ac:dyDescent="0.3">
      <c r="A388" s="1">
        <v>43861</v>
      </c>
      <c r="B388" s="3" t="s">
        <v>64</v>
      </c>
      <c r="C388">
        <v>0</v>
      </c>
      <c r="D388">
        <v>0</v>
      </c>
    </row>
    <row r="389" spans="1:4" x14ac:dyDescent="0.3">
      <c r="A389" s="1">
        <v>43867</v>
      </c>
      <c r="B389" s="3" t="s">
        <v>64</v>
      </c>
      <c r="C389">
        <v>0</v>
      </c>
      <c r="D389">
        <v>0</v>
      </c>
    </row>
    <row r="390" spans="1:4" x14ac:dyDescent="0.3">
      <c r="A390" s="1">
        <v>43882</v>
      </c>
      <c r="B390" s="3" t="s">
        <v>64</v>
      </c>
      <c r="C390">
        <v>0</v>
      </c>
      <c r="D390">
        <v>0</v>
      </c>
    </row>
    <row r="391" spans="1:4" x14ac:dyDescent="0.3">
      <c r="A391" s="1">
        <v>43883</v>
      </c>
      <c r="B391" s="3" t="s">
        <v>64</v>
      </c>
      <c r="C391">
        <v>2</v>
      </c>
      <c r="D391">
        <v>0</v>
      </c>
    </row>
    <row r="392" spans="1:4" x14ac:dyDescent="0.3">
      <c r="A392" s="1">
        <v>43884</v>
      </c>
      <c r="B392" s="3" t="s">
        <v>64</v>
      </c>
      <c r="C392">
        <v>7</v>
      </c>
      <c r="D392">
        <v>0</v>
      </c>
    </row>
    <row r="393" spans="1:4" x14ac:dyDescent="0.3">
      <c r="A393" s="1">
        <v>43885</v>
      </c>
      <c r="B393" s="3" t="s">
        <v>64</v>
      </c>
      <c r="C393">
        <v>9</v>
      </c>
      <c r="D393">
        <v>0</v>
      </c>
    </row>
    <row r="394" spans="1:4" x14ac:dyDescent="0.3">
      <c r="A394" s="1">
        <v>43886</v>
      </c>
      <c r="B394" s="3" t="s">
        <v>64</v>
      </c>
      <c r="C394">
        <v>8</v>
      </c>
      <c r="D394">
        <v>0</v>
      </c>
    </row>
    <row r="395" spans="1:4" x14ac:dyDescent="0.3">
      <c r="A395" s="1">
        <v>43887</v>
      </c>
      <c r="B395" s="3" t="s">
        <v>64</v>
      </c>
      <c r="C395">
        <v>21</v>
      </c>
      <c r="D395">
        <v>1</v>
      </c>
    </row>
    <row r="396" spans="1:4" x14ac:dyDescent="0.3">
      <c r="A396" s="1">
        <v>43888</v>
      </c>
      <c r="B396" s="3" t="s">
        <v>64</v>
      </c>
      <c r="C396">
        <v>50</v>
      </c>
      <c r="D396">
        <v>0</v>
      </c>
    </row>
    <row r="397" spans="1:4" x14ac:dyDescent="0.3">
      <c r="A397" s="1">
        <v>43889</v>
      </c>
      <c r="B397" s="3" t="s">
        <v>64</v>
      </c>
      <c r="C397">
        <v>48</v>
      </c>
      <c r="D397">
        <v>1</v>
      </c>
    </row>
    <row r="398" spans="1:4" x14ac:dyDescent="0.3">
      <c r="A398" s="1">
        <v>43890</v>
      </c>
      <c r="B398" s="3" t="s">
        <v>64</v>
      </c>
      <c r="C398">
        <v>72</v>
      </c>
      <c r="D398">
        <v>2</v>
      </c>
    </row>
    <row r="399" spans="1:4" x14ac:dyDescent="0.3">
      <c r="A399" s="1">
        <v>43891</v>
      </c>
      <c r="B399" s="3" t="s">
        <v>64</v>
      </c>
      <c r="C399">
        <v>68</v>
      </c>
      <c r="D399">
        <v>4</v>
      </c>
    </row>
    <row r="400" spans="1:4" x14ac:dyDescent="0.3">
      <c r="A400" s="1">
        <v>43892</v>
      </c>
      <c r="B400" s="3" t="s">
        <v>64</v>
      </c>
      <c r="C400">
        <v>50</v>
      </c>
      <c r="D400">
        <v>3</v>
      </c>
    </row>
    <row r="401" spans="1:4" x14ac:dyDescent="0.3">
      <c r="A401" s="1">
        <v>43893</v>
      </c>
      <c r="B401" s="3" t="s">
        <v>64</v>
      </c>
      <c r="C401">
        <v>85</v>
      </c>
      <c r="D401">
        <v>7</v>
      </c>
    </row>
    <row r="402" spans="1:4" x14ac:dyDescent="0.3">
      <c r="A402" s="1">
        <v>43894</v>
      </c>
      <c r="B402" s="3" t="s">
        <v>64</v>
      </c>
      <c r="C402">
        <v>124</v>
      </c>
      <c r="D402">
        <v>4</v>
      </c>
    </row>
    <row r="403" spans="1:4" x14ac:dyDescent="0.3">
      <c r="A403" s="1">
        <v>43895</v>
      </c>
      <c r="B403" s="3" t="s">
        <v>64</v>
      </c>
      <c r="C403">
        <v>154</v>
      </c>
      <c r="D403">
        <v>8</v>
      </c>
    </row>
    <row r="404" spans="1:4" x14ac:dyDescent="0.3">
      <c r="A404" s="1">
        <v>43896</v>
      </c>
      <c r="B404" s="3" t="s">
        <v>64</v>
      </c>
      <c r="C404">
        <v>172</v>
      </c>
      <c r="D404">
        <v>7</v>
      </c>
    </row>
    <row r="405" spans="1:4" x14ac:dyDescent="0.3">
      <c r="A405" s="1">
        <v>43897</v>
      </c>
      <c r="B405" s="3" t="s">
        <v>64</v>
      </c>
      <c r="C405">
        <v>140</v>
      </c>
      <c r="D405">
        <v>11</v>
      </c>
    </row>
    <row r="406" spans="1:4" x14ac:dyDescent="0.3">
      <c r="A406" s="1">
        <v>43898</v>
      </c>
      <c r="B406" s="3" t="s">
        <v>64</v>
      </c>
      <c r="C406">
        <v>170</v>
      </c>
      <c r="D406">
        <v>8</v>
      </c>
    </row>
    <row r="407" spans="1:4" x14ac:dyDescent="0.3">
      <c r="A407" s="1">
        <v>43899</v>
      </c>
      <c r="B407" s="3" t="s">
        <v>64</v>
      </c>
      <c r="C407">
        <v>206</v>
      </c>
      <c r="D407">
        <v>14</v>
      </c>
    </row>
    <row r="408" spans="1:4" x14ac:dyDescent="0.3">
      <c r="A408" s="1">
        <v>43900</v>
      </c>
      <c r="B408" s="3" t="s">
        <v>64</v>
      </c>
      <c r="C408">
        <v>147</v>
      </c>
      <c r="D408">
        <v>15</v>
      </c>
    </row>
    <row r="409" spans="1:4" x14ac:dyDescent="0.3">
      <c r="A409" s="1">
        <v>43901</v>
      </c>
      <c r="B409" s="3" t="s">
        <v>64</v>
      </c>
      <c r="C409">
        <v>206</v>
      </c>
      <c r="D409">
        <v>28</v>
      </c>
    </row>
    <row r="410" spans="1:4" x14ac:dyDescent="0.3">
      <c r="A410" s="1">
        <v>43902</v>
      </c>
      <c r="B410" s="3" t="s">
        <v>64</v>
      </c>
      <c r="C410">
        <v>208</v>
      </c>
      <c r="D410">
        <v>33</v>
      </c>
    </row>
    <row r="411" spans="1:4" x14ac:dyDescent="0.3">
      <c r="A411" s="1">
        <v>43903</v>
      </c>
      <c r="B411" s="3" t="s">
        <v>64</v>
      </c>
      <c r="C411">
        <v>316</v>
      </c>
      <c r="D411">
        <v>55</v>
      </c>
    </row>
    <row r="412" spans="1:4" x14ac:dyDescent="0.3">
      <c r="A412" s="1">
        <v>43904</v>
      </c>
      <c r="B412" s="3" t="s">
        <v>64</v>
      </c>
      <c r="C412">
        <v>381</v>
      </c>
      <c r="D412">
        <v>40</v>
      </c>
    </row>
    <row r="413" spans="1:4" x14ac:dyDescent="0.3">
      <c r="A413" s="1">
        <v>43905</v>
      </c>
      <c r="B413" s="3" t="s">
        <v>64</v>
      </c>
      <c r="C413">
        <v>449</v>
      </c>
      <c r="D413">
        <v>43</v>
      </c>
    </row>
    <row r="414" spans="1:4" x14ac:dyDescent="0.3">
      <c r="A414" s="1">
        <v>43906</v>
      </c>
      <c r="B414" s="3" t="s">
        <v>64</v>
      </c>
      <c r="C414">
        <v>429</v>
      </c>
      <c r="D414">
        <v>62</v>
      </c>
    </row>
    <row r="415" spans="1:4" x14ac:dyDescent="0.3">
      <c r="A415" s="1">
        <v>43907</v>
      </c>
      <c r="B415" s="3" t="s">
        <v>64</v>
      </c>
      <c r="C415">
        <v>409</v>
      </c>
      <c r="D415">
        <v>47</v>
      </c>
    </row>
    <row r="416" spans="1:4" x14ac:dyDescent="0.3">
      <c r="A416" s="1">
        <v>43908</v>
      </c>
      <c r="B416" s="3" t="s">
        <v>64</v>
      </c>
      <c r="C416">
        <v>594</v>
      </c>
      <c r="D416">
        <v>65</v>
      </c>
    </row>
    <row r="417" spans="1:4" x14ac:dyDescent="0.3">
      <c r="A417" s="1">
        <v>43909</v>
      </c>
      <c r="B417" s="3" t="s">
        <v>64</v>
      </c>
      <c r="C417">
        <v>689</v>
      </c>
      <c r="D417">
        <v>73</v>
      </c>
    </row>
    <row r="418" spans="1:4" x14ac:dyDescent="0.3">
      <c r="A418" s="1">
        <v>43910</v>
      </c>
      <c r="B418" s="3" t="s">
        <v>64</v>
      </c>
      <c r="C418">
        <v>754</v>
      </c>
      <c r="D418">
        <v>109</v>
      </c>
    </row>
    <row r="419" spans="1:4" x14ac:dyDescent="0.3">
      <c r="A419" s="1">
        <v>43911</v>
      </c>
      <c r="B419" s="3" t="s">
        <v>64</v>
      </c>
      <c r="C419">
        <v>737</v>
      </c>
      <c r="D419">
        <v>75</v>
      </c>
    </row>
    <row r="420" spans="1:4" x14ac:dyDescent="0.3">
      <c r="A420" s="1">
        <v>43912</v>
      </c>
      <c r="B420" s="3" t="s">
        <v>64</v>
      </c>
      <c r="C420">
        <v>850</v>
      </c>
      <c r="D420">
        <v>101</v>
      </c>
    </row>
    <row r="421" spans="1:4" x14ac:dyDescent="0.3">
      <c r="A421" s="1">
        <v>43913</v>
      </c>
      <c r="B421" s="3" t="s">
        <v>64</v>
      </c>
      <c r="C421">
        <v>980</v>
      </c>
      <c r="D421">
        <v>76</v>
      </c>
    </row>
    <row r="422" spans="1:4" x14ac:dyDescent="0.3">
      <c r="A422" s="1">
        <v>43914</v>
      </c>
      <c r="B422" s="3" t="s">
        <v>64</v>
      </c>
      <c r="C422">
        <v>719</v>
      </c>
      <c r="D422">
        <v>93</v>
      </c>
    </row>
    <row r="423" spans="1:4" x14ac:dyDescent="0.3">
      <c r="A423" s="1">
        <v>43915</v>
      </c>
      <c r="B423" s="3" t="s">
        <v>64</v>
      </c>
      <c r="C423">
        <v>800</v>
      </c>
      <c r="D423">
        <v>92</v>
      </c>
    </row>
    <row r="424" spans="1:4" x14ac:dyDescent="0.3">
      <c r="A424" s="1">
        <v>43916</v>
      </c>
      <c r="B424" s="3" t="s">
        <v>64</v>
      </c>
      <c r="C424">
        <v>762</v>
      </c>
      <c r="D424">
        <v>97</v>
      </c>
    </row>
    <row r="425" spans="1:4" x14ac:dyDescent="0.3">
      <c r="A425" s="1">
        <v>43917</v>
      </c>
      <c r="B425" s="3" t="s">
        <v>64</v>
      </c>
      <c r="C425">
        <v>772</v>
      </c>
      <c r="D425">
        <v>93</v>
      </c>
    </row>
    <row r="426" spans="1:4" x14ac:dyDescent="0.3">
      <c r="A426" s="1">
        <v>43918</v>
      </c>
      <c r="B426" s="3" t="s">
        <v>64</v>
      </c>
      <c r="C426">
        <v>795</v>
      </c>
      <c r="D426">
        <v>77</v>
      </c>
    </row>
    <row r="427" spans="1:4" x14ac:dyDescent="0.3">
      <c r="A427" s="1">
        <v>43919</v>
      </c>
      <c r="B427" s="3" t="s">
        <v>64</v>
      </c>
      <c r="C427">
        <v>736</v>
      </c>
      <c r="D427">
        <v>99</v>
      </c>
    </row>
    <row r="428" spans="1:4" x14ac:dyDescent="0.3">
      <c r="A428" s="1">
        <v>43920</v>
      </c>
      <c r="B428" s="3" t="s">
        <v>64</v>
      </c>
      <c r="C428">
        <v>412</v>
      </c>
      <c r="D428">
        <v>95</v>
      </c>
    </row>
    <row r="429" spans="1:4" x14ac:dyDescent="0.3">
      <c r="A429" s="1">
        <v>43921</v>
      </c>
      <c r="B429" s="3" t="s">
        <v>64</v>
      </c>
      <c r="C429">
        <v>543</v>
      </c>
      <c r="D429">
        <v>106</v>
      </c>
    </row>
    <row r="430" spans="1:4" x14ac:dyDescent="0.3">
      <c r="A430" s="1">
        <v>43922</v>
      </c>
      <c r="B430" s="3" t="s">
        <v>64</v>
      </c>
      <c r="C430">
        <v>713</v>
      </c>
      <c r="D430">
        <v>88</v>
      </c>
    </row>
    <row r="431" spans="1:4" x14ac:dyDescent="0.3">
      <c r="A431" s="1">
        <v>43923</v>
      </c>
      <c r="B431" s="3" t="s">
        <v>64</v>
      </c>
      <c r="C431">
        <v>546</v>
      </c>
      <c r="D431">
        <v>79</v>
      </c>
    </row>
    <row r="432" spans="1:4" x14ac:dyDescent="0.3">
      <c r="A432" s="1">
        <v>43924</v>
      </c>
      <c r="B432" s="3" t="s">
        <v>64</v>
      </c>
      <c r="C432">
        <v>599</v>
      </c>
      <c r="D432">
        <v>91</v>
      </c>
    </row>
    <row r="433" spans="1:4" x14ac:dyDescent="0.3">
      <c r="A433" s="1">
        <v>43925</v>
      </c>
      <c r="B433" s="3" t="s">
        <v>64</v>
      </c>
      <c r="C433">
        <v>608</v>
      </c>
      <c r="D433">
        <v>75</v>
      </c>
    </row>
    <row r="434" spans="1:4" x14ac:dyDescent="0.3">
      <c r="A434" s="1">
        <v>43926</v>
      </c>
      <c r="B434" s="3" t="s">
        <v>64</v>
      </c>
      <c r="C434">
        <v>549</v>
      </c>
      <c r="D434">
        <v>74</v>
      </c>
    </row>
    <row r="435" spans="1:4" x14ac:dyDescent="0.3">
      <c r="A435" s="1">
        <v>43927</v>
      </c>
      <c r="B435" s="3" t="s">
        <v>64</v>
      </c>
      <c r="C435">
        <v>467</v>
      </c>
      <c r="D435">
        <v>57</v>
      </c>
    </row>
    <row r="436" spans="1:4" x14ac:dyDescent="0.3">
      <c r="A436" s="1">
        <v>43928</v>
      </c>
      <c r="B436" s="3" t="s">
        <v>64</v>
      </c>
      <c r="C436">
        <v>269</v>
      </c>
      <c r="D436">
        <v>72</v>
      </c>
    </row>
    <row r="437" spans="1:4" x14ac:dyDescent="0.3">
      <c r="A437" s="1">
        <v>43929</v>
      </c>
      <c r="B437" s="3" t="s">
        <v>64</v>
      </c>
      <c r="C437">
        <v>409</v>
      </c>
      <c r="D437">
        <v>54</v>
      </c>
    </row>
    <row r="438" spans="1:4" x14ac:dyDescent="0.3">
      <c r="A438" s="1">
        <v>43930</v>
      </c>
      <c r="B438" s="3" t="s">
        <v>64</v>
      </c>
      <c r="C438">
        <v>443</v>
      </c>
      <c r="D438">
        <v>82</v>
      </c>
    </row>
    <row r="439" spans="1:4" x14ac:dyDescent="0.3">
      <c r="A439" s="1">
        <v>43931</v>
      </c>
      <c r="B439" s="3" t="s">
        <v>64</v>
      </c>
      <c r="C439">
        <v>451</v>
      </c>
      <c r="D439">
        <v>81</v>
      </c>
    </row>
    <row r="440" spans="1:4" x14ac:dyDescent="0.3">
      <c r="A440" s="1">
        <v>43932</v>
      </c>
      <c r="B440" s="3" t="s">
        <v>64</v>
      </c>
      <c r="C440">
        <v>507</v>
      </c>
      <c r="D440">
        <v>84</v>
      </c>
    </row>
    <row r="441" spans="1:4" x14ac:dyDescent="0.3">
      <c r="A441" s="1">
        <v>43933</v>
      </c>
      <c r="B441" s="3" t="s">
        <v>64</v>
      </c>
      <c r="C441">
        <v>463</v>
      </c>
      <c r="D441">
        <v>83</v>
      </c>
    </row>
    <row r="442" spans="1:4" x14ac:dyDescent="0.3">
      <c r="A442" s="1">
        <v>43934</v>
      </c>
      <c r="B442" s="3" t="s">
        <v>64</v>
      </c>
      <c r="C442">
        <v>342</v>
      </c>
      <c r="D442">
        <v>51</v>
      </c>
    </row>
    <row r="443" spans="1:4" x14ac:dyDescent="0.3">
      <c r="A443" s="1">
        <v>43935</v>
      </c>
      <c r="B443" s="3" t="s">
        <v>64</v>
      </c>
      <c r="C443">
        <v>312</v>
      </c>
      <c r="D443">
        <v>90</v>
      </c>
    </row>
    <row r="444" spans="1:4" x14ac:dyDescent="0.3">
      <c r="A444" s="1">
        <v>43936</v>
      </c>
      <c r="B444" s="3" t="s">
        <v>64</v>
      </c>
      <c r="C444">
        <v>277</v>
      </c>
      <c r="D444">
        <v>83</v>
      </c>
    </row>
    <row r="445" spans="1:4" x14ac:dyDescent="0.3">
      <c r="A445" s="1">
        <v>43937</v>
      </c>
      <c r="B445" s="3" t="s">
        <v>64</v>
      </c>
      <c r="C445">
        <v>457</v>
      </c>
      <c r="D445">
        <v>55</v>
      </c>
    </row>
    <row r="446" spans="1:4" x14ac:dyDescent="0.3">
      <c r="A446" s="1">
        <v>43938</v>
      </c>
      <c r="B446" s="3" t="s">
        <v>64</v>
      </c>
      <c r="C446">
        <v>348</v>
      </c>
      <c r="D446">
        <v>60</v>
      </c>
    </row>
    <row r="447" spans="1:4" x14ac:dyDescent="0.3">
      <c r="A447" s="1">
        <v>43939</v>
      </c>
      <c r="B447" s="3" t="s">
        <v>64</v>
      </c>
      <c r="C447">
        <v>350</v>
      </c>
      <c r="D447">
        <v>62</v>
      </c>
    </row>
    <row r="448" spans="1:4" x14ac:dyDescent="0.3">
      <c r="A448" s="1">
        <v>43940</v>
      </c>
      <c r="B448" s="3" t="s">
        <v>64</v>
      </c>
      <c r="C448">
        <v>376</v>
      </c>
      <c r="D448">
        <v>58</v>
      </c>
    </row>
    <row r="449" spans="1:4" x14ac:dyDescent="0.3">
      <c r="A449" s="1">
        <v>43941</v>
      </c>
      <c r="B449" s="3" t="s">
        <v>64</v>
      </c>
      <c r="C449">
        <v>307</v>
      </c>
      <c r="D449">
        <v>56</v>
      </c>
    </row>
    <row r="450" spans="1:4" x14ac:dyDescent="0.3">
      <c r="A450" s="1">
        <v>43942</v>
      </c>
      <c r="B450" s="3" t="s">
        <v>64</v>
      </c>
      <c r="C450">
        <v>225</v>
      </c>
      <c r="D450">
        <v>68</v>
      </c>
    </row>
    <row r="451" spans="1:4" x14ac:dyDescent="0.3">
      <c r="A451" s="1">
        <v>43943</v>
      </c>
      <c r="B451" s="3" t="s">
        <v>64</v>
      </c>
      <c r="C451">
        <v>342</v>
      </c>
      <c r="D451">
        <v>57</v>
      </c>
    </row>
    <row r="452" spans="1:4" x14ac:dyDescent="0.3">
      <c r="A452" s="1">
        <v>43944</v>
      </c>
      <c r="B452" s="3" t="s">
        <v>64</v>
      </c>
      <c r="C452">
        <v>289</v>
      </c>
      <c r="D452">
        <v>65</v>
      </c>
    </row>
    <row r="453" spans="1:4" x14ac:dyDescent="0.3">
      <c r="A453" s="1">
        <v>43945</v>
      </c>
      <c r="B453" s="3" t="s">
        <v>64</v>
      </c>
      <c r="C453">
        <v>247</v>
      </c>
      <c r="D453">
        <v>34</v>
      </c>
    </row>
    <row r="454" spans="1:4" x14ac:dyDescent="0.3">
      <c r="A454" s="1">
        <v>43946</v>
      </c>
      <c r="B454" s="3" t="s">
        <v>64</v>
      </c>
      <c r="C454">
        <v>239</v>
      </c>
      <c r="D454">
        <v>44</v>
      </c>
    </row>
    <row r="455" spans="1:4" x14ac:dyDescent="0.3">
      <c r="A455" s="1">
        <v>43947</v>
      </c>
      <c r="B455" s="3" t="s">
        <v>64</v>
      </c>
      <c r="C455">
        <v>241</v>
      </c>
      <c r="D455">
        <v>39</v>
      </c>
    </row>
    <row r="456" spans="1:4" x14ac:dyDescent="0.3">
      <c r="A456" s="1">
        <v>43948</v>
      </c>
      <c r="B456" s="3" t="s">
        <v>64</v>
      </c>
      <c r="C456">
        <v>212</v>
      </c>
      <c r="D456">
        <v>45</v>
      </c>
    </row>
    <row r="457" spans="1:4" x14ac:dyDescent="0.3">
      <c r="A457" s="1">
        <v>43949</v>
      </c>
      <c r="B457" s="3" t="s">
        <v>64</v>
      </c>
      <c r="C457">
        <v>252</v>
      </c>
      <c r="D457">
        <v>41</v>
      </c>
    </row>
    <row r="458" spans="1:4" x14ac:dyDescent="0.3">
      <c r="A458" s="1">
        <v>43950</v>
      </c>
      <c r="B458" s="3" t="s">
        <v>64</v>
      </c>
      <c r="C458">
        <v>263</v>
      </c>
      <c r="D458">
        <v>40</v>
      </c>
    </row>
    <row r="459" spans="1:4" x14ac:dyDescent="0.3">
      <c r="A459" s="1">
        <v>43951</v>
      </c>
      <c r="B459" s="3" t="s">
        <v>64</v>
      </c>
      <c r="C459">
        <v>259</v>
      </c>
      <c r="D459">
        <v>39</v>
      </c>
    </row>
    <row r="460" spans="1:4" x14ac:dyDescent="0.3">
      <c r="A460" s="1">
        <v>43952</v>
      </c>
      <c r="B460" s="3" t="s">
        <v>64</v>
      </c>
      <c r="C460">
        <v>208</v>
      </c>
      <c r="D460">
        <v>28</v>
      </c>
    </row>
    <row r="461" spans="1:4" x14ac:dyDescent="0.3">
      <c r="A461" s="1">
        <v>43953</v>
      </c>
      <c r="B461" s="3" t="s">
        <v>64</v>
      </c>
      <c r="C461">
        <v>206</v>
      </c>
      <c r="D461">
        <v>35</v>
      </c>
    </row>
    <row r="462" spans="1:4" x14ac:dyDescent="0.3">
      <c r="A462" s="1">
        <v>43954</v>
      </c>
      <c r="B462" s="3" t="s">
        <v>64</v>
      </c>
      <c r="C462">
        <v>166</v>
      </c>
      <c r="D462">
        <v>28</v>
      </c>
    </row>
    <row r="463" spans="1:4" x14ac:dyDescent="0.3">
      <c r="A463" s="1">
        <v>43955</v>
      </c>
      <c r="B463" s="3" t="s">
        <v>64</v>
      </c>
      <c r="C463">
        <v>159</v>
      </c>
      <c r="D463">
        <v>24</v>
      </c>
    </row>
    <row r="464" spans="1:4" x14ac:dyDescent="0.3">
      <c r="A464" s="1">
        <v>43956</v>
      </c>
      <c r="B464" s="3" t="s">
        <v>64</v>
      </c>
      <c r="C464">
        <v>100</v>
      </c>
      <c r="D464">
        <v>39</v>
      </c>
    </row>
    <row r="465" spans="1:4" x14ac:dyDescent="0.3">
      <c r="A465" s="1">
        <v>43957</v>
      </c>
      <c r="B465" s="3" t="s">
        <v>64</v>
      </c>
      <c r="C465">
        <v>104</v>
      </c>
      <c r="D465">
        <v>32</v>
      </c>
    </row>
    <row r="466" spans="1:4" x14ac:dyDescent="0.3">
      <c r="A466" s="1">
        <v>43958</v>
      </c>
      <c r="B466" s="3" t="s">
        <v>64</v>
      </c>
      <c r="C466">
        <v>108</v>
      </c>
      <c r="D466">
        <v>29</v>
      </c>
    </row>
    <row r="467" spans="1:4" x14ac:dyDescent="0.3">
      <c r="A467" s="1">
        <v>43959</v>
      </c>
      <c r="B467" s="3" t="s">
        <v>64</v>
      </c>
      <c r="C467">
        <v>111</v>
      </c>
      <c r="D467">
        <v>31</v>
      </c>
    </row>
    <row r="468" spans="1:4" x14ac:dyDescent="0.3">
      <c r="A468" s="1">
        <v>43960</v>
      </c>
      <c r="B468" s="3" t="s">
        <v>64</v>
      </c>
      <c r="C468">
        <v>121</v>
      </c>
      <c r="D468">
        <v>30</v>
      </c>
    </row>
    <row r="469" spans="1:4" x14ac:dyDescent="0.3">
      <c r="A469" s="1">
        <v>43961</v>
      </c>
      <c r="B469" s="3" t="s">
        <v>64</v>
      </c>
      <c r="C469">
        <v>77</v>
      </c>
      <c r="D469">
        <v>18</v>
      </c>
    </row>
    <row r="470" spans="1:4" x14ac:dyDescent="0.3">
      <c r="A470" s="1">
        <v>43962</v>
      </c>
      <c r="B470" s="3" t="s">
        <v>64</v>
      </c>
      <c r="C470">
        <v>80</v>
      </c>
      <c r="D470">
        <v>22</v>
      </c>
    </row>
    <row r="471" spans="1:4" x14ac:dyDescent="0.3">
      <c r="A471" s="1">
        <v>43963</v>
      </c>
      <c r="B471" s="3" t="s">
        <v>64</v>
      </c>
      <c r="C471">
        <v>53</v>
      </c>
      <c r="D471">
        <v>18</v>
      </c>
    </row>
    <row r="472" spans="1:4" x14ac:dyDescent="0.3">
      <c r="A472" s="1">
        <v>43964</v>
      </c>
      <c r="B472" s="3" t="s">
        <v>64</v>
      </c>
      <c r="C472">
        <v>50</v>
      </c>
      <c r="D472">
        <v>20</v>
      </c>
    </row>
    <row r="473" spans="1:4" x14ac:dyDescent="0.3">
      <c r="A473" s="1">
        <v>43965</v>
      </c>
      <c r="B473" s="3" t="s">
        <v>64</v>
      </c>
      <c r="C473">
        <v>77</v>
      </c>
      <c r="D473">
        <v>25</v>
      </c>
    </row>
    <row r="474" spans="1:4" x14ac:dyDescent="0.3">
      <c r="A474" s="1">
        <v>43966</v>
      </c>
      <c r="B474" s="3" t="s">
        <v>64</v>
      </c>
      <c r="C474">
        <v>54</v>
      </c>
      <c r="D474">
        <v>13</v>
      </c>
    </row>
    <row r="475" spans="1:4" x14ac:dyDescent="0.3">
      <c r="A475" s="1">
        <v>43967</v>
      </c>
      <c r="B475" s="3" t="s">
        <v>64</v>
      </c>
      <c r="C475">
        <v>72</v>
      </c>
      <c r="D475">
        <v>17</v>
      </c>
    </row>
    <row r="476" spans="1:4" x14ac:dyDescent="0.3">
      <c r="A476" s="1">
        <v>43968</v>
      </c>
      <c r="B476" s="3" t="s">
        <v>64</v>
      </c>
      <c r="C476">
        <v>50</v>
      </c>
      <c r="D476">
        <v>13</v>
      </c>
    </row>
    <row r="477" spans="1:4" x14ac:dyDescent="0.3">
      <c r="A477" s="1">
        <v>43969</v>
      </c>
      <c r="B477" s="3" t="s">
        <v>64</v>
      </c>
      <c r="C477">
        <v>35</v>
      </c>
      <c r="D477">
        <v>13</v>
      </c>
    </row>
    <row r="478" spans="1:4" x14ac:dyDescent="0.3">
      <c r="A478" s="1">
        <v>43970</v>
      </c>
      <c r="B478" s="3" t="s">
        <v>64</v>
      </c>
      <c r="C478">
        <v>47</v>
      </c>
      <c r="D478">
        <v>11</v>
      </c>
    </row>
    <row r="479" spans="1:4" x14ac:dyDescent="0.3">
      <c r="A479" s="1">
        <v>43971</v>
      </c>
      <c r="B479" s="3" t="s">
        <v>64</v>
      </c>
      <c r="C479">
        <v>50</v>
      </c>
      <c r="D479">
        <v>11</v>
      </c>
    </row>
    <row r="480" spans="1:4" x14ac:dyDescent="0.3">
      <c r="A480" s="1">
        <v>43972</v>
      </c>
      <c r="B480" s="3" t="s">
        <v>64</v>
      </c>
      <c r="C480">
        <v>53</v>
      </c>
      <c r="D480">
        <v>17</v>
      </c>
    </row>
    <row r="481" spans="1:4" x14ac:dyDescent="0.3">
      <c r="A481" s="1">
        <v>43973</v>
      </c>
      <c r="B481" s="3" t="s">
        <v>64</v>
      </c>
      <c r="C481">
        <v>53</v>
      </c>
      <c r="D481">
        <v>12</v>
      </c>
    </row>
    <row r="482" spans="1:4" x14ac:dyDescent="0.3">
      <c r="A482" s="1">
        <v>43974</v>
      </c>
      <c r="B482" s="3" t="s">
        <v>64</v>
      </c>
      <c r="C482">
        <v>43</v>
      </c>
      <c r="D482">
        <v>10</v>
      </c>
    </row>
    <row r="483" spans="1:4" x14ac:dyDescent="0.3">
      <c r="A483" s="1">
        <v>43975</v>
      </c>
      <c r="B483" s="3" t="s">
        <v>64</v>
      </c>
      <c r="C483">
        <v>45</v>
      </c>
      <c r="D483">
        <v>8</v>
      </c>
    </row>
    <row r="484" spans="1:4" x14ac:dyDescent="0.3">
      <c r="A484" s="1">
        <v>43976</v>
      </c>
      <c r="B484" s="3" t="s">
        <v>64</v>
      </c>
      <c r="C484">
        <v>29</v>
      </c>
      <c r="D484">
        <v>13</v>
      </c>
    </row>
    <row r="485" spans="1:4" x14ac:dyDescent="0.3">
      <c r="A485" s="1">
        <v>43861</v>
      </c>
      <c r="B485" s="3" t="s">
        <v>63</v>
      </c>
      <c r="C485">
        <v>0</v>
      </c>
      <c r="D485">
        <v>0</v>
      </c>
    </row>
    <row r="486" spans="1:4" x14ac:dyDescent="0.3">
      <c r="A486" s="1">
        <v>43867</v>
      </c>
      <c r="B486" s="3" t="s">
        <v>63</v>
      </c>
      <c r="C486">
        <v>0</v>
      </c>
      <c r="D486">
        <v>0</v>
      </c>
    </row>
    <row r="487" spans="1:4" x14ac:dyDescent="0.3">
      <c r="A487" s="1">
        <v>43882</v>
      </c>
      <c r="B487" s="3" t="s">
        <v>63</v>
      </c>
      <c r="C487">
        <v>0</v>
      </c>
      <c r="D487">
        <v>0</v>
      </c>
    </row>
    <row r="488" spans="1:4" x14ac:dyDescent="0.3">
      <c r="A488" s="1">
        <v>43883</v>
      </c>
      <c r="B488" s="3" t="s">
        <v>63</v>
      </c>
      <c r="C488">
        <v>0</v>
      </c>
      <c r="D488">
        <v>0</v>
      </c>
    </row>
    <row r="489" spans="1:4" x14ac:dyDescent="0.3">
      <c r="A489" s="1">
        <v>43884</v>
      </c>
      <c r="B489" s="3" t="s">
        <v>63</v>
      </c>
      <c r="C489">
        <v>0</v>
      </c>
      <c r="D489">
        <v>0</v>
      </c>
    </row>
    <row r="490" spans="1:4" x14ac:dyDescent="0.3">
      <c r="A490" s="1">
        <v>43885</v>
      </c>
      <c r="B490" s="3" t="s">
        <v>63</v>
      </c>
      <c r="C490">
        <v>0</v>
      </c>
      <c r="D490">
        <v>0</v>
      </c>
    </row>
    <row r="491" spans="1:4" x14ac:dyDescent="0.3">
      <c r="A491" s="1">
        <v>43886</v>
      </c>
      <c r="B491" s="3" t="s">
        <v>63</v>
      </c>
      <c r="C491">
        <v>0</v>
      </c>
      <c r="D491">
        <v>0</v>
      </c>
    </row>
    <row r="492" spans="1:4" x14ac:dyDescent="0.3">
      <c r="A492" s="1">
        <v>43887</v>
      </c>
      <c r="B492" s="3" t="s">
        <v>63</v>
      </c>
      <c r="C492">
        <v>0</v>
      </c>
      <c r="D492">
        <v>0</v>
      </c>
    </row>
    <row r="493" spans="1:4" x14ac:dyDescent="0.3">
      <c r="A493" s="1">
        <v>43888</v>
      </c>
      <c r="B493" s="3" t="s">
        <v>63</v>
      </c>
      <c r="C493">
        <v>0</v>
      </c>
      <c r="D493">
        <v>0</v>
      </c>
    </row>
    <row r="494" spans="1:4" x14ac:dyDescent="0.3">
      <c r="A494" s="1">
        <v>43889</v>
      </c>
      <c r="B494" s="3" t="s">
        <v>63</v>
      </c>
      <c r="C494">
        <v>0</v>
      </c>
      <c r="D494">
        <v>0</v>
      </c>
    </row>
    <row r="495" spans="1:4" x14ac:dyDescent="0.3">
      <c r="A495" s="1">
        <v>43890</v>
      </c>
      <c r="B495" s="3" t="s">
        <v>63</v>
      </c>
      <c r="C495">
        <v>0</v>
      </c>
      <c r="D495">
        <v>0</v>
      </c>
    </row>
    <row r="496" spans="1:4" x14ac:dyDescent="0.3">
      <c r="A496" s="1">
        <v>43891</v>
      </c>
      <c r="B496" s="3" t="s">
        <v>63</v>
      </c>
      <c r="C496">
        <v>6</v>
      </c>
      <c r="D496">
        <v>0</v>
      </c>
    </row>
    <row r="497" spans="1:4" x14ac:dyDescent="0.3">
      <c r="A497" s="1">
        <v>43892</v>
      </c>
      <c r="B497" s="3" t="s">
        <v>63</v>
      </c>
      <c r="C497">
        <v>3</v>
      </c>
      <c r="D497">
        <v>0</v>
      </c>
    </row>
    <row r="498" spans="1:4" x14ac:dyDescent="0.3">
      <c r="A498" s="1">
        <v>43893</v>
      </c>
      <c r="B498" s="3" t="s">
        <v>63</v>
      </c>
      <c r="C498">
        <v>4</v>
      </c>
      <c r="D498">
        <v>0</v>
      </c>
    </row>
    <row r="499" spans="1:4" x14ac:dyDescent="0.3">
      <c r="A499" s="1">
        <v>43894</v>
      </c>
      <c r="B499" s="3" t="s">
        <v>63</v>
      </c>
      <c r="C499">
        <v>5</v>
      </c>
      <c r="D499">
        <v>0</v>
      </c>
    </row>
    <row r="500" spans="1:4" x14ac:dyDescent="0.3">
      <c r="A500" s="1">
        <v>43895</v>
      </c>
      <c r="B500" s="3" t="s">
        <v>63</v>
      </c>
      <c r="C500">
        <v>3</v>
      </c>
      <c r="D500">
        <v>0</v>
      </c>
    </row>
    <row r="501" spans="1:4" x14ac:dyDescent="0.3">
      <c r="A501" s="1">
        <v>43896</v>
      </c>
      <c r="B501" s="3" t="s">
        <v>63</v>
      </c>
      <c r="C501">
        <v>10</v>
      </c>
      <c r="D501">
        <v>0</v>
      </c>
    </row>
    <row r="502" spans="1:4" x14ac:dyDescent="0.3">
      <c r="A502" s="1">
        <v>43897</v>
      </c>
      <c r="B502" s="3" t="s">
        <v>63</v>
      </c>
      <c r="C502">
        <v>11</v>
      </c>
      <c r="D502">
        <v>0</v>
      </c>
    </row>
    <row r="503" spans="1:4" x14ac:dyDescent="0.3">
      <c r="A503" s="1">
        <v>43898</v>
      </c>
      <c r="B503" s="3" t="s">
        <v>63</v>
      </c>
      <c r="C503">
        <v>15</v>
      </c>
      <c r="D503">
        <v>1</v>
      </c>
    </row>
    <row r="504" spans="1:4" x14ac:dyDescent="0.3">
      <c r="A504" s="1">
        <v>43899</v>
      </c>
      <c r="B504" s="3" t="s">
        <v>63</v>
      </c>
      <c r="C504">
        <v>36</v>
      </c>
      <c r="D504">
        <v>0</v>
      </c>
    </row>
    <row r="505" spans="1:4" x14ac:dyDescent="0.3">
      <c r="A505" s="1">
        <v>43900</v>
      </c>
      <c r="B505" s="3" t="s">
        <v>63</v>
      </c>
      <c r="C505">
        <v>23</v>
      </c>
      <c r="D505">
        <v>2</v>
      </c>
    </row>
    <row r="506" spans="1:4" x14ac:dyDescent="0.3">
      <c r="A506" s="1">
        <v>43901</v>
      </c>
      <c r="B506" s="3" t="s">
        <v>63</v>
      </c>
      <c r="C506">
        <v>10</v>
      </c>
      <c r="D506">
        <v>3</v>
      </c>
    </row>
    <row r="507" spans="1:4" x14ac:dyDescent="0.3">
      <c r="A507" s="1">
        <v>43902</v>
      </c>
      <c r="B507" s="3" t="s">
        <v>63</v>
      </c>
      <c r="C507">
        <v>41</v>
      </c>
      <c r="D507">
        <v>2</v>
      </c>
    </row>
    <row r="508" spans="1:4" x14ac:dyDescent="0.3">
      <c r="A508" s="1">
        <v>43903</v>
      </c>
      <c r="B508" s="3" t="s">
        <v>63</v>
      </c>
      <c r="C508">
        <v>90</v>
      </c>
      <c r="D508">
        <v>2</v>
      </c>
    </row>
    <row r="509" spans="1:4" x14ac:dyDescent="0.3">
      <c r="A509" s="1">
        <v>43904</v>
      </c>
      <c r="B509" s="3" t="s">
        <v>63</v>
      </c>
      <c r="C509">
        <v>44</v>
      </c>
      <c r="D509">
        <v>3</v>
      </c>
    </row>
    <row r="510" spans="1:4" x14ac:dyDescent="0.3">
      <c r="A510" s="1">
        <v>43905</v>
      </c>
      <c r="B510" s="3" t="s">
        <v>63</v>
      </c>
      <c r="C510">
        <v>46</v>
      </c>
      <c r="D510">
        <v>1</v>
      </c>
    </row>
    <row r="511" spans="1:4" x14ac:dyDescent="0.3">
      <c r="A511" s="1">
        <v>43906</v>
      </c>
      <c r="B511" s="3" t="s">
        <v>63</v>
      </c>
      <c r="C511">
        <v>39</v>
      </c>
      <c r="D511">
        <v>8</v>
      </c>
    </row>
    <row r="512" spans="1:4" x14ac:dyDescent="0.3">
      <c r="A512" s="1">
        <v>43907</v>
      </c>
      <c r="B512" s="3" t="s">
        <v>63</v>
      </c>
      <c r="C512">
        <v>8</v>
      </c>
      <c r="D512">
        <v>8</v>
      </c>
    </row>
    <row r="513" spans="1:4" x14ac:dyDescent="0.3">
      <c r="A513" s="1">
        <v>43908</v>
      </c>
      <c r="B513" s="3" t="s">
        <v>63</v>
      </c>
      <c r="C513">
        <v>68</v>
      </c>
      <c r="D513">
        <v>1</v>
      </c>
    </row>
    <row r="514" spans="1:4" x14ac:dyDescent="0.3">
      <c r="A514" s="1">
        <v>43909</v>
      </c>
      <c r="B514" s="3" t="s">
        <v>63</v>
      </c>
      <c r="C514">
        <v>137</v>
      </c>
      <c r="D514">
        <v>5</v>
      </c>
    </row>
    <row r="515" spans="1:4" x14ac:dyDescent="0.3">
      <c r="A515" s="1">
        <v>43910</v>
      </c>
      <c r="B515" s="3" t="s">
        <v>63</v>
      </c>
      <c r="C515">
        <v>57</v>
      </c>
      <c r="D515">
        <v>2</v>
      </c>
    </row>
    <row r="516" spans="1:4" x14ac:dyDescent="0.3">
      <c r="A516" s="1">
        <v>43911</v>
      </c>
      <c r="B516" s="3" t="s">
        <v>63</v>
      </c>
      <c r="C516">
        <v>134</v>
      </c>
      <c r="D516">
        <v>4</v>
      </c>
    </row>
    <row r="517" spans="1:4" x14ac:dyDescent="0.3">
      <c r="A517" s="1">
        <v>43912</v>
      </c>
      <c r="B517" s="3" t="s">
        <v>63</v>
      </c>
      <c r="C517">
        <v>84</v>
      </c>
      <c r="D517">
        <v>5</v>
      </c>
    </row>
    <row r="518" spans="1:4" x14ac:dyDescent="0.3">
      <c r="A518" s="1">
        <v>43913</v>
      </c>
      <c r="B518" s="3" t="s">
        <v>63</v>
      </c>
      <c r="C518">
        <v>56</v>
      </c>
      <c r="D518">
        <v>7</v>
      </c>
    </row>
    <row r="519" spans="1:4" x14ac:dyDescent="0.3">
      <c r="A519" s="1">
        <v>43914</v>
      </c>
      <c r="B519" s="3" t="s">
        <v>63</v>
      </c>
      <c r="C519">
        <v>62</v>
      </c>
      <c r="D519">
        <v>10</v>
      </c>
    </row>
    <row r="520" spans="1:4" x14ac:dyDescent="0.3">
      <c r="A520" s="1">
        <v>43915</v>
      </c>
      <c r="B520" s="3" t="s">
        <v>63</v>
      </c>
      <c r="C520">
        <v>147</v>
      </c>
      <c r="D520">
        <v>6</v>
      </c>
    </row>
    <row r="521" spans="1:4" x14ac:dyDescent="0.3">
      <c r="A521" s="1">
        <v>43916</v>
      </c>
      <c r="B521" s="3" t="s">
        <v>63</v>
      </c>
      <c r="C521">
        <v>84</v>
      </c>
      <c r="D521">
        <v>2</v>
      </c>
    </row>
    <row r="522" spans="1:4" x14ac:dyDescent="0.3">
      <c r="A522" s="1">
        <v>43917</v>
      </c>
      <c r="B522" s="3" t="s">
        <v>63</v>
      </c>
      <c r="C522">
        <v>94</v>
      </c>
      <c r="D522">
        <v>4</v>
      </c>
    </row>
    <row r="523" spans="1:4" x14ac:dyDescent="0.3">
      <c r="A523" s="1">
        <v>43918</v>
      </c>
      <c r="B523" s="3" t="s">
        <v>63</v>
      </c>
      <c r="C523">
        <v>119</v>
      </c>
      <c r="D523">
        <v>11</v>
      </c>
    </row>
    <row r="524" spans="1:4" x14ac:dyDescent="0.3">
      <c r="A524" s="1">
        <v>43919</v>
      </c>
      <c r="B524" s="3" t="s">
        <v>63</v>
      </c>
      <c r="C524">
        <v>44</v>
      </c>
      <c r="D524">
        <v>11</v>
      </c>
    </row>
    <row r="525" spans="1:4" x14ac:dyDescent="0.3">
      <c r="A525" s="1">
        <v>43920</v>
      </c>
      <c r="B525" s="3" t="s">
        <v>63</v>
      </c>
      <c r="C525">
        <v>21</v>
      </c>
      <c r="D525">
        <v>9</v>
      </c>
    </row>
    <row r="526" spans="1:4" x14ac:dyDescent="0.3">
      <c r="A526" s="1">
        <v>43921</v>
      </c>
      <c r="B526" s="3" t="s">
        <v>63</v>
      </c>
      <c r="C526">
        <v>92</v>
      </c>
      <c r="D526">
        <v>6</v>
      </c>
    </row>
    <row r="527" spans="1:4" x14ac:dyDescent="0.3">
      <c r="A527" s="1">
        <v>43922</v>
      </c>
      <c r="B527" s="3" t="s">
        <v>63</v>
      </c>
      <c r="C527">
        <v>92</v>
      </c>
      <c r="D527">
        <v>9</v>
      </c>
    </row>
    <row r="528" spans="1:4" x14ac:dyDescent="0.3">
      <c r="A528" s="1">
        <v>43923</v>
      </c>
      <c r="B528" s="3" t="s">
        <v>63</v>
      </c>
      <c r="C528">
        <v>114</v>
      </c>
      <c r="D528">
        <v>7</v>
      </c>
    </row>
    <row r="529" spans="1:4" x14ac:dyDescent="0.3">
      <c r="A529" s="1">
        <v>43924</v>
      </c>
      <c r="B529" s="3" t="s">
        <v>63</v>
      </c>
      <c r="C529">
        <v>80</v>
      </c>
      <c r="D529">
        <v>7</v>
      </c>
    </row>
    <row r="530" spans="1:4" x14ac:dyDescent="0.3">
      <c r="A530" s="1">
        <v>43925</v>
      </c>
      <c r="B530" s="3" t="s">
        <v>63</v>
      </c>
      <c r="C530">
        <v>107</v>
      </c>
      <c r="D530">
        <v>9</v>
      </c>
    </row>
    <row r="531" spans="1:4" x14ac:dyDescent="0.3">
      <c r="A531" s="1">
        <v>43926</v>
      </c>
      <c r="B531" s="3" t="s">
        <v>63</v>
      </c>
      <c r="C531">
        <v>62</v>
      </c>
      <c r="D531">
        <v>9</v>
      </c>
    </row>
    <row r="532" spans="1:4" x14ac:dyDescent="0.3">
      <c r="A532" s="1">
        <v>43927</v>
      </c>
      <c r="B532" s="3" t="s">
        <v>63</v>
      </c>
      <c r="C532">
        <v>55</v>
      </c>
      <c r="D532">
        <v>4</v>
      </c>
    </row>
    <row r="533" spans="1:4" x14ac:dyDescent="0.3">
      <c r="A533" s="1">
        <v>43928</v>
      </c>
      <c r="B533" s="3" t="s">
        <v>63</v>
      </c>
      <c r="C533">
        <v>50</v>
      </c>
      <c r="D533">
        <v>6</v>
      </c>
    </row>
    <row r="534" spans="1:4" x14ac:dyDescent="0.3">
      <c r="A534" s="1">
        <v>43929</v>
      </c>
      <c r="B534" s="3" t="s">
        <v>63</v>
      </c>
      <c r="C534">
        <v>65</v>
      </c>
      <c r="D534">
        <v>5</v>
      </c>
    </row>
    <row r="535" spans="1:4" x14ac:dyDescent="0.3">
      <c r="A535" s="1">
        <v>43930</v>
      </c>
      <c r="B535" s="3" t="s">
        <v>63</v>
      </c>
      <c r="C535">
        <v>81</v>
      </c>
      <c r="D535">
        <v>2</v>
      </c>
    </row>
    <row r="536" spans="1:4" x14ac:dyDescent="0.3">
      <c r="A536" s="1">
        <v>43931</v>
      </c>
      <c r="B536" s="3" t="s">
        <v>63</v>
      </c>
      <c r="C536">
        <v>50</v>
      </c>
      <c r="D536">
        <v>8</v>
      </c>
    </row>
    <row r="537" spans="1:4" x14ac:dyDescent="0.3">
      <c r="A537" s="1">
        <v>43932</v>
      </c>
      <c r="B537" s="3" t="s">
        <v>63</v>
      </c>
      <c r="C537">
        <v>44</v>
      </c>
      <c r="D537">
        <v>6</v>
      </c>
    </row>
    <row r="538" spans="1:4" x14ac:dyDescent="0.3">
      <c r="A538" s="1">
        <v>43933</v>
      </c>
      <c r="B538" s="3" t="s">
        <v>63</v>
      </c>
      <c r="C538">
        <v>38</v>
      </c>
      <c r="D538">
        <v>10</v>
      </c>
    </row>
    <row r="539" spans="1:4" x14ac:dyDescent="0.3">
      <c r="A539" s="1">
        <v>43934</v>
      </c>
      <c r="B539" s="3" t="s">
        <v>63</v>
      </c>
      <c r="C539">
        <v>51</v>
      </c>
      <c r="D539">
        <v>7</v>
      </c>
    </row>
    <row r="540" spans="1:4" x14ac:dyDescent="0.3">
      <c r="A540" s="1">
        <v>43935</v>
      </c>
      <c r="B540" s="3" t="s">
        <v>63</v>
      </c>
      <c r="C540">
        <v>38</v>
      </c>
      <c r="D540">
        <v>4</v>
      </c>
    </row>
    <row r="541" spans="1:4" x14ac:dyDescent="0.3">
      <c r="A541" s="1">
        <v>43936</v>
      </c>
      <c r="B541" s="3" t="s">
        <v>63</v>
      </c>
      <c r="C541">
        <v>24</v>
      </c>
      <c r="D541">
        <v>6</v>
      </c>
    </row>
    <row r="542" spans="1:4" x14ac:dyDescent="0.3">
      <c r="A542" s="1">
        <v>43937</v>
      </c>
      <c r="B542" s="3" t="s">
        <v>63</v>
      </c>
      <c r="C542">
        <v>72</v>
      </c>
      <c r="D542">
        <v>5</v>
      </c>
    </row>
    <row r="543" spans="1:4" x14ac:dyDescent="0.3">
      <c r="A543" s="1">
        <v>43938</v>
      </c>
      <c r="B543" s="3" t="s">
        <v>63</v>
      </c>
      <c r="C543">
        <v>59</v>
      </c>
      <c r="D543">
        <v>3</v>
      </c>
    </row>
    <row r="544" spans="1:4" x14ac:dyDescent="0.3">
      <c r="A544" s="1">
        <v>43939</v>
      </c>
      <c r="B544" s="3" t="s">
        <v>63</v>
      </c>
      <c r="C544">
        <v>56</v>
      </c>
      <c r="D544">
        <v>2</v>
      </c>
    </row>
    <row r="545" spans="1:4" x14ac:dyDescent="0.3">
      <c r="A545" s="1">
        <v>43940</v>
      </c>
      <c r="B545" s="3" t="s">
        <v>63</v>
      </c>
      <c r="C545">
        <v>14</v>
      </c>
      <c r="D545">
        <v>3</v>
      </c>
    </row>
    <row r="546" spans="1:4" x14ac:dyDescent="0.3">
      <c r="A546" s="1">
        <v>43941</v>
      </c>
      <c r="B546" s="3" t="s">
        <v>63</v>
      </c>
      <c r="C546">
        <v>30</v>
      </c>
      <c r="D546">
        <v>14</v>
      </c>
    </row>
    <row r="547" spans="1:4" x14ac:dyDescent="0.3">
      <c r="A547" s="1">
        <v>43942</v>
      </c>
      <c r="B547" s="3" t="s">
        <v>63</v>
      </c>
      <c r="C547">
        <v>17</v>
      </c>
      <c r="D547">
        <v>2</v>
      </c>
    </row>
    <row r="548" spans="1:4" x14ac:dyDescent="0.3">
      <c r="A548" s="1">
        <v>43943</v>
      </c>
      <c r="B548" s="3" t="s">
        <v>63</v>
      </c>
      <c r="C548">
        <v>25</v>
      </c>
      <c r="D548">
        <v>5</v>
      </c>
    </row>
    <row r="549" spans="1:4" x14ac:dyDescent="0.3">
      <c r="A549" s="1">
        <v>43944</v>
      </c>
      <c r="B549" s="3" t="s">
        <v>63</v>
      </c>
      <c r="C549">
        <v>41</v>
      </c>
      <c r="D549">
        <v>10</v>
      </c>
    </row>
    <row r="550" spans="1:4" x14ac:dyDescent="0.3">
      <c r="A550" s="1">
        <v>43945</v>
      </c>
      <c r="B550" s="3" t="s">
        <v>63</v>
      </c>
      <c r="C550">
        <v>24</v>
      </c>
      <c r="D550">
        <v>2</v>
      </c>
    </row>
    <row r="551" spans="1:4" x14ac:dyDescent="0.3">
      <c r="A551" s="1">
        <v>43946</v>
      </c>
      <c r="B551" s="3" t="s">
        <v>63</v>
      </c>
      <c r="C551">
        <v>21</v>
      </c>
      <c r="D551">
        <v>5</v>
      </c>
    </row>
    <row r="552" spans="1:4" x14ac:dyDescent="0.3">
      <c r="A552" s="1">
        <v>43947</v>
      </c>
      <c r="B552" s="3" t="s">
        <v>63</v>
      </c>
      <c r="C552">
        <v>14</v>
      </c>
      <c r="D552">
        <v>1</v>
      </c>
    </row>
    <row r="553" spans="1:4" x14ac:dyDescent="0.3">
      <c r="A553" s="1">
        <v>43948</v>
      </c>
      <c r="B553" s="3" t="s">
        <v>63</v>
      </c>
      <c r="C553">
        <v>60</v>
      </c>
      <c r="D553">
        <v>7</v>
      </c>
    </row>
    <row r="554" spans="1:4" x14ac:dyDescent="0.3">
      <c r="A554" s="1">
        <v>43949</v>
      </c>
      <c r="B554" s="3" t="s">
        <v>63</v>
      </c>
      <c r="C554">
        <v>18</v>
      </c>
      <c r="D554">
        <v>7</v>
      </c>
    </row>
    <row r="555" spans="1:4" x14ac:dyDescent="0.3">
      <c r="A555" s="1">
        <v>43950</v>
      </c>
      <c r="B555" s="3" t="s">
        <v>63</v>
      </c>
      <c r="C555">
        <v>15</v>
      </c>
      <c r="D555">
        <v>7</v>
      </c>
    </row>
    <row r="556" spans="1:4" x14ac:dyDescent="0.3">
      <c r="A556" s="1">
        <v>43951</v>
      </c>
      <c r="B556" s="3" t="s">
        <v>63</v>
      </c>
      <c r="C556">
        <v>15</v>
      </c>
      <c r="D556">
        <v>4</v>
      </c>
    </row>
    <row r="557" spans="1:4" x14ac:dyDescent="0.3">
      <c r="A557" s="1">
        <v>43952</v>
      </c>
      <c r="B557" s="3" t="s">
        <v>63</v>
      </c>
      <c r="C557">
        <v>16</v>
      </c>
      <c r="D557">
        <v>5</v>
      </c>
    </row>
    <row r="558" spans="1:4" x14ac:dyDescent="0.3">
      <c r="A558" s="1">
        <v>43953</v>
      </c>
      <c r="B558" s="3" t="s">
        <v>63</v>
      </c>
      <c r="C558">
        <v>18</v>
      </c>
      <c r="D558">
        <v>1</v>
      </c>
    </row>
    <row r="559" spans="1:4" x14ac:dyDescent="0.3">
      <c r="A559" s="1">
        <v>43954</v>
      </c>
      <c r="B559" s="3" t="s">
        <v>63</v>
      </c>
      <c r="C559">
        <v>13</v>
      </c>
      <c r="D559">
        <v>2</v>
      </c>
    </row>
    <row r="560" spans="1:4" x14ac:dyDescent="0.3">
      <c r="A560" s="1">
        <v>43955</v>
      </c>
      <c r="B560" s="3" t="s">
        <v>63</v>
      </c>
      <c r="C560">
        <v>4</v>
      </c>
      <c r="D560">
        <v>2</v>
      </c>
    </row>
    <row r="561" spans="1:4" x14ac:dyDescent="0.3">
      <c r="A561" s="1">
        <v>43956</v>
      </c>
      <c r="B561" s="3" t="s">
        <v>63</v>
      </c>
      <c r="C561">
        <v>9</v>
      </c>
      <c r="D561">
        <v>4</v>
      </c>
    </row>
    <row r="562" spans="1:4" x14ac:dyDescent="0.3">
      <c r="A562" s="1">
        <v>43957</v>
      </c>
      <c r="B562" s="3" t="s">
        <v>63</v>
      </c>
      <c r="C562">
        <v>9</v>
      </c>
      <c r="D562">
        <v>3</v>
      </c>
    </row>
    <row r="563" spans="1:4" x14ac:dyDescent="0.3">
      <c r="A563" s="1">
        <v>43958</v>
      </c>
      <c r="B563" s="3" t="s">
        <v>63</v>
      </c>
      <c r="C563">
        <v>13</v>
      </c>
      <c r="D563">
        <v>2</v>
      </c>
    </row>
    <row r="564" spans="1:4" x14ac:dyDescent="0.3">
      <c r="A564" s="1">
        <v>43959</v>
      </c>
      <c r="B564" s="3" t="s">
        <v>63</v>
      </c>
      <c r="C564">
        <v>9</v>
      </c>
      <c r="D564">
        <v>0</v>
      </c>
    </row>
    <row r="565" spans="1:4" x14ac:dyDescent="0.3">
      <c r="A565" s="1">
        <v>43960</v>
      </c>
      <c r="B565" s="3" t="s">
        <v>63</v>
      </c>
      <c r="C565">
        <v>8</v>
      </c>
      <c r="D565">
        <v>0</v>
      </c>
    </row>
    <row r="566" spans="1:4" x14ac:dyDescent="0.3">
      <c r="A566" s="1">
        <v>43961</v>
      </c>
      <c r="B566" s="3" t="s">
        <v>63</v>
      </c>
      <c r="C566">
        <v>6</v>
      </c>
      <c r="D566">
        <v>2</v>
      </c>
    </row>
    <row r="567" spans="1:4" x14ac:dyDescent="0.3">
      <c r="A567" s="1">
        <v>43962</v>
      </c>
      <c r="B567" s="3" t="s">
        <v>63</v>
      </c>
      <c r="C567">
        <v>8</v>
      </c>
      <c r="D567">
        <v>2</v>
      </c>
    </row>
    <row r="568" spans="1:4" x14ac:dyDescent="0.3">
      <c r="A568" s="1">
        <v>43963</v>
      </c>
      <c r="B568" s="3" t="s">
        <v>63</v>
      </c>
      <c r="C568">
        <v>10</v>
      </c>
      <c r="D568">
        <v>1</v>
      </c>
    </row>
    <row r="569" spans="1:4" x14ac:dyDescent="0.3">
      <c r="A569" s="1">
        <v>43964</v>
      </c>
      <c r="B569" s="3" t="s">
        <v>63</v>
      </c>
      <c r="C569">
        <v>8</v>
      </c>
      <c r="D569">
        <v>3</v>
      </c>
    </row>
    <row r="570" spans="1:4" x14ac:dyDescent="0.3">
      <c r="A570" s="1">
        <v>43965</v>
      </c>
      <c r="B570" s="3" t="s">
        <v>63</v>
      </c>
      <c r="C570">
        <v>5</v>
      </c>
      <c r="D570">
        <v>1</v>
      </c>
    </row>
    <row r="571" spans="1:4" x14ac:dyDescent="0.3">
      <c r="A571" s="1">
        <v>43966</v>
      </c>
      <c r="B571" s="3" t="s">
        <v>63</v>
      </c>
      <c r="C571">
        <v>14</v>
      </c>
      <c r="D571">
        <v>1</v>
      </c>
    </row>
    <row r="572" spans="1:4" x14ac:dyDescent="0.3">
      <c r="A572" s="1">
        <v>43967</v>
      </c>
      <c r="B572" s="3" t="s">
        <v>63</v>
      </c>
      <c r="C572">
        <v>8</v>
      </c>
      <c r="D572">
        <v>1</v>
      </c>
    </row>
    <row r="573" spans="1:4" x14ac:dyDescent="0.3">
      <c r="A573" s="1">
        <v>43968</v>
      </c>
      <c r="B573" s="3" t="s">
        <v>63</v>
      </c>
      <c r="C573">
        <v>8</v>
      </c>
      <c r="D573">
        <v>0</v>
      </c>
    </row>
    <row r="574" spans="1:4" x14ac:dyDescent="0.3">
      <c r="A574" s="1">
        <v>43969</v>
      </c>
      <c r="B574" s="3" t="s">
        <v>63</v>
      </c>
      <c r="C574">
        <v>7</v>
      </c>
      <c r="D574">
        <v>1</v>
      </c>
    </row>
    <row r="575" spans="1:4" x14ac:dyDescent="0.3">
      <c r="A575" s="1">
        <v>43970</v>
      </c>
      <c r="B575" s="3" t="s">
        <v>63</v>
      </c>
      <c r="C575">
        <v>5</v>
      </c>
      <c r="D575">
        <v>0</v>
      </c>
    </row>
    <row r="576" spans="1:4" x14ac:dyDescent="0.3">
      <c r="A576" s="1">
        <v>43971</v>
      </c>
      <c r="B576" s="3" t="s">
        <v>63</v>
      </c>
      <c r="C576">
        <v>6</v>
      </c>
      <c r="D576">
        <v>2</v>
      </c>
    </row>
    <row r="577" spans="1:4" x14ac:dyDescent="0.3">
      <c r="A577" s="1">
        <v>43972</v>
      </c>
      <c r="B577" s="3" t="s">
        <v>63</v>
      </c>
      <c r="C577">
        <v>6</v>
      </c>
      <c r="D577">
        <v>1</v>
      </c>
    </row>
    <row r="578" spans="1:4" x14ac:dyDescent="0.3">
      <c r="A578" s="1">
        <v>43973</v>
      </c>
      <c r="B578" s="3" t="s">
        <v>63</v>
      </c>
      <c r="C578">
        <v>12</v>
      </c>
      <c r="D578">
        <v>2</v>
      </c>
    </row>
    <row r="579" spans="1:4" x14ac:dyDescent="0.3">
      <c r="A579" s="1">
        <v>43974</v>
      </c>
      <c r="B579" s="3" t="s">
        <v>63</v>
      </c>
      <c r="C579">
        <v>6</v>
      </c>
      <c r="D579">
        <v>2</v>
      </c>
    </row>
    <row r="580" spans="1:4" x14ac:dyDescent="0.3">
      <c r="A580" s="1">
        <v>43975</v>
      </c>
      <c r="B580" s="3" t="s">
        <v>63</v>
      </c>
      <c r="C580">
        <v>3</v>
      </c>
      <c r="D580">
        <v>2</v>
      </c>
    </row>
    <row r="581" spans="1:4" x14ac:dyDescent="0.3">
      <c r="A581" s="1">
        <v>43976</v>
      </c>
      <c r="B581" s="3" t="s">
        <v>63</v>
      </c>
      <c r="C581">
        <v>4</v>
      </c>
      <c r="D581">
        <v>0</v>
      </c>
    </row>
    <row r="582" spans="1:4" x14ac:dyDescent="0.3">
      <c r="A582" s="1">
        <v>43861</v>
      </c>
      <c r="B582" s="3" t="s">
        <v>68</v>
      </c>
      <c r="C582">
        <v>2</v>
      </c>
      <c r="D582">
        <v>0</v>
      </c>
    </row>
    <row r="583" spans="1:4" x14ac:dyDescent="0.3">
      <c r="A583" s="1">
        <v>43867</v>
      </c>
      <c r="B583" s="3" t="s">
        <v>68</v>
      </c>
      <c r="C583">
        <v>1</v>
      </c>
      <c r="D583">
        <v>0</v>
      </c>
    </row>
    <row r="584" spans="1:4" x14ac:dyDescent="0.3">
      <c r="A584" s="1">
        <v>43882</v>
      </c>
      <c r="B584" s="3" t="s">
        <v>68</v>
      </c>
      <c r="C584">
        <v>0</v>
      </c>
      <c r="D584">
        <v>0</v>
      </c>
    </row>
    <row r="585" spans="1:4" x14ac:dyDescent="0.3">
      <c r="A585" s="1">
        <v>43883</v>
      </c>
      <c r="B585" s="3" t="s">
        <v>68</v>
      </c>
      <c r="C585">
        <v>0</v>
      </c>
      <c r="D585">
        <v>0</v>
      </c>
    </row>
    <row r="586" spans="1:4" x14ac:dyDescent="0.3">
      <c r="A586" s="1">
        <v>43884</v>
      </c>
      <c r="B586" s="3" t="s">
        <v>68</v>
      </c>
      <c r="C586">
        <v>0</v>
      </c>
      <c r="D586">
        <v>0</v>
      </c>
    </row>
    <row r="587" spans="1:4" x14ac:dyDescent="0.3">
      <c r="A587" s="1">
        <v>43885</v>
      </c>
      <c r="B587" s="3" t="s">
        <v>68</v>
      </c>
      <c r="C587">
        <v>0</v>
      </c>
      <c r="D587">
        <v>0</v>
      </c>
    </row>
    <row r="588" spans="1:4" x14ac:dyDescent="0.3">
      <c r="A588" s="1">
        <v>43886</v>
      </c>
      <c r="B588" s="3" t="s">
        <v>68</v>
      </c>
      <c r="C588">
        <v>0</v>
      </c>
      <c r="D588">
        <v>0</v>
      </c>
    </row>
    <row r="589" spans="1:4" x14ac:dyDescent="0.3">
      <c r="A589" s="1">
        <v>43887</v>
      </c>
      <c r="B589" s="3" t="s">
        <v>68</v>
      </c>
      <c r="C589">
        <v>0</v>
      </c>
      <c r="D589">
        <v>0</v>
      </c>
    </row>
    <row r="590" spans="1:4" x14ac:dyDescent="0.3">
      <c r="A590" s="1">
        <v>43888</v>
      </c>
      <c r="B590" s="3" t="s">
        <v>68</v>
      </c>
      <c r="C590">
        <v>0</v>
      </c>
      <c r="D590">
        <v>0</v>
      </c>
    </row>
    <row r="591" spans="1:4" x14ac:dyDescent="0.3">
      <c r="A591" s="1">
        <v>43889</v>
      </c>
      <c r="B591" s="3" t="s">
        <v>68</v>
      </c>
      <c r="C591">
        <v>0</v>
      </c>
      <c r="D591">
        <v>0</v>
      </c>
    </row>
    <row r="592" spans="1:4" x14ac:dyDescent="0.3">
      <c r="A592" s="1">
        <v>43890</v>
      </c>
      <c r="B592" s="3" t="s">
        <v>68</v>
      </c>
      <c r="C592">
        <v>3</v>
      </c>
      <c r="D592">
        <v>0</v>
      </c>
    </row>
    <row r="593" spans="1:4" x14ac:dyDescent="0.3">
      <c r="A593" s="1">
        <v>43891</v>
      </c>
      <c r="B593" s="3" t="s">
        <v>68</v>
      </c>
      <c r="C593">
        <v>0</v>
      </c>
      <c r="D593">
        <v>0</v>
      </c>
    </row>
    <row r="594" spans="1:4" x14ac:dyDescent="0.3">
      <c r="A594" s="1">
        <v>43892</v>
      </c>
      <c r="B594" s="3" t="s">
        <v>68</v>
      </c>
      <c r="C594">
        <v>1</v>
      </c>
      <c r="D594">
        <v>0</v>
      </c>
    </row>
    <row r="595" spans="1:4" x14ac:dyDescent="0.3">
      <c r="A595" s="1">
        <v>43893</v>
      </c>
      <c r="B595" s="3" t="s">
        <v>68</v>
      </c>
      <c r="C595">
        <v>7</v>
      </c>
      <c r="D595">
        <v>0</v>
      </c>
    </row>
    <row r="596" spans="1:4" x14ac:dyDescent="0.3">
      <c r="A596" s="1">
        <v>43894</v>
      </c>
      <c r="B596" s="3" t="s">
        <v>68</v>
      </c>
      <c r="C596">
        <v>16</v>
      </c>
      <c r="D596">
        <v>0</v>
      </c>
    </row>
    <row r="597" spans="1:4" x14ac:dyDescent="0.3">
      <c r="A597" s="1">
        <v>43895</v>
      </c>
      <c r="B597" s="3" t="s">
        <v>68</v>
      </c>
      <c r="C597">
        <v>14</v>
      </c>
      <c r="D597">
        <v>0</v>
      </c>
    </row>
    <row r="598" spans="1:4" x14ac:dyDescent="0.3">
      <c r="A598" s="1">
        <v>43896</v>
      </c>
      <c r="B598" s="3" t="s">
        <v>68</v>
      </c>
      <c r="C598">
        <v>10</v>
      </c>
      <c r="D598">
        <v>1</v>
      </c>
    </row>
    <row r="599" spans="1:4" x14ac:dyDescent="0.3">
      <c r="A599" s="1">
        <v>43897</v>
      </c>
      <c r="B599" s="3" t="s">
        <v>68</v>
      </c>
      <c r="C599">
        <v>22</v>
      </c>
      <c r="D599">
        <v>0</v>
      </c>
    </row>
    <row r="600" spans="1:4" x14ac:dyDescent="0.3">
      <c r="A600" s="1">
        <v>43898</v>
      </c>
      <c r="B600" s="3" t="s">
        <v>68</v>
      </c>
      <c r="C600">
        <v>11</v>
      </c>
      <c r="D600">
        <v>2</v>
      </c>
    </row>
    <row r="601" spans="1:4" x14ac:dyDescent="0.3">
      <c r="A601" s="1">
        <v>43899</v>
      </c>
      <c r="B601" s="3" t="s">
        <v>68</v>
      </c>
      <c r="C601">
        <v>15</v>
      </c>
      <c r="D601">
        <v>2</v>
      </c>
    </row>
    <row r="602" spans="1:4" x14ac:dyDescent="0.3">
      <c r="A602" s="1">
        <v>43900</v>
      </c>
      <c r="B602" s="3" t="s">
        <v>68</v>
      </c>
      <c r="C602">
        <v>14</v>
      </c>
      <c r="D602">
        <v>1</v>
      </c>
    </row>
    <row r="603" spans="1:4" x14ac:dyDescent="0.3">
      <c r="A603" s="1">
        <v>43901</v>
      </c>
      <c r="B603" s="3" t="s">
        <v>68</v>
      </c>
      <c r="C603">
        <v>34</v>
      </c>
      <c r="D603">
        <v>0</v>
      </c>
    </row>
    <row r="604" spans="1:4" x14ac:dyDescent="0.3">
      <c r="A604" s="1">
        <v>43902</v>
      </c>
      <c r="B604" s="3" t="s">
        <v>68</v>
      </c>
      <c r="C604">
        <v>50</v>
      </c>
      <c r="D604">
        <v>3</v>
      </c>
    </row>
    <row r="605" spans="1:4" x14ac:dyDescent="0.3">
      <c r="A605" s="1">
        <v>43903</v>
      </c>
      <c r="B605" s="3" t="s">
        <v>68</v>
      </c>
      <c r="C605">
        <v>77</v>
      </c>
      <c r="D605">
        <v>2</v>
      </c>
    </row>
    <row r="606" spans="1:4" x14ac:dyDescent="0.3">
      <c r="A606" s="1">
        <v>43904</v>
      </c>
      <c r="B606" s="3" t="s">
        <v>68</v>
      </c>
      <c r="C606">
        <v>80</v>
      </c>
      <c r="D606">
        <v>2</v>
      </c>
    </row>
    <row r="607" spans="1:4" x14ac:dyDescent="0.3">
      <c r="A607" s="1">
        <v>43905</v>
      </c>
      <c r="B607" s="3" t="s">
        <v>68</v>
      </c>
      <c r="C607">
        <v>79</v>
      </c>
      <c r="D607">
        <v>3</v>
      </c>
    </row>
    <row r="608" spans="1:4" x14ac:dyDescent="0.3">
      <c r="A608" s="1">
        <v>43906</v>
      </c>
      <c r="B608" s="3" t="s">
        <v>68</v>
      </c>
      <c r="C608">
        <v>87</v>
      </c>
      <c r="D608">
        <v>3</v>
      </c>
    </row>
    <row r="609" spans="1:4" x14ac:dyDescent="0.3">
      <c r="A609" s="1">
        <v>43907</v>
      </c>
      <c r="B609" s="3" t="s">
        <v>68</v>
      </c>
      <c r="C609">
        <v>84</v>
      </c>
      <c r="D609">
        <v>4</v>
      </c>
    </row>
    <row r="610" spans="1:4" x14ac:dyDescent="0.3">
      <c r="A610" s="1">
        <v>43908</v>
      </c>
      <c r="B610" s="3" t="s">
        <v>68</v>
      </c>
      <c r="C610">
        <v>117</v>
      </c>
      <c r="D610">
        <v>9</v>
      </c>
    </row>
    <row r="611" spans="1:4" x14ac:dyDescent="0.3">
      <c r="A611" s="1">
        <v>43909</v>
      </c>
      <c r="B611" s="3" t="s">
        <v>68</v>
      </c>
      <c r="C611">
        <v>99</v>
      </c>
      <c r="D611">
        <v>6</v>
      </c>
    </row>
    <row r="612" spans="1:4" x14ac:dyDescent="0.3">
      <c r="A612" s="1">
        <v>43910</v>
      </c>
      <c r="B612" s="3" t="s">
        <v>68</v>
      </c>
      <c r="C612">
        <v>185</v>
      </c>
      <c r="D612">
        <v>5</v>
      </c>
    </row>
    <row r="613" spans="1:4" x14ac:dyDescent="0.3">
      <c r="A613" s="1">
        <v>43911</v>
      </c>
      <c r="B613" s="3" t="s">
        <v>68</v>
      </c>
      <c r="C613">
        <v>182</v>
      </c>
      <c r="D613">
        <v>7</v>
      </c>
    </row>
    <row r="614" spans="1:4" x14ac:dyDescent="0.3">
      <c r="A614" s="1">
        <v>43912</v>
      </c>
      <c r="B614" s="3" t="s">
        <v>68</v>
      </c>
      <c r="C614">
        <v>193</v>
      </c>
      <c r="D614">
        <v>3</v>
      </c>
    </row>
    <row r="615" spans="1:4" x14ac:dyDescent="0.3">
      <c r="A615" s="1">
        <v>43913</v>
      </c>
      <c r="B615" s="3" t="s">
        <v>68</v>
      </c>
      <c r="C615">
        <v>157</v>
      </c>
      <c r="D615">
        <v>10</v>
      </c>
    </row>
    <row r="616" spans="1:4" x14ac:dyDescent="0.3">
      <c r="A616" s="1">
        <v>43914</v>
      </c>
      <c r="B616" s="3" t="s">
        <v>68</v>
      </c>
      <c r="C616">
        <v>188</v>
      </c>
      <c r="D616">
        <v>17</v>
      </c>
    </row>
    <row r="617" spans="1:4" x14ac:dyDescent="0.3">
      <c r="A617" s="1">
        <v>43915</v>
      </c>
      <c r="B617" s="3" t="s">
        <v>68</v>
      </c>
      <c r="C617">
        <v>173</v>
      </c>
      <c r="D617">
        <v>15</v>
      </c>
    </row>
    <row r="618" spans="1:4" x14ac:dyDescent="0.3">
      <c r="A618" s="1">
        <v>43916</v>
      </c>
      <c r="B618" s="3" t="s">
        <v>68</v>
      </c>
      <c r="C618">
        <v>195</v>
      </c>
      <c r="D618">
        <v>11</v>
      </c>
    </row>
    <row r="619" spans="1:4" x14ac:dyDescent="0.3">
      <c r="A619" s="1">
        <v>43917</v>
      </c>
      <c r="B619" s="3" t="s">
        <v>68</v>
      </c>
      <c r="C619">
        <v>199</v>
      </c>
      <c r="D619">
        <v>12</v>
      </c>
    </row>
    <row r="620" spans="1:4" x14ac:dyDescent="0.3">
      <c r="A620" s="1">
        <v>43918</v>
      </c>
      <c r="B620" s="3" t="s">
        <v>68</v>
      </c>
      <c r="C620">
        <v>210</v>
      </c>
      <c r="D620">
        <v>6</v>
      </c>
    </row>
    <row r="621" spans="1:4" x14ac:dyDescent="0.3">
      <c r="A621" s="1">
        <v>43919</v>
      </c>
      <c r="B621" s="3" t="s">
        <v>68</v>
      </c>
      <c r="C621">
        <v>201</v>
      </c>
      <c r="D621">
        <v>12</v>
      </c>
    </row>
    <row r="622" spans="1:4" x14ac:dyDescent="0.3">
      <c r="A622" s="1">
        <v>43920</v>
      </c>
      <c r="B622" s="3" t="s">
        <v>68</v>
      </c>
      <c r="C622">
        <v>208</v>
      </c>
      <c r="D622">
        <v>14</v>
      </c>
    </row>
    <row r="623" spans="1:4" x14ac:dyDescent="0.3">
      <c r="A623" s="1">
        <v>43921</v>
      </c>
      <c r="B623" s="3" t="s">
        <v>68</v>
      </c>
      <c r="C623">
        <v>181</v>
      </c>
      <c r="D623">
        <v>12</v>
      </c>
    </row>
    <row r="624" spans="1:4" x14ac:dyDescent="0.3">
      <c r="A624" s="1">
        <v>43922</v>
      </c>
      <c r="B624" s="3" t="s">
        <v>68</v>
      </c>
      <c r="C624">
        <v>169</v>
      </c>
      <c r="D624">
        <v>7</v>
      </c>
    </row>
    <row r="625" spans="1:4" x14ac:dyDescent="0.3">
      <c r="A625" s="1">
        <v>43923</v>
      </c>
      <c r="B625" s="3" t="s">
        <v>68</v>
      </c>
      <c r="C625">
        <v>169</v>
      </c>
      <c r="D625">
        <v>16</v>
      </c>
    </row>
    <row r="626" spans="1:4" x14ac:dyDescent="0.3">
      <c r="A626" s="1">
        <v>43924</v>
      </c>
      <c r="B626" s="3" t="s">
        <v>68</v>
      </c>
      <c r="C626">
        <v>167</v>
      </c>
      <c r="D626">
        <v>14</v>
      </c>
    </row>
    <row r="627" spans="1:4" x14ac:dyDescent="0.3">
      <c r="A627" s="1">
        <v>43925</v>
      </c>
      <c r="B627" s="3" t="s">
        <v>68</v>
      </c>
      <c r="C627">
        <v>157</v>
      </c>
      <c r="D627">
        <v>13</v>
      </c>
    </row>
    <row r="628" spans="1:4" x14ac:dyDescent="0.3">
      <c r="A628" s="1">
        <v>43926</v>
      </c>
      <c r="B628" s="3" t="s">
        <v>68</v>
      </c>
      <c r="C628">
        <v>123</v>
      </c>
      <c r="D628">
        <v>7</v>
      </c>
    </row>
    <row r="629" spans="1:4" x14ac:dyDescent="0.3">
      <c r="A629" s="1">
        <v>43927</v>
      </c>
      <c r="B629" s="3" t="s">
        <v>68</v>
      </c>
      <c r="C629">
        <v>151</v>
      </c>
      <c r="D629">
        <v>10</v>
      </c>
    </row>
    <row r="630" spans="1:4" x14ac:dyDescent="0.3">
      <c r="A630" s="1">
        <v>43928</v>
      </c>
      <c r="B630" s="3" t="s">
        <v>68</v>
      </c>
      <c r="C630">
        <v>118</v>
      </c>
      <c r="D630">
        <v>9</v>
      </c>
    </row>
    <row r="631" spans="1:4" x14ac:dyDescent="0.3">
      <c r="A631" s="1">
        <v>43929</v>
      </c>
      <c r="B631" s="3" t="s">
        <v>68</v>
      </c>
      <c r="C631">
        <v>117</v>
      </c>
      <c r="D631">
        <v>6</v>
      </c>
    </row>
    <row r="632" spans="1:4" x14ac:dyDescent="0.3">
      <c r="A632" s="1">
        <v>43930</v>
      </c>
      <c r="B632" s="3" t="s">
        <v>68</v>
      </c>
      <c r="C632">
        <v>163</v>
      </c>
      <c r="D632">
        <v>9</v>
      </c>
    </row>
    <row r="633" spans="1:4" x14ac:dyDescent="0.3">
      <c r="A633" s="1">
        <v>43931</v>
      </c>
      <c r="B633" s="3" t="s">
        <v>68</v>
      </c>
      <c r="C633">
        <v>154</v>
      </c>
      <c r="D633">
        <v>10</v>
      </c>
    </row>
    <row r="634" spans="1:4" x14ac:dyDescent="0.3">
      <c r="A634" s="1">
        <v>43932</v>
      </c>
      <c r="B634" s="3" t="s">
        <v>68</v>
      </c>
      <c r="C634">
        <v>140</v>
      </c>
      <c r="D634">
        <v>10</v>
      </c>
    </row>
    <row r="635" spans="1:4" x14ac:dyDescent="0.3">
      <c r="A635" s="1">
        <v>43933</v>
      </c>
      <c r="B635" s="3" t="s">
        <v>68</v>
      </c>
      <c r="C635">
        <v>122</v>
      </c>
      <c r="D635">
        <v>6</v>
      </c>
    </row>
    <row r="636" spans="1:4" x14ac:dyDescent="0.3">
      <c r="A636" s="1">
        <v>43934</v>
      </c>
      <c r="B636" s="3" t="s">
        <v>68</v>
      </c>
      <c r="C636">
        <v>123</v>
      </c>
      <c r="D636">
        <v>5</v>
      </c>
    </row>
    <row r="637" spans="1:4" x14ac:dyDescent="0.3">
      <c r="A637" s="1">
        <v>43935</v>
      </c>
      <c r="B637" s="3" t="s">
        <v>68</v>
      </c>
      <c r="C637">
        <v>143</v>
      </c>
      <c r="D637">
        <v>16</v>
      </c>
    </row>
    <row r="638" spans="1:4" x14ac:dyDescent="0.3">
      <c r="A638" s="1">
        <v>43936</v>
      </c>
      <c r="B638" s="3" t="s">
        <v>68</v>
      </c>
      <c r="C638">
        <v>121</v>
      </c>
      <c r="D638">
        <v>11</v>
      </c>
    </row>
    <row r="639" spans="1:4" x14ac:dyDescent="0.3">
      <c r="A639" s="1">
        <v>43937</v>
      </c>
      <c r="B639" s="3" t="s">
        <v>68</v>
      </c>
      <c r="C639">
        <v>148</v>
      </c>
      <c r="D639">
        <v>5</v>
      </c>
    </row>
    <row r="640" spans="1:4" x14ac:dyDescent="0.3">
      <c r="A640" s="1">
        <v>43938</v>
      </c>
      <c r="B640" s="3" t="s">
        <v>68</v>
      </c>
      <c r="C640">
        <v>144</v>
      </c>
      <c r="D640">
        <v>16</v>
      </c>
    </row>
    <row r="641" spans="1:4" x14ac:dyDescent="0.3">
      <c r="A641" s="1">
        <v>43939</v>
      </c>
      <c r="B641" s="3" t="s">
        <v>68</v>
      </c>
      <c r="C641">
        <v>144</v>
      </c>
      <c r="D641">
        <v>8</v>
      </c>
    </row>
    <row r="642" spans="1:4" x14ac:dyDescent="0.3">
      <c r="A642" s="1">
        <v>43940</v>
      </c>
      <c r="B642" s="3" t="s">
        <v>68</v>
      </c>
      <c r="C642">
        <v>87</v>
      </c>
      <c r="D642">
        <v>1</v>
      </c>
    </row>
    <row r="643" spans="1:4" x14ac:dyDescent="0.3">
      <c r="A643" s="1">
        <v>43941</v>
      </c>
      <c r="B643" s="3" t="s">
        <v>68</v>
      </c>
      <c r="C643">
        <v>60</v>
      </c>
      <c r="D643">
        <v>8</v>
      </c>
    </row>
    <row r="644" spans="1:4" x14ac:dyDescent="0.3">
      <c r="A644" s="1">
        <v>43942</v>
      </c>
      <c r="B644" s="3" t="s">
        <v>68</v>
      </c>
      <c r="C644">
        <v>80</v>
      </c>
      <c r="D644">
        <v>14</v>
      </c>
    </row>
    <row r="645" spans="1:4" x14ac:dyDescent="0.3">
      <c r="A645" s="1">
        <v>43943</v>
      </c>
      <c r="B645" s="3" t="s">
        <v>68</v>
      </c>
      <c r="C645">
        <v>80</v>
      </c>
      <c r="D645">
        <v>7</v>
      </c>
    </row>
    <row r="646" spans="1:4" x14ac:dyDescent="0.3">
      <c r="A646" s="1">
        <v>43944</v>
      </c>
      <c r="B646" s="3" t="s">
        <v>68</v>
      </c>
      <c r="C646">
        <v>79</v>
      </c>
      <c r="D646">
        <v>5</v>
      </c>
    </row>
    <row r="647" spans="1:4" x14ac:dyDescent="0.3">
      <c r="A647" s="1">
        <v>43945</v>
      </c>
      <c r="B647" s="3" t="s">
        <v>68</v>
      </c>
      <c r="C647">
        <v>78</v>
      </c>
      <c r="D647">
        <v>9</v>
      </c>
    </row>
    <row r="648" spans="1:4" x14ac:dyDescent="0.3">
      <c r="A648" s="1">
        <v>43946</v>
      </c>
      <c r="B648" s="3" t="s">
        <v>68</v>
      </c>
      <c r="C648">
        <v>92</v>
      </c>
      <c r="D648">
        <v>3</v>
      </c>
    </row>
    <row r="649" spans="1:4" x14ac:dyDescent="0.3">
      <c r="A649" s="1">
        <v>43947</v>
      </c>
      <c r="B649" s="3" t="s">
        <v>68</v>
      </c>
      <c r="C649">
        <v>85</v>
      </c>
      <c r="D649">
        <v>2</v>
      </c>
    </row>
    <row r="650" spans="1:4" x14ac:dyDescent="0.3">
      <c r="A650" s="1">
        <v>43948</v>
      </c>
      <c r="B650" s="3" t="s">
        <v>68</v>
      </c>
      <c r="C650">
        <v>83</v>
      </c>
      <c r="D650">
        <v>8</v>
      </c>
    </row>
    <row r="651" spans="1:4" x14ac:dyDescent="0.3">
      <c r="A651" s="1">
        <v>43949</v>
      </c>
      <c r="B651" s="3" t="s">
        <v>68</v>
      </c>
      <c r="C651">
        <v>75</v>
      </c>
      <c r="D651">
        <v>17</v>
      </c>
    </row>
    <row r="652" spans="1:4" x14ac:dyDescent="0.3">
      <c r="A652" s="1">
        <v>43950</v>
      </c>
      <c r="B652" s="3" t="s">
        <v>68</v>
      </c>
      <c r="C652">
        <v>78</v>
      </c>
      <c r="D652">
        <v>17</v>
      </c>
    </row>
    <row r="653" spans="1:4" x14ac:dyDescent="0.3">
      <c r="A653" s="1">
        <v>43951</v>
      </c>
      <c r="B653" s="3" t="s">
        <v>68</v>
      </c>
      <c r="C653">
        <v>71</v>
      </c>
      <c r="D653">
        <v>10</v>
      </c>
    </row>
    <row r="654" spans="1:4" x14ac:dyDescent="0.3">
      <c r="A654" s="1">
        <v>43952</v>
      </c>
      <c r="B654" s="3" t="s">
        <v>68</v>
      </c>
      <c r="C654">
        <v>56</v>
      </c>
      <c r="D654">
        <v>41</v>
      </c>
    </row>
    <row r="655" spans="1:4" x14ac:dyDescent="0.3">
      <c r="A655" s="1">
        <v>43953</v>
      </c>
      <c r="B655" s="3" t="s">
        <v>68</v>
      </c>
      <c r="C655">
        <v>84</v>
      </c>
      <c r="D655">
        <v>15</v>
      </c>
    </row>
    <row r="656" spans="1:4" x14ac:dyDescent="0.3">
      <c r="A656" s="1">
        <v>43954</v>
      </c>
      <c r="B656" s="3" t="s">
        <v>68</v>
      </c>
      <c r="C656">
        <v>53</v>
      </c>
      <c r="D656">
        <v>11</v>
      </c>
    </row>
    <row r="657" spans="1:4" x14ac:dyDescent="0.3">
      <c r="A657" s="1">
        <v>43955</v>
      </c>
      <c r="B657" s="3" t="s">
        <v>68</v>
      </c>
      <c r="C657">
        <v>38</v>
      </c>
      <c r="D657">
        <v>16</v>
      </c>
    </row>
    <row r="658" spans="1:4" x14ac:dyDescent="0.3">
      <c r="A658" s="1">
        <v>43956</v>
      </c>
      <c r="B658" s="3" t="s">
        <v>68</v>
      </c>
      <c r="C658">
        <v>67</v>
      </c>
      <c r="D658">
        <v>10</v>
      </c>
    </row>
    <row r="659" spans="1:4" x14ac:dyDescent="0.3">
      <c r="A659" s="1">
        <v>43957</v>
      </c>
      <c r="B659" s="3" t="s">
        <v>68</v>
      </c>
      <c r="C659">
        <v>81</v>
      </c>
      <c r="D659">
        <v>4</v>
      </c>
    </row>
    <row r="660" spans="1:4" x14ac:dyDescent="0.3">
      <c r="A660" s="1">
        <v>43958</v>
      </c>
      <c r="B660" s="3" t="s">
        <v>68</v>
      </c>
      <c r="C660">
        <v>39</v>
      </c>
      <c r="D660">
        <v>5</v>
      </c>
    </row>
    <row r="661" spans="1:4" x14ac:dyDescent="0.3">
      <c r="A661" s="1">
        <v>43959</v>
      </c>
      <c r="B661" s="3" t="s">
        <v>68</v>
      </c>
      <c r="C661">
        <v>52</v>
      </c>
      <c r="D661">
        <v>6</v>
      </c>
    </row>
    <row r="662" spans="1:4" x14ac:dyDescent="0.3">
      <c r="A662" s="1">
        <v>43960</v>
      </c>
      <c r="B662" s="3" t="s">
        <v>68</v>
      </c>
      <c r="C662">
        <v>47</v>
      </c>
      <c r="D662">
        <v>4</v>
      </c>
    </row>
    <row r="663" spans="1:4" x14ac:dyDescent="0.3">
      <c r="A663" s="1">
        <v>43961</v>
      </c>
      <c r="B663" s="3" t="s">
        <v>68</v>
      </c>
      <c r="C663">
        <v>32</v>
      </c>
      <c r="D663">
        <v>4</v>
      </c>
    </row>
    <row r="664" spans="1:4" x14ac:dyDescent="0.3">
      <c r="A664" s="1">
        <v>43962</v>
      </c>
      <c r="B664" s="3" t="s">
        <v>68</v>
      </c>
      <c r="C664">
        <v>25</v>
      </c>
      <c r="D664">
        <v>5</v>
      </c>
    </row>
    <row r="665" spans="1:4" x14ac:dyDescent="0.3">
      <c r="A665" s="1">
        <v>43963</v>
      </c>
      <c r="B665" s="3" t="s">
        <v>68</v>
      </c>
      <c r="C665">
        <v>22</v>
      </c>
      <c r="D665">
        <v>4</v>
      </c>
    </row>
    <row r="666" spans="1:4" x14ac:dyDescent="0.3">
      <c r="A666" s="1">
        <v>43964</v>
      </c>
      <c r="B666" s="3" t="s">
        <v>68</v>
      </c>
      <c r="C666">
        <v>38</v>
      </c>
      <c r="D666">
        <v>11</v>
      </c>
    </row>
    <row r="667" spans="1:4" x14ac:dyDescent="0.3">
      <c r="A667" s="1">
        <v>43965</v>
      </c>
      <c r="B667" s="3" t="s">
        <v>68</v>
      </c>
      <c r="C667">
        <v>41</v>
      </c>
      <c r="D667">
        <v>18</v>
      </c>
    </row>
    <row r="668" spans="1:4" x14ac:dyDescent="0.3">
      <c r="A668" s="1">
        <v>43966</v>
      </c>
      <c r="B668" s="3" t="s">
        <v>68</v>
      </c>
      <c r="C668">
        <v>73</v>
      </c>
      <c r="D668">
        <v>9</v>
      </c>
    </row>
    <row r="669" spans="1:4" x14ac:dyDescent="0.3">
      <c r="A669" s="1">
        <v>43967</v>
      </c>
      <c r="B669" s="3" t="s">
        <v>68</v>
      </c>
      <c r="C669">
        <v>32</v>
      </c>
      <c r="D669">
        <v>12</v>
      </c>
    </row>
    <row r="670" spans="1:4" x14ac:dyDescent="0.3">
      <c r="A670" s="1">
        <v>43968</v>
      </c>
      <c r="B670" s="3" t="s">
        <v>68</v>
      </c>
      <c r="C670">
        <v>50</v>
      </c>
      <c r="D670">
        <v>6</v>
      </c>
    </row>
    <row r="671" spans="1:4" x14ac:dyDescent="0.3">
      <c r="A671" s="1">
        <v>43969</v>
      </c>
      <c r="B671" s="3" t="s">
        <v>68</v>
      </c>
      <c r="C671">
        <v>39</v>
      </c>
      <c r="D671">
        <v>6</v>
      </c>
    </row>
    <row r="672" spans="1:4" x14ac:dyDescent="0.3">
      <c r="A672" s="1">
        <v>43970</v>
      </c>
      <c r="B672" s="3" t="s">
        <v>68</v>
      </c>
      <c r="C672">
        <v>20</v>
      </c>
      <c r="D672">
        <v>12</v>
      </c>
    </row>
    <row r="673" spans="1:4" x14ac:dyDescent="0.3">
      <c r="A673" s="1">
        <v>43971</v>
      </c>
      <c r="B673" s="3" t="s">
        <v>68</v>
      </c>
      <c r="C673">
        <v>28</v>
      </c>
      <c r="D673">
        <v>7</v>
      </c>
    </row>
    <row r="674" spans="1:4" x14ac:dyDescent="0.3">
      <c r="A674" s="1">
        <v>43972</v>
      </c>
      <c r="B674" s="3" t="s">
        <v>68</v>
      </c>
      <c r="C674">
        <v>25</v>
      </c>
      <c r="D674">
        <v>15</v>
      </c>
    </row>
    <row r="675" spans="1:4" x14ac:dyDescent="0.3">
      <c r="A675" s="1">
        <v>43973</v>
      </c>
      <c r="B675" s="3" t="s">
        <v>68</v>
      </c>
      <c r="C675">
        <v>31</v>
      </c>
      <c r="D675">
        <v>7</v>
      </c>
    </row>
    <row r="676" spans="1:4" x14ac:dyDescent="0.3">
      <c r="A676" s="1">
        <v>43974</v>
      </c>
      <c r="B676" s="3" t="s">
        <v>68</v>
      </c>
      <c r="C676">
        <v>18</v>
      </c>
      <c r="D676">
        <v>7</v>
      </c>
    </row>
    <row r="677" spans="1:4" x14ac:dyDescent="0.3">
      <c r="A677" s="1">
        <v>43975</v>
      </c>
      <c r="B677" s="3" t="s">
        <v>68</v>
      </c>
      <c r="C677">
        <v>20</v>
      </c>
      <c r="D677">
        <v>8</v>
      </c>
    </row>
    <row r="678" spans="1:4" x14ac:dyDescent="0.3">
      <c r="A678" s="1">
        <v>43976</v>
      </c>
      <c r="B678" s="3" t="s">
        <v>68</v>
      </c>
      <c r="C678">
        <v>16</v>
      </c>
      <c r="D678">
        <v>4</v>
      </c>
    </row>
    <row r="679" spans="1:4" x14ac:dyDescent="0.3">
      <c r="A679" s="1">
        <v>43861</v>
      </c>
      <c r="B679" s="3" t="s">
        <v>56</v>
      </c>
      <c r="C679">
        <v>0</v>
      </c>
      <c r="D679">
        <v>0</v>
      </c>
    </row>
    <row r="680" spans="1:4" x14ac:dyDescent="0.3">
      <c r="A680" s="1">
        <v>43867</v>
      </c>
      <c r="B680" s="3" t="s">
        <v>56</v>
      </c>
      <c r="C680">
        <v>0</v>
      </c>
      <c r="D680">
        <v>0</v>
      </c>
    </row>
    <row r="681" spans="1:4" x14ac:dyDescent="0.3">
      <c r="A681" s="1">
        <v>43882</v>
      </c>
      <c r="B681" s="3" t="s">
        <v>56</v>
      </c>
      <c r="C681">
        <v>0</v>
      </c>
      <c r="D681">
        <v>0</v>
      </c>
    </row>
    <row r="682" spans="1:4" x14ac:dyDescent="0.3">
      <c r="A682" s="1">
        <v>43883</v>
      </c>
      <c r="B682" s="3" t="s">
        <v>56</v>
      </c>
      <c r="C682">
        <v>0</v>
      </c>
      <c r="D682">
        <v>0</v>
      </c>
    </row>
    <row r="683" spans="1:4" x14ac:dyDescent="0.3">
      <c r="A683" s="1">
        <v>43884</v>
      </c>
      <c r="B683" s="3" t="s">
        <v>56</v>
      </c>
      <c r="C683">
        <v>0</v>
      </c>
      <c r="D683">
        <v>0</v>
      </c>
    </row>
    <row r="684" spans="1:4" x14ac:dyDescent="0.3">
      <c r="A684" s="1">
        <v>43885</v>
      </c>
      <c r="B684" s="3" t="s">
        <v>56</v>
      </c>
      <c r="C684">
        <v>0</v>
      </c>
      <c r="D684">
        <v>0</v>
      </c>
    </row>
    <row r="685" spans="1:4" x14ac:dyDescent="0.3">
      <c r="A685" s="1">
        <v>43886</v>
      </c>
      <c r="B685" s="3" t="s">
        <v>56</v>
      </c>
      <c r="C685">
        <v>1</v>
      </c>
      <c r="D685">
        <v>0</v>
      </c>
    </row>
    <row r="686" spans="1:4" x14ac:dyDescent="0.3">
      <c r="A686" s="1">
        <v>43887</v>
      </c>
      <c r="B686" s="3" t="s">
        <v>56</v>
      </c>
      <c r="C686">
        <v>10</v>
      </c>
      <c r="D686">
        <v>0</v>
      </c>
    </row>
    <row r="687" spans="1:4" x14ac:dyDescent="0.3">
      <c r="A687" s="1">
        <v>43888</v>
      </c>
      <c r="B687" s="3" t="s">
        <v>56</v>
      </c>
      <c r="C687">
        <v>8</v>
      </c>
      <c r="D687">
        <v>0</v>
      </c>
    </row>
    <row r="688" spans="1:4" x14ac:dyDescent="0.3">
      <c r="A688" s="1">
        <v>43889</v>
      </c>
      <c r="B688" s="3" t="s">
        <v>56</v>
      </c>
      <c r="C688">
        <v>0</v>
      </c>
      <c r="D688">
        <v>0</v>
      </c>
    </row>
    <row r="689" spans="1:4" x14ac:dyDescent="0.3">
      <c r="A689" s="1">
        <v>43890</v>
      </c>
      <c r="B689" s="3" t="s">
        <v>56</v>
      </c>
      <c r="C689">
        <v>23</v>
      </c>
      <c r="D689">
        <v>0</v>
      </c>
    </row>
    <row r="690" spans="1:4" x14ac:dyDescent="0.3">
      <c r="A690" s="1">
        <v>43891</v>
      </c>
      <c r="B690" s="3" t="s">
        <v>56</v>
      </c>
      <c r="C690">
        <v>-17</v>
      </c>
      <c r="D690">
        <v>0</v>
      </c>
    </row>
    <row r="691" spans="1:4" x14ac:dyDescent="0.3">
      <c r="A691" s="1">
        <v>43892</v>
      </c>
      <c r="B691" s="3" t="s">
        <v>56</v>
      </c>
      <c r="C691">
        <v>-3</v>
      </c>
      <c r="D691">
        <v>0</v>
      </c>
    </row>
    <row r="692" spans="1:4" x14ac:dyDescent="0.3">
      <c r="A692" s="1">
        <v>43893</v>
      </c>
      <c r="B692" s="3" t="s">
        <v>56</v>
      </c>
      <c r="C692">
        <v>2</v>
      </c>
      <c r="D692">
        <v>1</v>
      </c>
    </row>
    <row r="693" spans="1:4" x14ac:dyDescent="0.3">
      <c r="A693" s="1">
        <v>43894</v>
      </c>
      <c r="B693" s="3" t="s">
        <v>56</v>
      </c>
      <c r="C693">
        <v>2</v>
      </c>
      <c r="D693">
        <v>0</v>
      </c>
    </row>
    <row r="694" spans="1:4" x14ac:dyDescent="0.3">
      <c r="A694" s="1">
        <v>43895</v>
      </c>
      <c r="B694" s="3" t="s">
        <v>56</v>
      </c>
      <c r="C694">
        <v>2</v>
      </c>
      <c r="D694">
        <v>2</v>
      </c>
    </row>
    <row r="695" spans="1:4" x14ac:dyDescent="0.3">
      <c r="A695" s="1">
        <v>43896</v>
      </c>
      <c r="B695" s="3" t="s">
        <v>56</v>
      </c>
      <c r="C695">
        <v>4</v>
      </c>
      <c r="D695">
        <v>0</v>
      </c>
    </row>
    <row r="696" spans="1:4" x14ac:dyDescent="0.3">
      <c r="A696" s="1">
        <v>43897</v>
      </c>
      <c r="B696" s="3" t="s">
        <v>56</v>
      </c>
      <c r="C696">
        <v>19</v>
      </c>
      <c r="D696">
        <v>1</v>
      </c>
    </row>
    <row r="697" spans="1:4" x14ac:dyDescent="0.3">
      <c r="A697" s="1">
        <v>43898</v>
      </c>
      <c r="B697" s="3" t="s">
        <v>56</v>
      </c>
      <c r="C697">
        <v>27</v>
      </c>
      <c r="D697">
        <v>2</v>
      </c>
    </row>
    <row r="698" spans="1:4" x14ac:dyDescent="0.3">
      <c r="A698" s="1">
        <v>43899</v>
      </c>
      <c r="B698" s="3" t="s">
        <v>56</v>
      </c>
      <c r="C698">
        <v>31</v>
      </c>
      <c r="D698">
        <v>1</v>
      </c>
    </row>
    <row r="699" spans="1:4" x14ac:dyDescent="0.3">
      <c r="A699" s="1">
        <v>43900</v>
      </c>
      <c r="B699" s="3" t="s">
        <v>56</v>
      </c>
      <c r="C699">
        <v>32</v>
      </c>
      <c r="D699">
        <v>1</v>
      </c>
    </row>
    <row r="700" spans="1:4" x14ac:dyDescent="0.3">
      <c r="A700" s="1">
        <v>43901</v>
      </c>
      <c r="B700" s="3" t="s">
        <v>56</v>
      </c>
      <c r="C700">
        <v>53</v>
      </c>
      <c r="D700">
        <v>0</v>
      </c>
    </row>
    <row r="701" spans="1:4" x14ac:dyDescent="0.3">
      <c r="A701" s="1">
        <v>43902</v>
      </c>
      <c r="B701" s="3" t="s">
        <v>56</v>
      </c>
      <c r="C701">
        <v>80</v>
      </c>
      <c r="D701">
        <v>3</v>
      </c>
    </row>
    <row r="702" spans="1:4" x14ac:dyDescent="0.3">
      <c r="A702" s="1">
        <v>43903</v>
      </c>
      <c r="B702" s="3" t="s">
        <v>56</v>
      </c>
      <c r="C702">
        <v>71</v>
      </c>
      <c r="D702">
        <v>6</v>
      </c>
    </row>
    <row r="703" spans="1:4" x14ac:dyDescent="0.3">
      <c r="A703" s="1">
        <v>43904</v>
      </c>
      <c r="B703" s="3" t="s">
        <v>56</v>
      </c>
      <c r="C703">
        <v>118</v>
      </c>
      <c r="D703">
        <v>10</v>
      </c>
    </row>
    <row r="704" spans="1:4" x14ac:dyDescent="0.3">
      <c r="A704" s="1">
        <v>43905</v>
      </c>
      <c r="B704" s="3" t="s">
        <v>56</v>
      </c>
      <c r="C704">
        <v>96</v>
      </c>
      <c r="D704">
        <v>6</v>
      </c>
    </row>
    <row r="705" spans="1:4" x14ac:dyDescent="0.3">
      <c r="A705" s="1">
        <v>43906</v>
      </c>
      <c r="B705" s="3" t="s">
        <v>56</v>
      </c>
      <c r="C705">
        <v>108</v>
      </c>
      <c r="D705">
        <v>17</v>
      </c>
    </row>
    <row r="706" spans="1:4" x14ac:dyDescent="0.3">
      <c r="A706" s="1">
        <v>43907</v>
      </c>
      <c r="B706" s="3" t="s">
        <v>56</v>
      </c>
      <c r="C706">
        <v>111</v>
      </c>
      <c r="D706">
        <v>10</v>
      </c>
    </row>
    <row r="707" spans="1:4" x14ac:dyDescent="0.3">
      <c r="A707" s="1">
        <v>43908</v>
      </c>
      <c r="B707" s="3" t="s">
        <v>56</v>
      </c>
      <c r="C707">
        <v>109</v>
      </c>
      <c r="D707">
        <v>13</v>
      </c>
    </row>
    <row r="708" spans="1:4" x14ac:dyDescent="0.3">
      <c r="A708" s="1">
        <v>43909</v>
      </c>
      <c r="B708" s="3" t="s">
        <v>56</v>
      </c>
      <c r="C708">
        <v>172</v>
      </c>
      <c r="D708">
        <v>18</v>
      </c>
    </row>
    <row r="709" spans="1:4" x14ac:dyDescent="0.3">
      <c r="A709" s="1">
        <v>43910</v>
      </c>
      <c r="B709" s="3" t="s">
        <v>56</v>
      </c>
      <c r="C709">
        <v>162</v>
      </c>
      <c r="D709">
        <v>28</v>
      </c>
    </row>
    <row r="710" spans="1:4" x14ac:dyDescent="0.3">
      <c r="A710" s="1">
        <v>43911</v>
      </c>
      <c r="B710" s="3" t="s">
        <v>56</v>
      </c>
      <c r="C710">
        <v>215</v>
      </c>
      <c r="D710">
        <v>33</v>
      </c>
    </row>
    <row r="711" spans="1:4" x14ac:dyDescent="0.3">
      <c r="A711" s="1">
        <v>43912</v>
      </c>
      <c r="B711" s="3" t="s">
        <v>56</v>
      </c>
      <c r="C711">
        <v>229</v>
      </c>
      <c r="D711">
        <v>19</v>
      </c>
    </row>
    <row r="712" spans="1:4" x14ac:dyDescent="0.3">
      <c r="A712" s="1">
        <v>43913</v>
      </c>
      <c r="B712" s="3" t="s">
        <v>56</v>
      </c>
      <c r="C712">
        <v>259</v>
      </c>
      <c r="D712">
        <v>41</v>
      </c>
    </row>
    <row r="713" spans="1:4" x14ac:dyDescent="0.3">
      <c r="A713" s="1">
        <v>43914</v>
      </c>
      <c r="B713" s="3" t="s">
        <v>56</v>
      </c>
      <c r="C713">
        <v>192</v>
      </c>
      <c r="D713">
        <v>19</v>
      </c>
    </row>
    <row r="714" spans="1:4" x14ac:dyDescent="0.3">
      <c r="A714" s="1">
        <v>43915</v>
      </c>
      <c r="B714" s="3" t="s">
        <v>56</v>
      </c>
      <c r="C714">
        <v>189</v>
      </c>
      <c r="D714">
        <v>23</v>
      </c>
    </row>
    <row r="715" spans="1:4" x14ac:dyDescent="0.3">
      <c r="A715" s="1">
        <v>43916</v>
      </c>
      <c r="B715" s="3" t="s">
        <v>56</v>
      </c>
      <c r="C715">
        <v>262</v>
      </c>
      <c r="D715">
        <v>26</v>
      </c>
    </row>
    <row r="716" spans="1:4" x14ac:dyDescent="0.3">
      <c r="A716" s="1">
        <v>43917</v>
      </c>
      <c r="B716" s="3" t="s">
        <v>56</v>
      </c>
      <c r="C716">
        <v>129</v>
      </c>
      <c r="D716">
        <v>51</v>
      </c>
    </row>
    <row r="717" spans="1:4" x14ac:dyDescent="0.3">
      <c r="A717" s="1">
        <v>43918</v>
      </c>
      <c r="B717" s="3" t="s">
        <v>56</v>
      </c>
      <c r="C717">
        <v>126</v>
      </c>
      <c r="D717">
        <v>27</v>
      </c>
    </row>
    <row r="718" spans="1:4" x14ac:dyDescent="0.3">
      <c r="A718" s="1">
        <v>43919</v>
      </c>
      <c r="B718" s="3" t="s">
        <v>56</v>
      </c>
      <c r="C718">
        <v>254</v>
      </c>
      <c r="D718">
        <v>19</v>
      </c>
    </row>
    <row r="719" spans="1:4" x14ac:dyDescent="0.3">
      <c r="A719" s="1">
        <v>43920</v>
      </c>
      <c r="B719" s="3" t="s">
        <v>56</v>
      </c>
      <c r="C719">
        <v>141</v>
      </c>
      <c r="D719">
        <v>20</v>
      </c>
    </row>
    <row r="720" spans="1:4" x14ac:dyDescent="0.3">
      <c r="A720" s="1">
        <v>43921</v>
      </c>
      <c r="B720" s="3" t="s">
        <v>56</v>
      </c>
      <c r="C720">
        <v>199</v>
      </c>
      <c r="D720">
        <v>31</v>
      </c>
    </row>
    <row r="721" spans="1:4" x14ac:dyDescent="0.3">
      <c r="A721" s="1">
        <v>43922</v>
      </c>
      <c r="B721" s="3" t="s">
        <v>56</v>
      </c>
      <c r="C721">
        <v>244</v>
      </c>
      <c r="D721">
        <v>32</v>
      </c>
    </row>
    <row r="722" spans="1:4" x14ac:dyDescent="0.3">
      <c r="A722" s="1">
        <v>43923</v>
      </c>
      <c r="B722" s="3" t="s">
        <v>56</v>
      </c>
      <c r="C722">
        <v>122</v>
      </c>
      <c r="D722">
        <v>28</v>
      </c>
    </row>
    <row r="723" spans="1:4" x14ac:dyDescent="0.3">
      <c r="A723" s="1">
        <v>43924</v>
      </c>
      <c r="B723" s="3" t="s">
        <v>56</v>
      </c>
      <c r="C723">
        <v>183</v>
      </c>
      <c r="D723">
        <v>31</v>
      </c>
    </row>
    <row r="724" spans="1:4" x14ac:dyDescent="0.3">
      <c r="A724" s="1">
        <v>43925</v>
      </c>
      <c r="B724" s="3" t="s">
        <v>56</v>
      </c>
      <c r="C724">
        <v>238</v>
      </c>
      <c r="D724">
        <v>23</v>
      </c>
    </row>
    <row r="725" spans="1:4" x14ac:dyDescent="0.3">
      <c r="A725" s="1">
        <v>43926</v>
      </c>
      <c r="B725" s="3" t="s">
        <v>56</v>
      </c>
      <c r="C725">
        <v>246</v>
      </c>
      <c r="D725">
        <v>14</v>
      </c>
    </row>
    <row r="726" spans="1:4" x14ac:dyDescent="0.3">
      <c r="A726" s="1">
        <v>43927</v>
      </c>
      <c r="B726" s="3" t="s">
        <v>56</v>
      </c>
      <c r="C726">
        <v>100</v>
      </c>
      <c r="D726">
        <v>39</v>
      </c>
    </row>
    <row r="727" spans="1:4" x14ac:dyDescent="0.3">
      <c r="A727" s="1">
        <v>43928</v>
      </c>
      <c r="B727" s="3" t="s">
        <v>56</v>
      </c>
      <c r="C727">
        <v>208</v>
      </c>
      <c r="D727">
        <v>25</v>
      </c>
    </row>
    <row r="728" spans="1:4" x14ac:dyDescent="0.3">
      <c r="A728" s="1">
        <v>43929</v>
      </c>
      <c r="B728" s="3" t="s">
        <v>56</v>
      </c>
      <c r="C728">
        <v>149</v>
      </c>
      <c r="D728">
        <v>34</v>
      </c>
    </row>
    <row r="729" spans="1:4" x14ac:dyDescent="0.3">
      <c r="A729" s="1">
        <v>43930</v>
      </c>
      <c r="B729" s="3" t="s">
        <v>56</v>
      </c>
      <c r="C729">
        <v>114</v>
      </c>
      <c r="D729">
        <v>28</v>
      </c>
    </row>
    <row r="730" spans="1:4" x14ac:dyDescent="0.3">
      <c r="A730" s="1">
        <v>43931</v>
      </c>
      <c r="B730" s="3" t="s">
        <v>56</v>
      </c>
      <c r="C730">
        <v>171</v>
      </c>
      <c r="D730">
        <v>27</v>
      </c>
    </row>
    <row r="731" spans="1:4" x14ac:dyDescent="0.3">
      <c r="A731" s="1">
        <v>43932</v>
      </c>
      <c r="B731" s="3" t="s">
        <v>56</v>
      </c>
      <c r="C731">
        <v>185</v>
      </c>
      <c r="D731">
        <v>25</v>
      </c>
    </row>
    <row r="732" spans="1:4" x14ac:dyDescent="0.3">
      <c r="A732" s="1">
        <v>43933</v>
      </c>
      <c r="B732" s="3" t="s">
        <v>56</v>
      </c>
      <c r="C732">
        <v>118</v>
      </c>
      <c r="D732">
        <v>15</v>
      </c>
    </row>
    <row r="733" spans="1:4" x14ac:dyDescent="0.3">
      <c r="A733" s="1">
        <v>43934</v>
      </c>
      <c r="B733" s="3" t="s">
        <v>56</v>
      </c>
      <c r="C733">
        <v>102</v>
      </c>
      <c r="D733">
        <v>11</v>
      </c>
    </row>
    <row r="734" spans="1:4" x14ac:dyDescent="0.3">
      <c r="A734" s="1">
        <v>43935</v>
      </c>
      <c r="B734" s="3" t="s">
        <v>56</v>
      </c>
      <c r="C734">
        <v>212</v>
      </c>
      <c r="D734">
        <v>33</v>
      </c>
    </row>
    <row r="735" spans="1:4" x14ac:dyDescent="0.3">
      <c r="A735" s="1">
        <v>43936</v>
      </c>
      <c r="B735" s="3" t="s">
        <v>56</v>
      </c>
      <c r="C735">
        <v>128</v>
      </c>
      <c r="D735">
        <v>14</v>
      </c>
    </row>
    <row r="736" spans="1:4" x14ac:dyDescent="0.3">
      <c r="A736" s="1">
        <v>43937</v>
      </c>
      <c r="B736" s="3" t="s">
        <v>56</v>
      </c>
      <c r="C736">
        <v>103</v>
      </c>
      <c r="D736">
        <v>21</v>
      </c>
    </row>
    <row r="737" spans="1:4" x14ac:dyDescent="0.3">
      <c r="A737" s="1">
        <v>43938</v>
      </c>
      <c r="B737" s="3" t="s">
        <v>56</v>
      </c>
      <c r="C737">
        <v>149</v>
      </c>
      <c r="D737">
        <v>38</v>
      </c>
    </row>
    <row r="738" spans="1:4" x14ac:dyDescent="0.3">
      <c r="A738" s="1">
        <v>43939</v>
      </c>
      <c r="B738" s="3" t="s">
        <v>56</v>
      </c>
      <c r="C738">
        <v>113</v>
      </c>
      <c r="D738">
        <v>31</v>
      </c>
    </row>
    <row r="739" spans="1:4" x14ac:dyDescent="0.3">
      <c r="A739" s="1">
        <v>43940</v>
      </c>
      <c r="B739" s="3" t="s">
        <v>56</v>
      </c>
      <c r="C739">
        <v>227</v>
      </c>
      <c r="D739">
        <v>31</v>
      </c>
    </row>
    <row r="740" spans="1:4" x14ac:dyDescent="0.3">
      <c r="A740" s="1">
        <v>43941</v>
      </c>
      <c r="B740" s="3" t="s">
        <v>56</v>
      </c>
      <c r="C740">
        <v>141</v>
      </c>
      <c r="D740">
        <v>29</v>
      </c>
    </row>
    <row r="741" spans="1:4" x14ac:dyDescent="0.3">
      <c r="A741" s="1">
        <v>43942</v>
      </c>
      <c r="B741" s="3" t="s">
        <v>56</v>
      </c>
      <c r="C741">
        <v>95</v>
      </c>
      <c r="D741">
        <v>33</v>
      </c>
    </row>
    <row r="742" spans="1:4" x14ac:dyDescent="0.3">
      <c r="A742" s="1">
        <v>43943</v>
      </c>
      <c r="B742" s="3" t="s">
        <v>56</v>
      </c>
      <c r="C742">
        <v>154</v>
      </c>
      <c r="D742">
        <v>32</v>
      </c>
    </row>
    <row r="743" spans="1:4" x14ac:dyDescent="0.3">
      <c r="A743" s="1">
        <v>43944</v>
      </c>
      <c r="B743" s="3" t="s">
        <v>56</v>
      </c>
      <c r="C743">
        <v>131</v>
      </c>
      <c r="D743">
        <v>25</v>
      </c>
    </row>
    <row r="744" spans="1:4" x14ac:dyDescent="0.3">
      <c r="A744" s="1">
        <v>43945</v>
      </c>
      <c r="B744" s="3" t="s">
        <v>56</v>
      </c>
      <c r="C744">
        <v>124</v>
      </c>
      <c r="D744">
        <v>29</v>
      </c>
    </row>
    <row r="745" spans="1:4" x14ac:dyDescent="0.3">
      <c r="A745" s="1">
        <v>43946</v>
      </c>
      <c r="B745" s="3" t="s">
        <v>56</v>
      </c>
      <c r="C745">
        <v>128</v>
      </c>
      <c r="D745">
        <v>17</v>
      </c>
    </row>
    <row r="746" spans="1:4" x14ac:dyDescent="0.3">
      <c r="A746" s="1">
        <v>43947</v>
      </c>
      <c r="B746" s="3" t="s">
        <v>56</v>
      </c>
      <c r="C746">
        <v>187</v>
      </c>
      <c r="D746">
        <v>21</v>
      </c>
    </row>
    <row r="747" spans="1:4" x14ac:dyDescent="0.3">
      <c r="A747" s="1">
        <v>43948</v>
      </c>
      <c r="B747" s="3" t="s">
        <v>56</v>
      </c>
      <c r="C747">
        <v>154</v>
      </c>
      <c r="D747">
        <v>14</v>
      </c>
    </row>
    <row r="748" spans="1:4" x14ac:dyDescent="0.3">
      <c r="A748" s="1">
        <v>43949</v>
      </c>
      <c r="B748" s="3" t="s">
        <v>56</v>
      </c>
      <c r="C748">
        <v>130</v>
      </c>
      <c r="D748">
        <v>13</v>
      </c>
    </row>
    <row r="749" spans="1:4" x14ac:dyDescent="0.3">
      <c r="A749" s="1">
        <v>43950</v>
      </c>
      <c r="B749" s="3" t="s">
        <v>56</v>
      </c>
      <c r="C749">
        <v>117</v>
      </c>
      <c r="D749">
        <v>11</v>
      </c>
    </row>
    <row r="750" spans="1:4" x14ac:dyDescent="0.3">
      <c r="A750" s="1">
        <v>43951</v>
      </c>
      <c r="B750" s="3" t="s">
        <v>56</v>
      </c>
      <c r="C750">
        <v>104</v>
      </c>
      <c r="D750">
        <v>15</v>
      </c>
    </row>
    <row r="751" spans="1:4" x14ac:dyDescent="0.3">
      <c r="A751" s="1">
        <v>43952</v>
      </c>
      <c r="B751" s="3" t="s">
        <v>56</v>
      </c>
      <c r="C751">
        <v>133</v>
      </c>
      <c r="D751">
        <v>17</v>
      </c>
    </row>
    <row r="752" spans="1:4" x14ac:dyDescent="0.3">
      <c r="A752" s="1">
        <v>43953</v>
      </c>
      <c r="B752" s="3" t="s">
        <v>56</v>
      </c>
      <c r="C752">
        <v>186</v>
      </c>
      <c r="D752">
        <v>11</v>
      </c>
    </row>
    <row r="753" spans="1:4" x14ac:dyDescent="0.3">
      <c r="A753" s="1">
        <v>43954</v>
      </c>
      <c r="B753" s="3" t="s">
        <v>56</v>
      </c>
      <c r="C753">
        <v>47</v>
      </c>
      <c r="D753">
        <v>14</v>
      </c>
    </row>
    <row r="754" spans="1:4" x14ac:dyDescent="0.3">
      <c r="A754" s="1">
        <v>43955</v>
      </c>
      <c r="B754" s="3" t="s">
        <v>56</v>
      </c>
      <c r="C754">
        <v>53</v>
      </c>
      <c r="D754">
        <v>12</v>
      </c>
    </row>
    <row r="755" spans="1:4" x14ac:dyDescent="0.3">
      <c r="A755" s="1">
        <v>43956</v>
      </c>
      <c r="B755" s="3" t="s">
        <v>56</v>
      </c>
      <c r="C755">
        <v>63</v>
      </c>
      <c r="D755">
        <v>11</v>
      </c>
    </row>
    <row r="756" spans="1:4" x14ac:dyDescent="0.3">
      <c r="A756" s="1">
        <v>43957</v>
      </c>
      <c r="B756" s="3" t="s">
        <v>56</v>
      </c>
      <c r="C756">
        <v>76</v>
      </c>
      <c r="D756">
        <v>11</v>
      </c>
    </row>
    <row r="757" spans="1:4" x14ac:dyDescent="0.3">
      <c r="A757" s="1">
        <v>43958</v>
      </c>
      <c r="B757" s="3" t="s">
        <v>56</v>
      </c>
      <c r="C757">
        <v>94</v>
      </c>
      <c r="D757">
        <v>11</v>
      </c>
    </row>
    <row r="758" spans="1:4" x14ac:dyDescent="0.3">
      <c r="A758" s="1">
        <v>43959</v>
      </c>
      <c r="B758" s="3" t="s">
        <v>56</v>
      </c>
      <c r="C758">
        <v>78</v>
      </c>
      <c r="D758">
        <v>11</v>
      </c>
    </row>
    <row r="759" spans="1:4" x14ac:dyDescent="0.3">
      <c r="A759" s="1">
        <v>43960</v>
      </c>
      <c r="B759" s="3" t="s">
        <v>56</v>
      </c>
      <c r="C759">
        <v>15</v>
      </c>
      <c r="D759">
        <v>11</v>
      </c>
    </row>
    <row r="760" spans="1:4" x14ac:dyDescent="0.3">
      <c r="A760" s="1">
        <v>43961</v>
      </c>
      <c r="B760" s="3" t="s">
        <v>56</v>
      </c>
      <c r="C760">
        <v>50</v>
      </c>
      <c r="D760">
        <v>5</v>
      </c>
    </row>
    <row r="761" spans="1:4" x14ac:dyDescent="0.3">
      <c r="A761" s="1">
        <v>43962</v>
      </c>
      <c r="B761" s="3" t="s">
        <v>56</v>
      </c>
      <c r="C761">
        <v>44</v>
      </c>
      <c r="D761">
        <v>12</v>
      </c>
    </row>
    <row r="762" spans="1:4" x14ac:dyDescent="0.3">
      <c r="A762" s="1">
        <v>43963</v>
      </c>
      <c r="B762" s="3" t="s">
        <v>56</v>
      </c>
      <c r="C762">
        <v>31</v>
      </c>
      <c r="D762">
        <v>8</v>
      </c>
    </row>
    <row r="763" spans="1:4" x14ac:dyDescent="0.3">
      <c r="A763" s="1">
        <v>43964</v>
      </c>
      <c r="B763" s="3" t="s">
        <v>56</v>
      </c>
      <c r="C763">
        <v>67</v>
      </c>
      <c r="D763">
        <v>13</v>
      </c>
    </row>
    <row r="764" spans="1:4" x14ac:dyDescent="0.3">
      <c r="A764" s="1">
        <v>43965</v>
      </c>
      <c r="B764" s="3" t="s">
        <v>56</v>
      </c>
      <c r="C764">
        <v>65</v>
      </c>
      <c r="D764">
        <v>15</v>
      </c>
    </row>
    <row r="765" spans="1:4" x14ac:dyDescent="0.3">
      <c r="A765" s="1">
        <v>43966</v>
      </c>
      <c r="B765" s="3" t="s">
        <v>56</v>
      </c>
      <c r="C765">
        <v>65</v>
      </c>
      <c r="D765">
        <v>7</v>
      </c>
    </row>
    <row r="766" spans="1:4" x14ac:dyDescent="0.3">
      <c r="A766" s="1">
        <v>43967</v>
      </c>
      <c r="B766" s="3" t="s">
        <v>56</v>
      </c>
      <c r="C766">
        <v>51</v>
      </c>
      <c r="D766">
        <v>10</v>
      </c>
    </row>
    <row r="767" spans="1:4" x14ac:dyDescent="0.3">
      <c r="A767" s="1">
        <v>43968</v>
      </c>
      <c r="B767" s="3" t="s">
        <v>56</v>
      </c>
      <c r="C767">
        <v>48</v>
      </c>
      <c r="D767">
        <v>9</v>
      </c>
    </row>
    <row r="768" spans="1:4" x14ac:dyDescent="0.3">
      <c r="A768" s="1">
        <v>43969</v>
      </c>
      <c r="B768" s="3" t="s">
        <v>56</v>
      </c>
      <c r="C768">
        <v>32</v>
      </c>
      <c r="D768">
        <v>12</v>
      </c>
    </row>
    <row r="769" spans="1:4" x14ac:dyDescent="0.3">
      <c r="A769" s="1">
        <v>43970</v>
      </c>
      <c r="B769" s="3" t="s">
        <v>56</v>
      </c>
      <c r="C769">
        <v>66</v>
      </c>
      <c r="D769">
        <v>9</v>
      </c>
    </row>
    <row r="770" spans="1:4" x14ac:dyDescent="0.3">
      <c r="A770" s="1">
        <v>43971</v>
      </c>
      <c r="B770" s="3" t="s">
        <v>56</v>
      </c>
      <c r="C770">
        <v>32</v>
      </c>
      <c r="D770">
        <v>10</v>
      </c>
    </row>
    <row r="771" spans="1:4" x14ac:dyDescent="0.3">
      <c r="A771" s="1">
        <v>43972</v>
      </c>
      <c r="B771" s="3" t="s">
        <v>56</v>
      </c>
      <c r="C771">
        <v>55</v>
      </c>
      <c r="D771">
        <v>11</v>
      </c>
    </row>
    <row r="772" spans="1:4" x14ac:dyDescent="0.3">
      <c r="A772" s="1">
        <v>43973</v>
      </c>
      <c r="B772" s="3" t="s">
        <v>56</v>
      </c>
      <c r="C772">
        <v>45</v>
      </c>
      <c r="D772">
        <v>10</v>
      </c>
    </row>
    <row r="773" spans="1:4" x14ac:dyDescent="0.3">
      <c r="A773" s="1">
        <v>43974</v>
      </c>
      <c r="B773" s="3" t="s">
        <v>56</v>
      </c>
      <c r="C773">
        <v>38</v>
      </c>
      <c r="D773">
        <v>7</v>
      </c>
    </row>
    <row r="774" spans="1:4" x14ac:dyDescent="0.3">
      <c r="A774" s="1">
        <v>43975</v>
      </c>
      <c r="B774" s="3" t="s">
        <v>56</v>
      </c>
      <c r="C774">
        <v>53</v>
      </c>
      <c r="D774">
        <v>5</v>
      </c>
    </row>
    <row r="775" spans="1:4" x14ac:dyDescent="0.3">
      <c r="A775" s="1">
        <v>43976</v>
      </c>
      <c r="B775" s="3" t="s">
        <v>56</v>
      </c>
      <c r="C775">
        <v>17</v>
      </c>
      <c r="D775">
        <v>6</v>
      </c>
    </row>
    <row r="776" spans="1:4" x14ac:dyDescent="0.3">
      <c r="A776" s="1">
        <v>43861</v>
      </c>
      <c r="B776" s="3" t="s">
        <v>60</v>
      </c>
      <c r="C776">
        <v>0</v>
      </c>
      <c r="D776">
        <v>0</v>
      </c>
    </row>
    <row r="777" spans="1:4" x14ac:dyDescent="0.3">
      <c r="A777" s="1">
        <v>43867</v>
      </c>
      <c r="B777" s="3" t="s">
        <v>60</v>
      </c>
      <c r="C777">
        <v>0</v>
      </c>
      <c r="D777">
        <v>0</v>
      </c>
    </row>
    <row r="778" spans="1:4" x14ac:dyDescent="0.3">
      <c r="A778" s="1">
        <v>43882</v>
      </c>
      <c r="B778" s="3" t="s">
        <v>60</v>
      </c>
      <c r="C778">
        <v>15</v>
      </c>
      <c r="D778">
        <v>0</v>
      </c>
    </row>
    <row r="779" spans="1:4" x14ac:dyDescent="0.3">
      <c r="A779" s="1">
        <v>43883</v>
      </c>
      <c r="B779" s="3" t="s">
        <v>60</v>
      </c>
      <c r="C779">
        <v>40</v>
      </c>
      <c r="D779">
        <v>1</v>
      </c>
    </row>
    <row r="780" spans="1:4" x14ac:dyDescent="0.3">
      <c r="A780" s="1">
        <v>43884</v>
      </c>
      <c r="B780" s="3" t="s">
        <v>60</v>
      </c>
      <c r="C780">
        <v>57</v>
      </c>
      <c r="D780">
        <v>1</v>
      </c>
    </row>
    <row r="781" spans="1:4" x14ac:dyDescent="0.3">
      <c r="A781" s="1">
        <v>43885</v>
      </c>
      <c r="B781" s="3" t="s">
        <v>60</v>
      </c>
      <c r="C781">
        <v>61</v>
      </c>
      <c r="D781">
        <v>4</v>
      </c>
    </row>
    <row r="782" spans="1:4" x14ac:dyDescent="0.3">
      <c r="A782" s="1">
        <v>43886</v>
      </c>
      <c r="B782" s="3" t="s">
        <v>60</v>
      </c>
      <c r="C782">
        <v>67</v>
      </c>
      <c r="D782">
        <v>2</v>
      </c>
    </row>
    <row r="783" spans="1:4" x14ac:dyDescent="0.3">
      <c r="A783" s="1">
        <v>43887</v>
      </c>
      <c r="B783" s="3" t="s">
        <v>60</v>
      </c>
      <c r="C783">
        <v>65</v>
      </c>
      <c r="D783">
        <v>1</v>
      </c>
    </row>
    <row r="784" spans="1:4" x14ac:dyDescent="0.3">
      <c r="A784" s="1">
        <v>43888</v>
      </c>
      <c r="B784" s="3" t="s">
        <v>60</v>
      </c>
      <c r="C784">
        <v>98</v>
      </c>
      <c r="D784">
        <v>5</v>
      </c>
    </row>
    <row r="785" spans="1:4" x14ac:dyDescent="0.3">
      <c r="A785" s="1">
        <v>43889</v>
      </c>
      <c r="B785" s="3" t="s">
        <v>60</v>
      </c>
      <c r="C785">
        <v>128</v>
      </c>
      <c r="D785">
        <v>3</v>
      </c>
    </row>
    <row r="786" spans="1:4" x14ac:dyDescent="0.3">
      <c r="A786" s="1">
        <v>43890</v>
      </c>
      <c r="B786" s="3" t="s">
        <v>60</v>
      </c>
      <c r="C786">
        <v>84</v>
      </c>
      <c r="D786">
        <v>6</v>
      </c>
    </row>
    <row r="787" spans="1:4" x14ac:dyDescent="0.3">
      <c r="A787" s="1">
        <v>43891</v>
      </c>
      <c r="B787" s="3" t="s">
        <v>60</v>
      </c>
      <c r="C787">
        <v>369</v>
      </c>
      <c r="D787">
        <v>1</v>
      </c>
    </row>
    <row r="788" spans="1:4" x14ac:dyDescent="0.3">
      <c r="A788" s="1">
        <v>43892</v>
      </c>
      <c r="B788" s="3" t="s">
        <v>60</v>
      </c>
      <c r="C788">
        <v>270</v>
      </c>
      <c r="D788">
        <v>14</v>
      </c>
    </row>
    <row r="789" spans="1:4" x14ac:dyDescent="0.3">
      <c r="A789" s="1">
        <v>43893</v>
      </c>
      <c r="B789" s="3" t="s">
        <v>60</v>
      </c>
      <c r="C789">
        <v>266</v>
      </c>
      <c r="D789">
        <v>17</v>
      </c>
    </row>
    <row r="790" spans="1:4" x14ac:dyDescent="0.3">
      <c r="A790" s="1">
        <v>43894</v>
      </c>
      <c r="B790" s="3" t="s">
        <v>60</v>
      </c>
      <c r="C790">
        <v>300</v>
      </c>
      <c r="D790">
        <v>18</v>
      </c>
    </row>
    <row r="791" spans="1:4" x14ac:dyDescent="0.3">
      <c r="A791" s="1">
        <v>43895</v>
      </c>
      <c r="B791" s="3" t="s">
        <v>60</v>
      </c>
      <c r="C791">
        <v>431</v>
      </c>
      <c r="D791">
        <v>25</v>
      </c>
    </row>
    <row r="792" spans="1:4" x14ac:dyDescent="0.3">
      <c r="A792" s="1">
        <v>43896</v>
      </c>
      <c r="B792" s="3" t="s">
        <v>60</v>
      </c>
      <c r="C792">
        <v>361</v>
      </c>
      <c r="D792">
        <v>37</v>
      </c>
    </row>
    <row r="793" spans="1:4" x14ac:dyDescent="0.3">
      <c r="A793" s="1">
        <v>43897</v>
      </c>
      <c r="B793" s="3" t="s">
        <v>60</v>
      </c>
      <c r="C793">
        <v>808</v>
      </c>
      <c r="D793">
        <v>19</v>
      </c>
    </row>
    <row r="794" spans="1:4" x14ac:dyDescent="0.3">
      <c r="A794" s="1">
        <v>43898</v>
      </c>
      <c r="B794" s="3" t="s">
        <v>60</v>
      </c>
      <c r="C794">
        <v>769</v>
      </c>
      <c r="D794">
        <v>113</v>
      </c>
    </row>
    <row r="795" spans="1:4" x14ac:dyDescent="0.3">
      <c r="A795" s="1">
        <v>43899</v>
      </c>
      <c r="B795" s="3" t="s">
        <v>60</v>
      </c>
      <c r="C795">
        <v>1280</v>
      </c>
      <c r="D795">
        <v>66</v>
      </c>
    </row>
    <row r="796" spans="1:4" x14ac:dyDescent="0.3">
      <c r="A796" s="1">
        <v>43900</v>
      </c>
      <c r="B796" s="3" t="s">
        <v>60</v>
      </c>
      <c r="C796">
        <v>322</v>
      </c>
      <c r="D796">
        <v>135</v>
      </c>
    </row>
    <row r="797" spans="1:4" x14ac:dyDescent="0.3">
      <c r="A797" s="1">
        <v>43901</v>
      </c>
      <c r="B797" s="3" t="s">
        <v>60</v>
      </c>
      <c r="C797">
        <v>1489</v>
      </c>
      <c r="D797">
        <v>149</v>
      </c>
    </row>
    <row r="798" spans="1:4" x14ac:dyDescent="0.3">
      <c r="A798" s="1">
        <v>43902</v>
      </c>
      <c r="B798" s="3" t="s">
        <v>60</v>
      </c>
      <c r="C798">
        <v>1445</v>
      </c>
      <c r="D798">
        <v>127</v>
      </c>
    </row>
    <row r="799" spans="1:4" x14ac:dyDescent="0.3">
      <c r="A799" s="1">
        <v>43903</v>
      </c>
      <c r="B799" s="3" t="s">
        <v>60</v>
      </c>
      <c r="C799">
        <v>1095</v>
      </c>
      <c r="D799">
        <v>146</v>
      </c>
    </row>
    <row r="800" spans="1:4" x14ac:dyDescent="0.3">
      <c r="A800" s="1">
        <v>43904</v>
      </c>
      <c r="B800" s="3" t="s">
        <v>60</v>
      </c>
      <c r="C800">
        <v>1865</v>
      </c>
      <c r="D800">
        <v>76</v>
      </c>
    </row>
    <row r="801" spans="1:4" x14ac:dyDescent="0.3">
      <c r="A801" s="1">
        <v>43905</v>
      </c>
      <c r="B801" s="3" t="s">
        <v>60</v>
      </c>
      <c r="C801">
        <v>1587</v>
      </c>
      <c r="D801">
        <v>252</v>
      </c>
    </row>
    <row r="802" spans="1:4" x14ac:dyDescent="0.3">
      <c r="A802" s="1">
        <v>43906</v>
      </c>
      <c r="B802" s="3" t="s">
        <v>60</v>
      </c>
      <c r="C802">
        <v>1377</v>
      </c>
      <c r="D802">
        <v>202</v>
      </c>
    </row>
    <row r="803" spans="1:4" x14ac:dyDescent="0.3">
      <c r="A803" s="1">
        <v>43907</v>
      </c>
      <c r="B803" s="3" t="s">
        <v>60</v>
      </c>
      <c r="C803">
        <v>1571</v>
      </c>
      <c r="D803">
        <v>220</v>
      </c>
    </row>
    <row r="804" spans="1:4" x14ac:dyDescent="0.3">
      <c r="A804" s="1">
        <v>43908</v>
      </c>
      <c r="B804" s="3" t="s">
        <v>60</v>
      </c>
      <c r="C804">
        <v>1493</v>
      </c>
      <c r="D804">
        <v>319</v>
      </c>
    </row>
    <row r="805" spans="1:4" x14ac:dyDescent="0.3">
      <c r="A805" s="1">
        <v>43909</v>
      </c>
      <c r="B805" s="3" t="s">
        <v>60</v>
      </c>
      <c r="C805">
        <v>2171</v>
      </c>
      <c r="D805">
        <v>209</v>
      </c>
    </row>
    <row r="806" spans="1:4" x14ac:dyDescent="0.3">
      <c r="A806" s="1">
        <v>43910</v>
      </c>
      <c r="B806" s="3" t="s">
        <v>60</v>
      </c>
      <c r="C806">
        <v>2380</v>
      </c>
      <c r="D806">
        <v>381</v>
      </c>
    </row>
    <row r="807" spans="1:4" x14ac:dyDescent="0.3">
      <c r="A807" s="1">
        <v>43911</v>
      </c>
      <c r="B807" s="3" t="s">
        <v>60</v>
      </c>
      <c r="C807">
        <v>3251</v>
      </c>
      <c r="D807">
        <v>546</v>
      </c>
    </row>
    <row r="808" spans="1:4" x14ac:dyDescent="0.3">
      <c r="A808" s="1">
        <v>43912</v>
      </c>
      <c r="B808" s="3" t="s">
        <v>60</v>
      </c>
      <c r="C808">
        <v>1691</v>
      </c>
      <c r="D808">
        <v>361</v>
      </c>
    </row>
    <row r="809" spans="1:4" x14ac:dyDescent="0.3">
      <c r="A809" s="1">
        <v>43913</v>
      </c>
      <c r="B809" s="3" t="s">
        <v>60</v>
      </c>
      <c r="C809">
        <v>1555</v>
      </c>
      <c r="D809">
        <v>320</v>
      </c>
    </row>
    <row r="810" spans="1:4" x14ac:dyDescent="0.3">
      <c r="A810" s="1">
        <v>43914</v>
      </c>
      <c r="B810" s="3" t="s">
        <v>60</v>
      </c>
      <c r="C810">
        <v>1942</v>
      </c>
      <c r="D810">
        <v>402</v>
      </c>
    </row>
    <row r="811" spans="1:4" x14ac:dyDescent="0.3">
      <c r="A811" s="1">
        <v>43915</v>
      </c>
      <c r="B811" s="3" t="s">
        <v>60</v>
      </c>
      <c r="C811">
        <v>1643</v>
      </c>
      <c r="D811">
        <v>296</v>
      </c>
    </row>
    <row r="812" spans="1:4" x14ac:dyDescent="0.3">
      <c r="A812" s="1">
        <v>43916</v>
      </c>
      <c r="B812" s="3" t="s">
        <v>60</v>
      </c>
      <c r="C812">
        <v>2543</v>
      </c>
      <c r="D812">
        <v>387</v>
      </c>
    </row>
    <row r="813" spans="1:4" x14ac:dyDescent="0.3">
      <c r="A813" s="1">
        <v>43917</v>
      </c>
      <c r="B813" s="3" t="s">
        <v>60</v>
      </c>
      <c r="C813">
        <v>2409</v>
      </c>
      <c r="D813">
        <v>541</v>
      </c>
    </row>
    <row r="814" spans="1:4" x14ac:dyDescent="0.3">
      <c r="A814" s="1">
        <v>43918</v>
      </c>
      <c r="B814" s="3" t="s">
        <v>60</v>
      </c>
      <c r="C814">
        <v>2117</v>
      </c>
      <c r="D814">
        <v>542</v>
      </c>
    </row>
    <row r="815" spans="1:4" x14ac:dyDescent="0.3">
      <c r="A815" s="1">
        <v>43919</v>
      </c>
      <c r="B815" s="3" t="s">
        <v>60</v>
      </c>
      <c r="C815">
        <v>1592</v>
      </c>
      <c r="D815">
        <v>416</v>
      </c>
    </row>
    <row r="816" spans="1:4" x14ac:dyDescent="0.3">
      <c r="A816" s="1">
        <v>43920</v>
      </c>
      <c r="B816" s="3" t="s">
        <v>60</v>
      </c>
      <c r="C816">
        <v>1154</v>
      </c>
      <c r="D816">
        <v>458</v>
      </c>
    </row>
    <row r="817" spans="1:4" x14ac:dyDescent="0.3">
      <c r="A817" s="1">
        <v>43921</v>
      </c>
      <c r="B817" s="3" t="s">
        <v>60</v>
      </c>
      <c r="C817">
        <v>1047</v>
      </c>
      <c r="D817">
        <v>381</v>
      </c>
    </row>
    <row r="818" spans="1:4" x14ac:dyDescent="0.3">
      <c r="A818" s="1">
        <v>43922</v>
      </c>
      <c r="B818" s="3" t="s">
        <v>60</v>
      </c>
      <c r="C818">
        <v>1565</v>
      </c>
      <c r="D818">
        <v>394</v>
      </c>
    </row>
    <row r="819" spans="1:4" x14ac:dyDescent="0.3">
      <c r="A819" s="1">
        <v>43923</v>
      </c>
      <c r="B819" s="3" t="s">
        <v>60</v>
      </c>
      <c r="C819">
        <v>1292</v>
      </c>
      <c r="D819">
        <v>367</v>
      </c>
    </row>
    <row r="820" spans="1:4" x14ac:dyDescent="0.3">
      <c r="A820" s="1">
        <v>43924</v>
      </c>
      <c r="B820" s="3" t="s">
        <v>60</v>
      </c>
      <c r="C820">
        <v>1455</v>
      </c>
      <c r="D820">
        <v>351</v>
      </c>
    </row>
    <row r="821" spans="1:4" x14ac:dyDescent="0.3">
      <c r="A821" s="1">
        <v>43925</v>
      </c>
      <c r="B821" s="3" t="s">
        <v>60</v>
      </c>
      <c r="C821">
        <v>1598</v>
      </c>
      <c r="D821">
        <v>345</v>
      </c>
    </row>
    <row r="822" spans="1:4" x14ac:dyDescent="0.3">
      <c r="A822" s="1">
        <v>43926</v>
      </c>
      <c r="B822" s="3" t="s">
        <v>60</v>
      </c>
      <c r="C822">
        <v>1337</v>
      </c>
      <c r="D822">
        <v>249</v>
      </c>
    </row>
    <row r="823" spans="1:4" x14ac:dyDescent="0.3">
      <c r="A823" s="1">
        <v>43927</v>
      </c>
      <c r="B823" s="3" t="s">
        <v>60</v>
      </c>
      <c r="C823">
        <v>1079</v>
      </c>
      <c r="D823">
        <v>297</v>
      </c>
    </row>
    <row r="824" spans="1:4" x14ac:dyDescent="0.3">
      <c r="A824" s="1">
        <v>43928</v>
      </c>
      <c r="B824" s="3" t="s">
        <v>60</v>
      </c>
      <c r="C824">
        <v>791</v>
      </c>
      <c r="D824">
        <v>282</v>
      </c>
    </row>
    <row r="825" spans="1:4" x14ac:dyDescent="0.3">
      <c r="A825" s="1">
        <v>43929</v>
      </c>
      <c r="B825" s="3" t="s">
        <v>60</v>
      </c>
      <c r="C825">
        <v>1089</v>
      </c>
      <c r="D825">
        <v>238</v>
      </c>
    </row>
    <row r="826" spans="1:4" x14ac:dyDescent="0.3">
      <c r="A826" s="1">
        <v>43930</v>
      </c>
      <c r="B826" s="3" t="s">
        <v>60</v>
      </c>
      <c r="C826">
        <v>1388</v>
      </c>
      <c r="D826">
        <v>300</v>
      </c>
    </row>
    <row r="827" spans="1:4" x14ac:dyDescent="0.3">
      <c r="A827" s="1">
        <v>43931</v>
      </c>
      <c r="B827" s="3" t="s">
        <v>60</v>
      </c>
      <c r="C827">
        <v>1246</v>
      </c>
      <c r="D827">
        <v>216</v>
      </c>
    </row>
    <row r="828" spans="1:4" x14ac:dyDescent="0.3">
      <c r="A828" s="1">
        <v>43932</v>
      </c>
      <c r="B828" s="3" t="s">
        <v>60</v>
      </c>
      <c r="C828">
        <v>1544</v>
      </c>
      <c r="D828">
        <v>273</v>
      </c>
    </row>
    <row r="829" spans="1:4" x14ac:dyDescent="0.3">
      <c r="A829" s="1">
        <v>43933</v>
      </c>
      <c r="B829" s="3" t="s">
        <v>60</v>
      </c>
      <c r="C829">
        <v>1460</v>
      </c>
      <c r="D829">
        <v>110</v>
      </c>
    </row>
    <row r="830" spans="1:4" x14ac:dyDescent="0.3">
      <c r="A830" s="1">
        <v>43934</v>
      </c>
      <c r="B830" s="3" t="s">
        <v>60</v>
      </c>
      <c r="C830">
        <v>1262</v>
      </c>
      <c r="D830">
        <v>280</v>
      </c>
    </row>
    <row r="831" spans="1:4" x14ac:dyDescent="0.3">
      <c r="A831" s="1">
        <v>43935</v>
      </c>
      <c r="B831" s="3" t="s">
        <v>60</v>
      </c>
      <c r="C831">
        <v>1012</v>
      </c>
      <c r="D831">
        <v>241</v>
      </c>
    </row>
    <row r="832" spans="1:4" x14ac:dyDescent="0.3">
      <c r="A832" s="1">
        <v>43936</v>
      </c>
      <c r="B832" s="3" t="s">
        <v>60</v>
      </c>
      <c r="C832">
        <v>827</v>
      </c>
      <c r="D832">
        <v>235</v>
      </c>
    </row>
    <row r="833" spans="1:4" x14ac:dyDescent="0.3">
      <c r="A833" s="1">
        <v>43937</v>
      </c>
      <c r="B833" s="3" t="s">
        <v>60</v>
      </c>
      <c r="C833">
        <v>941</v>
      </c>
      <c r="D833">
        <v>231</v>
      </c>
    </row>
    <row r="834" spans="1:4" x14ac:dyDescent="0.3">
      <c r="A834" s="1">
        <v>43938</v>
      </c>
      <c r="B834" s="3" t="s">
        <v>60</v>
      </c>
      <c r="C834">
        <v>1041</v>
      </c>
      <c r="D834">
        <v>243</v>
      </c>
    </row>
    <row r="835" spans="1:4" x14ac:dyDescent="0.3">
      <c r="A835" s="1">
        <v>43939</v>
      </c>
      <c r="B835" s="3" t="s">
        <v>60</v>
      </c>
      <c r="C835">
        <v>1246</v>
      </c>
      <c r="D835">
        <v>199</v>
      </c>
    </row>
    <row r="836" spans="1:4" x14ac:dyDescent="0.3">
      <c r="A836" s="1">
        <v>43940</v>
      </c>
      <c r="B836" s="3" t="s">
        <v>60</v>
      </c>
      <c r="C836">
        <v>855</v>
      </c>
      <c r="D836">
        <v>163</v>
      </c>
    </row>
    <row r="837" spans="1:4" x14ac:dyDescent="0.3">
      <c r="A837" s="1">
        <v>43941</v>
      </c>
      <c r="B837" s="3" t="s">
        <v>60</v>
      </c>
      <c r="C837">
        <v>735</v>
      </c>
      <c r="D837">
        <v>163</v>
      </c>
    </row>
    <row r="838" spans="1:4" x14ac:dyDescent="0.3">
      <c r="A838" s="1">
        <v>43942</v>
      </c>
      <c r="B838" s="3" t="s">
        <v>60</v>
      </c>
      <c r="C838">
        <v>960</v>
      </c>
      <c r="D838">
        <v>203</v>
      </c>
    </row>
    <row r="839" spans="1:4" x14ac:dyDescent="0.3">
      <c r="A839" s="1">
        <v>43943</v>
      </c>
      <c r="B839" s="3" t="s">
        <v>60</v>
      </c>
      <c r="C839">
        <v>1161</v>
      </c>
      <c r="D839">
        <v>161</v>
      </c>
    </row>
    <row r="840" spans="1:4" x14ac:dyDescent="0.3">
      <c r="A840" s="1">
        <v>43944</v>
      </c>
      <c r="B840" s="3" t="s">
        <v>60</v>
      </c>
      <c r="C840">
        <v>1073</v>
      </c>
      <c r="D840">
        <v>200</v>
      </c>
    </row>
    <row r="841" spans="1:4" x14ac:dyDescent="0.3">
      <c r="A841" s="1">
        <v>43945</v>
      </c>
      <c r="B841" s="3" t="s">
        <v>60</v>
      </c>
      <c r="C841">
        <v>1091</v>
      </c>
      <c r="D841">
        <v>166</v>
      </c>
    </row>
    <row r="842" spans="1:4" x14ac:dyDescent="0.3">
      <c r="A842" s="1">
        <v>43946</v>
      </c>
      <c r="B842" s="3" t="s">
        <v>60</v>
      </c>
      <c r="C842">
        <v>713</v>
      </c>
      <c r="D842">
        <v>163</v>
      </c>
    </row>
    <row r="843" spans="1:4" x14ac:dyDescent="0.3">
      <c r="A843" s="1">
        <v>43947</v>
      </c>
      <c r="B843" s="3" t="s">
        <v>60</v>
      </c>
      <c r="C843">
        <v>920</v>
      </c>
      <c r="D843">
        <v>56</v>
      </c>
    </row>
    <row r="844" spans="1:4" x14ac:dyDescent="0.3">
      <c r="A844" s="1">
        <v>43948</v>
      </c>
      <c r="B844" s="3" t="s">
        <v>60</v>
      </c>
      <c r="C844">
        <v>590</v>
      </c>
      <c r="D844">
        <v>124</v>
      </c>
    </row>
    <row r="845" spans="1:4" x14ac:dyDescent="0.3">
      <c r="A845" s="1">
        <v>43949</v>
      </c>
      <c r="B845" s="3" t="s">
        <v>60</v>
      </c>
      <c r="C845">
        <v>869</v>
      </c>
      <c r="D845">
        <v>126</v>
      </c>
    </row>
    <row r="846" spans="1:4" x14ac:dyDescent="0.3">
      <c r="A846" s="1">
        <v>43950</v>
      </c>
      <c r="B846" s="3" t="s">
        <v>60</v>
      </c>
      <c r="C846">
        <v>786</v>
      </c>
      <c r="D846">
        <v>104</v>
      </c>
    </row>
    <row r="847" spans="1:4" x14ac:dyDescent="0.3">
      <c r="A847" s="1">
        <v>43951</v>
      </c>
      <c r="B847" s="3" t="s">
        <v>60</v>
      </c>
      <c r="C847">
        <v>598</v>
      </c>
      <c r="D847">
        <v>93</v>
      </c>
    </row>
    <row r="848" spans="1:4" x14ac:dyDescent="0.3">
      <c r="A848" s="1">
        <v>43952</v>
      </c>
      <c r="B848" s="3" t="s">
        <v>60</v>
      </c>
      <c r="C848">
        <v>737</v>
      </c>
      <c r="D848">
        <v>88</v>
      </c>
    </row>
    <row r="849" spans="1:4" x14ac:dyDescent="0.3">
      <c r="A849" s="1">
        <v>43953</v>
      </c>
      <c r="B849" s="3" t="s">
        <v>60</v>
      </c>
      <c r="C849">
        <v>533</v>
      </c>
      <c r="D849">
        <v>329</v>
      </c>
    </row>
    <row r="850" spans="1:4" x14ac:dyDescent="0.3">
      <c r="A850" s="1">
        <v>43954</v>
      </c>
      <c r="B850" s="3" t="s">
        <v>60</v>
      </c>
      <c r="C850">
        <v>526</v>
      </c>
      <c r="D850">
        <v>42</v>
      </c>
    </row>
    <row r="851" spans="1:4" x14ac:dyDescent="0.3">
      <c r="A851" s="1">
        <v>43955</v>
      </c>
      <c r="B851" s="3" t="s">
        <v>60</v>
      </c>
      <c r="C851">
        <v>577</v>
      </c>
      <c r="D851">
        <v>63</v>
      </c>
    </row>
    <row r="852" spans="1:4" x14ac:dyDescent="0.3">
      <c r="A852" s="1">
        <v>43956</v>
      </c>
      <c r="B852" s="3" t="s">
        <v>60</v>
      </c>
      <c r="C852">
        <v>500</v>
      </c>
      <c r="D852">
        <v>95</v>
      </c>
    </row>
    <row r="853" spans="1:4" x14ac:dyDescent="0.3">
      <c r="A853" s="1">
        <v>43957</v>
      </c>
      <c r="B853" s="3" t="s">
        <v>60</v>
      </c>
      <c r="C853">
        <v>764</v>
      </c>
      <c r="D853">
        <v>222</v>
      </c>
    </row>
    <row r="854" spans="1:4" x14ac:dyDescent="0.3">
      <c r="A854" s="1">
        <v>43958</v>
      </c>
      <c r="B854" s="3" t="s">
        <v>60</v>
      </c>
      <c r="C854">
        <v>720</v>
      </c>
      <c r="D854">
        <v>134</v>
      </c>
    </row>
    <row r="855" spans="1:4" x14ac:dyDescent="0.3">
      <c r="A855" s="1">
        <v>43959</v>
      </c>
      <c r="B855" s="3" t="s">
        <v>60</v>
      </c>
      <c r="C855">
        <v>634</v>
      </c>
      <c r="D855">
        <v>94</v>
      </c>
    </row>
    <row r="856" spans="1:4" x14ac:dyDescent="0.3">
      <c r="A856" s="1">
        <v>43960</v>
      </c>
      <c r="B856" s="3" t="s">
        <v>60</v>
      </c>
      <c r="C856">
        <v>502</v>
      </c>
      <c r="D856">
        <v>85</v>
      </c>
    </row>
    <row r="857" spans="1:4" x14ac:dyDescent="0.3">
      <c r="A857" s="1">
        <v>43961</v>
      </c>
      <c r="B857" s="3" t="s">
        <v>60</v>
      </c>
      <c r="C857">
        <v>282</v>
      </c>
      <c r="D857">
        <v>64</v>
      </c>
    </row>
    <row r="858" spans="1:4" x14ac:dyDescent="0.3">
      <c r="A858" s="1">
        <v>43962</v>
      </c>
      <c r="B858" s="3" t="s">
        <v>60</v>
      </c>
      <c r="C858">
        <v>364</v>
      </c>
      <c r="D858">
        <v>68</v>
      </c>
    </row>
    <row r="859" spans="1:4" x14ac:dyDescent="0.3">
      <c r="A859" s="1">
        <v>43963</v>
      </c>
      <c r="B859" s="3" t="s">
        <v>60</v>
      </c>
      <c r="C859">
        <v>1033</v>
      </c>
      <c r="D859">
        <v>62</v>
      </c>
    </row>
    <row r="860" spans="1:4" x14ac:dyDescent="0.3">
      <c r="A860" s="1">
        <v>43964</v>
      </c>
      <c r="B860" s="3" t="s">
        <v>60</v>
      </c>
      <c r="C860">
        <v>394</v>
      </c>
      <c r="D860">
        <v>69</v>
      </c>
    </row>
    <row r="861" spans="1:4" x14ac:dyDescent="0.3">
      <c r="A861" s="1">
        <v>43965</v>
      </c>
      <c r="B861" s="3" t="s">
        <v>60</v>
      </c>
      <c r="C861">
        <v>522</v>
      </c>
      <c r="D861">
        <v>111</v>
      </c>
    </row>
    <row r="862" spans="1:4" x14ac:dyDescent="0.3">
      <c r="A862" s="1">
        <v>43966</v>
      </c>
      <c r="B862" s="3" t="s">
        <v>60</v>
      </c>
      <c r="C862">
        <v>299</v>
      </c>
      <c r="D862">
        <v>115</v>
      </c>
    </row>
    <row r="863" spans="1:4" x14ac:dyDescent="0.3">
      <c r="A863" s="1">
        <v>43967</v>
      </c>
      <c r="B863" s="3" t="s">
        <v>60</v>
      </c>
      <c r="C863">
        <v>399</v>
      </c>
      <c r="D863">
        <v>39</v>
      </c>
    </row>
    <row r="864" spans="1:4" x14ac:dyDescent="0.3">
      <c r="A864" s="1">
        <v>43968</v>
      </c>
      <c r="B864" s="3" t="s">
        <v>60</v>
      </c>
      <c r="C864">
        <v>326</v>
      </c>
      <c r="D864">
        <v>69</v>
      </c>
    </row>
    <row r="865" spans="1:4" x14ac:dyDescent="0.3">
      <c r="A865" s="1">
        <v>43969</v>
      </c>
      <c r="B865" s="3" t="s">
        <v>60</v>
      </c>
      <c r="C865">
        <v>175</v>
      </c>
      <c r="D865">
        <v>24</v>
      </c>
    </row>
    <row r="866" spans="1:4" x14ac:dyDescent="0.3">
      <c r="A866" s="1">
        <v>43970</v>
      </c>
      <c r="B866" s="3" t="s">
        <v>60</v>
      </c>
      <c r="C866">
        <v>462</v>
      </c>
      <c r="D866">
        <v>54</v>
      </c>
    </row>
    <row r="867" spans="1:4" x14ac:dyDescent="0.3">
      <c r="A867" s="1">
        <v>43971</v>
      </c>
      <c r="B867" s="3" t="s">
        <v>60</v>
      </c>
      <c r="C867">
        <v>294</v>
      </c>
      <c r="D867">
        <v>65</v>
      </c>
    </row>
    <row r="868" spans="1:4" x14ac:dyDescent="0.3">
      <c r="A868" s="1">
        <v>43972</v>
      </c>
      <c r="B868" s="3" t="s">
        <v>60</v>
      </c>
      <c r="C868">
        <v>316</v>
      </c>
      <c r="D868">
        <v>65</v>
      </c>
    </row>
    <row r="869" spans="1:4" x14ac:dyDescent="0.3">
      <c r="A869" s="1">
        <v>43973</v>
      </c>
      <c r="B869" s="3" t="s">
        <v>60</v>
      </c>
      <c r="C869">
        <v>293</v>
      </c>
      <c r="D869">
        <v>57</v>
      </c>
    </row>
    <row r="870" spans="1:4" x14ac:dyDescent="0.3">
      <c r="A870" s="1">
        <v>43974</v>
      </c>
      <c r="B870" s="3" t="s">
        <v>60</v>
      </c>
      <c r="C870">
        <v>441</v>
      </c>
      <c r="D870">
        <v>56</v>
      </c>
    </row>
    <row r="871" spans="1:4" x14ac:dyDescent="0.3">
      <c r="A871" s="1">
        <v>43975</v>
      </c>
      <c r="B871" s="3" t="s">
        <v>60</v>
      </c>
      <c r="C871">
        <v>285</v>
      </c>
      <c r="D871">
        <v>0</v>
      </c>
    </row>
    <row r="872" spans="1:4" x14ac:dyDescent="0.3">
      <c r="A872" s="1">
        <v>43976</v>
      </c>
      <c r="B872" s="3" t="s">
        <v>60</v>
      </c>
      <c r="C872">
        <v>148</v>
      </c>
      <c r="D872">
        <v>34</v>
      </c>
    </row>
    <row r="873" spans="1:4" x14ac:dyDescent="0.3">
      <c r="A873" s="1">
        <v>43861</v>
      </c>
      <c r="B873" s="3" t="s">
        <v>65</v>
      </c>
      <c r="C873">
        <v>0</v>
      </c>
      <c r="D873">
        <v>0</v>
      </c>
    </row>
    <row r="874" spans="1:4" x14ac:dyDescent="0.3">
      <c r="A874" s="1">
        <v>43867</v>
      </c>
      <c r="B874" s="3" t="s">
        <v>65</v>
      </c>
      <c r="C874">
        <v>0</v>
      </c>
      <c r="D874">
        <v>0</v>
      </c>
    </row>
    <row r="875" spans="1:4" x14ac:dyDescent="0.3">
      <c r="A875" s="1">
        <v>43882</v>
      </c>
      <c r="B875" s="3" t="s">
        <v>65</v>
      </c>
      <c r="C875">
        <v>0</v>
      </c>
      <c r="D875">
        <v>0</v>
      </c>
    </row>
    <row r="876" spans="1:4" x14ac:dyDescent="0.3">
      <c r="A876" s="1">
        <v>43883</v>
      </c>
      <c r="B876" s="3" t="s">
        <v>65</v>
      </c>
      <c r="C876">
        <v>0</v>
      </c>
      <c r="D876">
        <v>0</v>
      </c>
    </row>
    <row r="877" spans="1:4" x14ac:dyDescent="0.3">
      <c r="A877" s="1">
        <v>43884</v>
      </c>
      <c r="B877" s="3" t="s">
        <v>65</v>
      </c>
      <c r="C877">
        <v>0</v>
      </c>
      <c r="D877">
        <v>0</v>
      </c>
    </row>
    <row r="878" spans="1:4" x14ac:dyDescent="0.3">
      <c r="A878" s="1">
        <v>43885</v>
      </c>
      <c r="B878" s="3" t="s">
        <v>65</v>
      </c>
      <c r="C878">
        <v>0</v>
      </c>
      <c r="D878">
        <v>0</v>
      </c>
    </row>
    <row r="879" spans="1:4" x14ac:dyDescent="0.3">
      <c r="A879" s="1">
        <v>43886</v>
      </c>
      <c r="B879" s="3" t="s">
        <v>65</v>
      </c>
      <c r="C879">
        <v>0</v>
      </c>
      <c r="D879">
        <v>0</v>
      </c>
    </row>
    <row r="880" spans="1:4" x14ac:dyDescent="0.3">
      <c r="A880" s="1">
        <v>43887</v>
      </c>
      <c r="B880" s="3" t="s">
        <v>65</v>
      </c>
      <c r="C880">
        <v>1</v>
      </c>
      <c r="D880">
        <v>0</v>
      </c>
    </row>
    <row r="881" spans="1:4" x14ac:dyDescent="0.3">
      <c r="A881" s="1">
        <v>43888</v>
      </c>
      <c r="B881" s="3" t="s">
        <v>65</v>
      </c>
      <c r="C881">
        <v>2</v>
      </c>
      <c r="D881">
        <v>0</v>
      </c>
    </row>
    <row r="882" spans="1:4" x14ac:dyDescent="0.3">
      <c r="A882" s="1">
        <v>43889</v>
      </c>
      <c r="B882" s="3" t="s">
        <v>65</v>
      </c>
      <c r="C882">
        <v>3</v>
      </c>
      <c r="D882">
        <v>0</v>
      </c>
    </row>
    <row r="883" spans="1:4" x14ac:dyDescent="0.3">
      <c r="A883" s="1">
        <v>43890</v>
      </c>
      <c r="B883" s="3" t="s">
        <v>65</v>
      </c>
      <c r="C883">
        <v>5</v>
      </c>
      <c r="D883">
        <v>0</v>
      </c>
    </row>
    <row r="884" spans="1:4" x14ac:dyDescent="0.3">
      <c r="A884" s="1">
        <v>43891</v>
      </c>
      <c r="B884" s="3" t="s">
        <v>65</v>
      </c>
      <c r="C884">
        <v>14</v>
      </c>
      <c r="D884">
        <v>0</v>
      </c>
    </row>
    <row r="885" spans="1:4" x14ac:dyDescent="0.3">
      <c r="A885" s="1">
        <v>43892</v>
      </c>
      <c r="B885" s="3" t="s">
        <v>65</v>
      </c>
      <c r="C885">
        <v>10</v>
      </c>
      <c r="D885">
        <v>1</v>
      </c>
    </row>
    <row r="886" spans="1:4" x14ac:dyDescent="0.3">
      <c r="A886" s="1">
        <v>43893</v>
      </c>
      <c r="B886" s="3" t="s">
        <v>65</v>
      </c>
      <c r="C886">
        <v>26</v>
      </c>
      <c r="D886">
        <v>1</v>
      </c>
    </row>
    <row r="887" spans="1:4" x14ac:dyDescent="0.3">
      <c r="A887" s="1">
        <v>43894</v>
      </c>
      <c r="B887" s="3" t="s">
        <v>65</v>
      </c>
      <c r="C887">
        <v>23</v>
      </c>
      <c r="D887">
        <v>2</v>
      </c>
    </row>
    <row r="888" spans="1:4" x14ac:dyDescent="0.3">
      <c r="A888" s="1">
        <v>43895</v>
      </c>
      <c r="B888" s="3" t="s">
        <v>65</v>
      </c>
      <c r="C888">
        <v>40</v>
      </c>
      <c r="D888">
        <v>0</v>
      </c>
    </row>
    <row r="889" spans="1:4" x14ac:dyDescent="0.3">
      <c r="A889" s="1">
        <v>43896</v>
      </c>
      <c r="B889" s="3" t="s">
        <v>65</v>
      </c>
      <c r="C889">
        <v>35</v>
      </c>
      <c r="D889">
        <v>0</v>
      </c>
    </row>
    <row r="890" spans="1:4" x14ac:dyDescent="0.3">
      <c r="A890" s="1">
        <v>43897</v>
      </c>
      <c r="B890" s="3" t="s">
        <v>65</v>
      </c>
      <c r="C890">
        <v>48</v>
      </c>
      <c r="D890">
        <v>2</v>
      </c>
    </row>
    <row r="891" spans="1:4" x14ac:dyDescent="0.3">
      <c r="A891" s="1">
        <v>43898</v>
      </c>
      <c r="B891" s="3" t="s">
        <v>65</v>
      </c>
      <c r="C891">
        <v>65</v>
      </c>
      <c r="D891">
        <v>1</v>
      </c>
    </row>
    <row r="892" spans="1:4" x14ac:dyDescent="0.3">
      <c r="A892" s="1">
        <v>43899</v>
      </c>
      <c r="B892" s="3" t="s">
        <v>65</v>
      </c>
      <c r="C892">
        <v>51</v>
      </c>
      <c r="D892">
        <v>3</v>
      </c>
    </row>
    <row r="893" spans="1:4" x14ac:dyDescent="0.3">
      <c r="A893" s="1">
        <v>43900</v>
      </c>
      <c r="B893" s="3" t="s">
        <v>65</v>
      </c>
      <c r="C893">
        <v>71</v>
      </c>
      <c r="D893">
        <v>3</v>
      </c>
    </row>
    <row r="894" spans="1:4" x14ac:dyDescent="0.3">
      <c r="A894" s="1">
        <v>43901</v>
      </c>
      <c r="B894" s="3" t="s">
        <v>65</v>
      </c>
      <c r="C894">
        <v>85</v>
      </c>
      <c r="D894">
        <v>5</v>
      </c>
    </row>
    <row r="895" spans="1:4" x14ac:dyDescent="0.3">
      <c r="A895" s="1">
        <v>43902</v>
      </c>
      <c r="B895" s="3" t="s">
        <v>65</v>
      </c>
      <c r="C895">
        <v>113</v>
      </c>
      <c r="D895">
        <v>4</v>
      </c>
    </row>
    <row r="896" spans="1:4" x14ac:dyDescent="0.3">
      <c r="A896" s="1">
        <v>43903</v>
      </c>
      <c r="B896" s="3" t="s">
        <v>65</v>
      </c>
      <c r="C896">
        <v>133</v>
      </c>
      <c r="D896">
        <v>5</v>
      </c>
    </row>
    <row r="897" spans="1:4" x14ac:dyDescent="0.3">
      <c r="A897" s="1">
        <v>43904</v>
      </c>
      <c r="B897" s="3" t="s">
        <v>65</v>
      </c>
      <c r="C897">
        <v>174</v>
      </c>
      <c r="D897">
        <v>9</v>
      </c>
    </row>
    <row r="898" spans="1:4" x14ac:dyDescent="0.3">
      <c r="A898" s="1">
        <v>43905</v>
      </c>
      <c r="B898" s="3" t="s">
        <v>65</v>
      </c>
      <c r="C898">
        <v>234</v>
      </c>
      <c r="D898">
        <v>10</v>
      </c>
    </row>
    <row r="899" spans="1:4" x14ac:dyDescent="0.3">
      <c r="A899" s="1">
        <v>43906</v>
      </c>
      <c r="B899" s="3" t="s">
        <v>65</v>
      </c>
      <c r="C899">
        <v>109</v>
      </c>
      <c r="D899">
        <v>11</v>
      </c>
    </row>
    <row r="900" spans="1:4" x14ac:dyDescent="0.3">
      <c r="A900" s="1">
        <v>43907</v>
      </c>
      <c r="B900" s="3" t="s">
        <v>65</v>
      </c>
      <c r="C900">
        <v>129</v>
      </c>
      <c r="D900">
        <v>12</v>
      </c>
    </row>
    <row r="901" spans="1:4" x14ac:dyDescent="0.3">
      <c r="A901" s="1">
        <v>43908</v>
      </c>
      <c r="B901" s="3" t="s">
        <v>65</v>
      </c>
      <c r="C901">
        <v>197</v>
      </c>
      <c r="D901">
        <v>23</v>
      </c>
    </row>
    <row r="902" spans="1:4" x14ac:dyDescent="0.3">
      <c r="A902" s="1">
        <v>43909</v>
      </c>
      <c r="B902" s="3" t="s">
        <v>65</v>
      </c>
      <c r="C902">
        <v>169</v>
      </c>
      <c r="D902">
        <v>23</v>
      </c>
    </row>
    <row r="903" spans="1:4" x14ac:dyDescent="0.3">
      <c r="A903" s="1">
        <v>43910</v>
      </c>
      <c r="B903" s="3" t="s">
        <v>65</v>
      </c>
      <c r="C903">
        <v>244</v>
      </c>
      <c r="D903">
        <v>22</v>
      </c>
    </row>
    <row r="904" spans="1:4" x14ac:dyDescent="0.3">
      <c r="A904" s="1">
        <v>43911</v>
      </c>
      <c r="B904" s="3" t="s">
        <v>65</v>
      </c>
      <c r="C904">
        <v>172</v>
      </c>
      <c r="D904">
        <v>17</v>
      </c>
    </row>
    <row r="905" spans="1:4" x14ac:dyDescent="0.3">
      <c r="A905" s="1">
        <v>43912</v>
      </c>
      <c r="B905" s="3" t="s">
        <v>65</v>
      </c>
      <c r="C905">
        <v>268</v>
      </c>
      <c r="D905">
        <v>30</v>
      </c>
    </row>
    <row r="906" spans="1:4" x14ac:dyDescent="0.3">
      <c r="A906" s="1">
        <v>43913</v>
      </c>
      <c r="B906" s="3" t="s">
        <v>65</v>
      </c>
      <c r="C906">
        <v>148</v>
      </c>
      <c r="D906">
        <v>19</v>
      </c>
    </row>
    <row r="907" spans="1:4" x14ac:dyDescent="0.3">
      <c r="A907" s="1">
        <v>43914</v>
      </c>
      <c r="B907" s="3" t="s">
        <v>65</v>
      </c>
      <c r="C907">
        <v>167</v>
      </c>
      <c r="D907">
        <v>28</v>
      </c>
    </row>
    <row r="908" spans="1:4" x14ac:dyDescent="0.3">
      <c r="A908" s="1">
        <v>43915</v>
      </c>
      <c r="B908" s="3" t="s">
        <v>65</v>
      </c>
      <c r="C908">
        <v>198</v>
      </c>
      <c r="D908">
        <v>56</v>
      </c>
    </row>
    <row r="909" spans="1:4" x14ac:dyDescent="0.3">
      <c r="A909" s="1">
        <v>43916</v>
      </c>
      <c r="B909" s="3" t="s">
        <v>65</v>
      </c>
      <c r="C909">
        <v>180</v>
      </c>
      <c r="D909">
        <v>23</v>
      </c>
    </row>
    <row r="910" spans="1:4" x14ac:dyDescent="0.3">
      <c r="A910" s="1">
        <v>43917</v>
      </c>
      <c r="B910" s="3" t="s">
        <v>65</v>
      </c>
      <c r="C910">
        <v>82</v>
      </c>
      <c r="D910">
        <v>26</v>
      </c>
    </row>
    <row r="911" spans="1:4" x14ac:dyDescent="0.3">
      <c r="A911" s="1">
        <v>43918</v>
      </c>
      <c r="B911" s="3" t="s">
        <v>65</v>
      </c>
      <c r="C911">
        <v>177</v>
      </c>
      <c r="D911">
        <v>28</v>
      </c>
    </row>
    <row r="912" spans="1:4" x14ac:dyDescent="0.3">
      <c r="A912" s="1">
        <v>43919</v>
      </c>
      <c r="B912" s="3" t="s">
        <v>65</v>
      </c>
      <c r="C912">
        <v>185</v>
      </c>
      <c r="D912">
        <v>22</v>
      </c>
    </row>
    <row r="913" spans="1:4" x14ac:dyDescent="0.3">
      <c r="A913" s="1">
        <v>43920</v>
      </c>
      <c r="B913" s="3" t="s">
        <v>65</v>
      </c>
      <c r="C913">
        <v>126</v>
      </c>
      <c r="D913">
        <v>31</v>
      </c>
    </row>
    <row r="914" spans="1:4" x14ac:dyDescent="0.3">
      <c r="A914" s="1">
        <v>43921</v>
      </c>
      <c r="B914" s="3" t="s">
        <v>65</v>
      </c>
      <c r="C914">
        <v>141</v>
      </c>
      <c r="D914">
        <v>35</v>
      </c>
    </row>
    <row r="915" spans="1:4" x14ac:dyDescent="0.3">
      <c r="A915" s="1">
        <v>43922</v>
      </c>
      <c r="B915" s="3" t="s">
        <v>65</v>
      </c>
      <c r="C915">
        <v>137</v>
      </c>
      <c r="D915">
        <v>25</v>
      </c>
    </row>
    <row r="916" spans="1:4" x14ac:dyDescent="0.3">
      <c r="A916" s="1">
        <v>43923</v>
      </c>
      <c r="B916" s="3" t="s">
        <v>65</v>
      </c>
      <c r="C916">
        <v>136</v>
      </c>
      <c r="D916">
        <v>26</v>
      </c>
    </row>
    <row r="917" spans="1:4" x14ac:dyDescent="0.3">
      <c r="A917" s="1">
        <v>43924</v>
      </c>
      <c r="B917" s="3" t="s">
        <v>65</v>
      </c>
      <c r="C917">
        <v>132</v>
      </c>
      <c r="D917">
        <v>54</v>
      </c>
    </row>
    <row r="918" spans="1:4" x14ac:dyDescent="0.3">
      <c r="A918" s="1">
        <v>43925</v>
      </c>
      <c r="B918" s="3" t="s">
        <v>65</v>
      </c>
      <c r="C918">
        <v>111</v>
      </c>
      <c r="D918">
        <v>17</v>
      </c>
    </row>
    <row r="919" spans="1:4" x14ac:dyDescent="0.3">
      <c r="A919" s="1">
        <v>43926</v>
      </c>
      <c r="B919" s="3" t="s">
        <v>65</v>
      </c>
      <c r="C919">
        <v>123</v>
      </c>
      <c r="D919">
        <v>25</v>
      </c>
    </row>
    <row r="920" spans="1:4" x14ac:dyDescent="0.3">
      <c r="A920" s="1">
        <v>43927</v>
      </c>
      <c r="B920" s="3" t="s">
        <v>65</v>
      </c>
      <c r="C920">
        <v>150</v>
      </c>
      <c r="D920">
        <v>13</v>
      </c>
    </row>
    <row r="921" spans="1:4" x14ac:dyDescent="0.3">
      <c r="A921" s="1">
        <v>43928</v>
      </c>
      <c r="B921" s="3" t="s">
        <v>65</v>
      </c>
      <c r="C921">
        <v>96</v>
      </c>
      <c r="D921">
        <v>18</v>
      </c>
    </row>
    <row r="922" spans="1:4" x14ac:dyDescent="0.3">
      <c r="A922" s="1">
        <v>43929</v>
      </c>
      <c r="B922" s="3" t="s">
        <v>65</v>
      </c>
      <c r="C922">
        <v>149</v>
      </c>
      <c r="D922">
        <v>22</v>
      </c>
    </row>
    <row r="923" spans="1:4" x14ac:dyDescent="0.3">
      <c r="A923" s="1">
        <v>43930</v>
      </c>
      <c r="B923" s="3" t="s">
        <v>65</v>
      </c>
      <c r="C923">
        <v>96</v>
      </c>
      <c r="D923">
        <v>17</v>
      </c>
    </row>
    <row r="924" spans="1:4" x14ac:dyDescent="0.3">
      <c r="A924" s="1">
        <v>43931</v>
      </c>
      <c r="B924" s="3" t="s">
        <v>65</v>
      </c>
      <c r="C924">
        <v>129</v>
      </c>
      <c r="D924">
        <v>13</v>
      </c>
    </row>
    <row r="925" spans="1:4" x14ac:dyDescent="0.3">
      <c r="A925" s="1">
        <v>43932</v>
      </c>
      <c r="B925" s="3" t="s">
        <v>65</v>
      </c>
      <c r="C925">
        <v>127</v>
      </c>
      <c r="D925">
        <v>7</v>
      </c>
    </row>
    <row r="926" spans="1:4" x14ac:dyDescent="0.3">
      <c r="A926" s="1">
        <v>43933</v>
      </c>
      <c r="B926" s="3" t="s">
        <v>65</v>
      </c>
      <c r="C926">
        <v>92</v>
      </c>
      <c r="D926">
        <v>11</v>
      </c>
    </row>
    <row r="927" spans="1:4" x14ac:dyDescent="0.3">
      <c r="A927" s="1">
        <v>43934</v>
      </c>
      <c r="B927" s="3" t="s">
        <v>65</v>
      </c>
      <c r="C927">
        <v>78</v>
      </c>
      <c r="D927">
        <v>13</v>
      </c>
    </row>
    <row r="928" spans="1:4" x14ac:dyDescent="0.3">
      <c r="A928" s="1">
        <v>43935</v>
      </c>
      <c r="B928" s="3" t="s">
        <v>65</v>
      </c>
      <c r="C928">
        <v>45</v>
      </c>
      <c r="D928">
        <v>15</v>
      </c>
    </row>
    <row r="929" spans="1:4" x14ac:dyDescent="0.3">
      <c r="A929" s="1">
        <v>43936</v>
      </c>
      <c r="B929" s="3" t="s">
        <v>65</v>
      </c>
      <c r="C929">
        <v>77</v>
      </c>
      <c r="D929">
        <v>18</v>
      </c>
    </row>
    <row r="930" spans="1:4" x14ac:dyDescent="0.3">
      <c r="A930" s="1">
        <v>43937</v>
      </c>
      <c r="B930" s="3" t="s">
        <v>65</v>
      </c>
      <c r="C930">
        <v>79</v>
      </c>
      <c r="D930">
        <v>18</v>
      </c>
    </row>
    <row r="931" spans="1:4" x14ac:dyDescent="0.3">
      <c r="A931" s="1">
        <v>43938</v>
      </c>
      <c r="B931" s="3" t="s">
        <v>65</v>
      </c>
      <c r="C931">
        <v>86</v>
      </c>
      <c r="D931">
        <v>21</v>
      </c>
    </row>
    <row r="932" spans="1:4" x14ac:dyDescent="0.3">
      <c r="A932" s="1">
        <v>43939</v>
      </c>
      <c r="B932" s="3" t="s">
        <v>65</v>
      </c>
      <c r="C932">
        <v>53</v>
      </c>
      <c r="D932">
        <v>10</v>
      </c>
    </row>
    <row r="933" spans="1:4" x14ac:dyDescent="0.3">
      <c r="A933" s="1">
        <v>43940</v>
      </c>
      <c r="B933" s="3" t="s">
        <v>65</v>
      </c>
      <c r="C933">
        <v>48</v>
      </c>
      <c r="D933">
        <v>12</v>
      </c>
    </row>
    <row r="934" spans="1:4" x14ac:dyDescent="0.3">
      <c r="A934" s="1">
        <v>43941</v>
      </c>
      <c r="B934" s="3" t="s">
        <v>65</v>
      </c>
      <c r="C934">
        <v>57</v>
      </c>
      <c r="D934">
        <v>15</v>
      </c>
    </row>
    <row r="935" spans="1:4" x14ac:dyDescent="0.3">
      <c r="A935" s="1">
        <v>43942</v>
      </c>
      <c r="B935" s="3" t="s">
        <v>65</v>
      </c>
      <c r="C935">
        <v>51</v>
      </c>
      <c r="D935">
        <v>12</v>
      </c>
    </row>
    <row r="936" spans="1:4" x14ac:dyDescent="0.3">
      <c r="A936" s="1">
        <v>43943</v>
      </c>
      <c r="B936" s="3" t="s">
        <v>65</v>
      </c>
      <c r="C936">
        <v>47</v>
      </c>
      <c r="D936">
        <v>11</v>
      </c>
    </row>
    <row r="937" spans="1:4" x14ac:dyDescent="0.3">
      <c r="A937" s="1">
        <v>43944</v>
      </c>
      <c r="B937" s="3" t="s">
        <v>65</v>
      </c>
      <c r="C937">
        <v>28</v>
      </c>
      <c r="D937">
        <v>12</v>
      </c>
    </row>
    <row r="938" spans="1:4" x14ac:dyDescent="0.3">
      <c r="A938" s="1">
        <v>43945</v>
      </c>
      <c r="B938" s="3" t="s">
        <v>65</v>
      </c>
      <c r="C938">
        <v>76</v>
      </c>
      <c r="D938">
        <v>8</v>
      </c>
    </row>
    <row r="939" spans="1:4" x14ac:dyDescent="0.3">
      <c r="A939" s="1">
        <v>43946</v>
      </c>
      <c r="B939" s="3" t="s">
        <v>65</v>
      </c>
      <c r="C939">
        <v>30</v>
      </c>
      <c r="D939">
        <v>9</v>
      </c>
    </row>
    <row r="940" spans="1:4" x14ac:dyDescent="0.3">
      <c r="A940" s="1">
        <v>43947</v>
      </c>
      <c r="B940" s="3" t="s">
        <v>65</v>
      </c>
      <c r="C940">
        <v>53</v>
      </c>
      <c r="D940">
        <v>5</v>
      </c>
    </row>
    <row r="941" spans="1:4" x14ac:dyDescent="0.3">
      <c r="A941" s="1">
        <v>43948</v>
      </c>
      <c r="B941" s="3" t="s">
        <v>65</v>
      </c>
      <c r="C941">
        <v>16</v>
      </c>
      <c r="D941">
        <v>5</v>
      </c>
    </row>
    <row r="942" spans="1:4" x14ac:dyDescent="0.3">
      <c r="A942" s="1">
        <v>43949</v>
      </c>
      <c r="B942" s="3" t="s">
        <v>65</v>
      </c>
      <c r="C942">
        <v>48</v>
      </c>
      <c r="D942">
        <v>9</v>
      </c>
    </row>
    <row r="943" spans="1:4" x14ac:dyDescent="0.3">
      <c r="A943" s="1">
        <v>43950</v>
      </c>
      <c r="B943" s="3" t="s">
        <v>65</v>
      </c>
      <c r="C943">
        <v>35</v>
      </c>
      <c r="D943">
        <v>6</v>
      </c>
    </row>
    <row r="944" spans="1:4" x14ac:dyDescent="0.3">
      <c r="A944" s="1">
        <v>43951</v>
      </c>
      <c r="B944" s="3" t="s">
        <v>65</v>
      </c>
      <c r="C944">
        <v>37</v>
      </c>
      <c r="D944">
        <v>7</v>
      </c>
    </row>
    <row r="945" spans="1:4" x14ac:dyDescent="0.3">
      <c r="A945" s="1">
        <v>43952</v>
      </c>
      <c r="B945" s="3" t="s">
        <v>65</v>
      </c>
      <c r="C945">
        <v>28</v>
      </c>
      <c r="D945">
        <v>5</v>
      </c>
    </row>
    <row r="946" spans="1:4" x14ac:dyDescent="0.3">
      <c r="A946" s="1">
        <v>43953</v>
      </c>
      <c r="B946" s="3" t="s">
        <v>65</v>
      </c>
      <c r="C946">
        <v>23</v>
      </c>
      <c r="D946">
        <v>5</v>
      </c>
    </row>
    <row r="947" spans="1:4" x14ac:dyDescent="0.3">
      <c r="A947" s="1">
        <v>43954</v>
      </c>
      <c r="B947" s="3" t="s">
        <v>65</v>
      </c>
      <c r="C947">
        <v>21</v>
      </c>
      <c r="D947">
        <v>11</v>
      </c>
    </row>
    <row r="948" spans="1:4" x14ac:dyDescent="0.3">
      <c r="A948" s="1">
        <v>43955</v>
      </c>
      <c r="B948" s="3" t="s">
        <v>65</v>
      </c>
      <c r="C948">
        <v>44</v>
      </c>
      <c r="D948">
        <v>5</v>
      </c>
    </row>
    <row r="949" spans="1:4" x14ac:dyDescent="0.3">
      <c r="A949" s="1">
        <v>43956</v>
      </c>
      <c r="B949" s="3" t="s">
        <v>65</v>
      </c>
      <c r="C949">
        <v>29</v>
      </c>
      <c r="D949">
        <v>4</v>
      </c>
    </row>
    <row r="950" spans="1:4" x14ac:dyDescent="0.3">
      <c r="A950" s="1">
        <v>43957</v>
      </c>
      <c r="B950" s="3" t="s">
        <v>65</v>
      </c>
      <c r="C950">
        <v>29</v>
      </c>
      <c r="D950">
        <v>7</v>
      </c>
    </row>
    <row r="951" spans="1:4" x14ac:dyDescent="0.3">
      <c r="A951" s="1">
        <v>43958</v>
      </c>
      <c r="B951" s="3" t="s">
        <v>65</v>
      </c>
      <c r="C951">
        <v>31</v>
      </c>
      <c r="D951">
        <v>5</v>
      </c>
    </row>
    <row r="952" spans="1:4" x14ac:dyDescent="0.3">
      <c r="A952" s="1">
        <v>43959</v>
      </c>
      <c r="B952" s="3" t="s">
        <v>65</v>
      </c>
      <c r="C952">
        <v>18</v>
      </c>
      <c r="D952">
        <v>6</v>
      </c>
    </row>
    <row r="953" spans="1:4" x14ac:dyDescent="0.3">
      <c r="A953" s="1">
        <v>43960</v>
      </c>
      <c r="B953" s="3" t="s">
        <v>65</v>
      </c>
      <c r="C953">
        <v>23</v>
      </c>
      <c r="D953">
        <v>4</v>
      </c>
    </row>
    <row r="954" spans="1:4" x14ac:dyDescent="0.3">
      <c r="A954" s="1">
        <v>43961</v>
      </c>
      <c r="B954" s="3" t="s">
        <v>65</v>
      </c>
      <c r="C954">
        <v>40</v>
      </c>
      <c r="D954">
        <v>2</v>
      </c>
    </row>
    <row r="955" spans="1:4" x14ac:dyDescent="0.3">
      <c r="A955" s="1">
        <v>43962</v>
      </c>
      <c r="B955" s="3" t="s">
        <v>65</v>
      </c>
      <c r="C955">
        <v>10</v>
      </c>
      <c r="D955">
        <v>4</v>
      </c>
    </row>
    <row r="956" spans="1:4" x14ac:dyDescent="0.3">
      <c r="A956" s="1">
        <v>43963</v>
      </c>
      <c r="B956" s="3" t="s">
        <v>65</v>
      </c>
      <c r="C956">
        <v>25</v>
      </c>
      <c r="D956">
        <v>5</v>
      </c>
    </row>
    <row r="957" spans="1:4" x14ac:dyDescent="0.3">
      <c r="A957" s="1">
        <v>43964</v>
      </c>
      <c r="B957" s="3" t="s">
        <v>65</v>
      </c>
      <c r="C957">
        <v>20</v>
      </c>
      <c r="D957">
        <v>2</v>
      </c>
    </row>
    <row r="958" spans="1:4" x14ac:dyDescent="0.3">
      <c r="A958" s="1">
        <v>43965</v>
      </c>
      <c r="B958" s="3" t="s">
        <v>65</v>
      </c>
      <c r="C958">
        <v>15</v>
      </c>
      <c r="D958">
        <v>3</v>
      </c>
    </row>
    <row r="959" spans="1:4" x14ac:dyDescent="0.3">
      <c r="A959" s="1">
        <v>43966</v>
      </c>
      <c r="B959" s="3" t="s">
        <v>65</v>
      </c>
      <c r="C959">
        <v>16</v>
      </c>
      <c r="D959">
        <v>3</v>
      </c>
    </row>
    <row r="960" spans="1:4" x14ac:dyDescent="0.3">
      <c r="A960" s="1">
        <v>43967</v>
      </c>
      <c r="B960" s="3" t="s">
        <v>65</v>
      </c>
      <c r="C960">
        <v>23</v>
      </c>
      <c r="D960">
        <v>5</v>
      </c>
    </row>
    <row r="961" spans="1:4" x14ac:dyDescent="0.3">
      <c r="A961" s="1">
        <v>43968</v>
      </c>
      <c r="B961" s="3" t="s">
        <v>65</v>
      </c>
      <c r="C961">
        <v>25</v>
      </c>
      <c r="D961">
        <v>2</v>
      </c>
    </row>
    <row r="962" spans="1:4" x14ac:dyDescent="0.3">
      <c r="A962" s="1">
        <v>43969</v>
      </c>
      <c r="B962" s="3" t="s">
        <v>65</v>
      </c>
      <c r="C962">
        <v>11</v>
      </c>
      <c r="D962">
        <v>0</v>
      </c>
    </row>
    <row r="963" spans="1:4" x14ac:dyDescent="0.3">
      <c r="A963" s="1">
        <v>43970</v>
      </c>
      <c r="B963" s="3" t="s">
        <v>65</v>
      </c>
      <c r="C963">
        <v>-3</v>
      </c>
      <c r="D963">
        <v>2</v>
      </c>
    </row>
    <row r="964" spans="1:4" x14ac:dyDescent="0.3">
      <c r="A964" s="1">
        <v>43971</v>
      </c>
      <c r="B964" s="3" t="s">
        <v>65</v>
      </c>
      <c r="C964">
        <v>2</v>
      </c>
      <c r="D964">
        <v>1</v>
      </c>
    </row>
    <row r="965" spans="1:4" x14ac:dyDescent="0.3">
      <c r="A965" s="1">
        <v>43972</v>
      </c>
      <c r="B965" s="3" t="s">
        <v>65</v>
      </c>
      <c r="C965">
        <v>12</v>
      </c>
      <c r="D965">
        <v>3</v>
      </c>
    </row>
    <row r="966" spans="1:4" x14ac:dyDescent="0.3">
      <c r="A966" s="1">
        <v>43973</v>
      </c>
      <c r="B966" s="3" t="s">
        <v>65</v>
      </c>
      <c r="C966">
        <v>8</v>
      </c>
      <c r="D966">
        <v>0</v>
      </c>
    </row>
    <row r="967" spans="1:4" x14ac:dyDescent="0.3">
      <c r="A967" s="1">
        <v>43974</v>
      </c>
      <c r="B967" s="3" t="s">
        <v>65</v>
      </c>
      <c r="C967">
        <v>4</v>
      </c>
      <c r="D967">
        <v>3</v>
      </c>
    </row>
    <row r="968" spans="1:4" x14ac:dyDescent="0.3">
      <c r="A968" s="1">
        <v>43975</v>
      </c>
      <c r="B968" s="3" t="s">
        <v>65</v>
      </c>
      <c r="C968">
        <v>13</v>
      </c>
      <c r="D968">
        <v>1</v>
      </c>
    </row>
    <row r="969" spans="1:4" x14ac:dyDescent="0.3">
      <c r="A969" s="1">
        <v>43976</v>
      </c>
      <c r="B969" s="3" t="s">
        <v>65</v>
      </c>
      <c r="C969">
        <v>2</v>
      </c>
      <c r="D969">
        <v>1</v>
      </c>
    </row>
    <row r="970" spans="1:4" x14ac:dyDescent="0.3">
      <c r="A970" s="1">
        <v>43861</v>
      </c>
      <c r="B970" s="3" t="s">
        <v>70</v>
      </c>
      <c r="C970">
        <v>0</v>
      </c>
      <c r="D970">
        <v>0</v>
      </c>
    </row>
    <row r="971" spans="1:4" x14ac:dyDescent="0.3">
      <c r="A971" s="1">
        <v>43867</v>
      </c>
      <c r="B971" s="3" t="s">
        <v>70</v>
      </c>
      <c r="C971">
        <v>0</v>
      </c>
      <c r="D971">
        <v>0</v>
      </c>
    </row>
    <row r="972" spans="1:4" x14ac:dyDescent="0.3">
      <c r="A972" s="1">
        <v>43882</v>
      </c>
      <c r="B972" s="3" t="s">
        <v>70</v>
      </c>
      <c r="C972">
        <v>0</v>
      </c>
      <c r="D972">
        <v>0</v>
      </c>
    </row>
    <row r="973" spans="1:4" x14ac:dyDescent="0.3">
      <c r="A973" s="1">
        <v>43883</v>
      </c>
      <c r="B973" s="3" t="s">
        <v>70</v>
      </c>
      <c r="C973">
        <v>0</v>
      </c>
      <c r="D973">
        <v>0</v>
      </c>
    </row>
    <row r="974" spans="1:4" x14ac:dyDescent="0.3">
      <c r="A974" s="1">
        <v>43884</v>
      </c>
      <c r="B974" s="3" t="s">
        <v>70</v>
      </c>
      <c r="C974">
        <v>0</v>
      </c>
      <c r="D974">
        <v>0</v>
      </c>
    </row>
    <row r="975" spans="1:4" x14ac:dyDescent="0.3">
      <c r="A975" s="1">
        <v>43885</v>
      </c>
      <c r="B975" s="3" t="s">
        <v>70</v>
      </c>
      <c r="C975">
        <v>0</v>
      </c>
      <c r="D975">
        <v>0</v>
      </c>
    </row>
    <row r="976" spans="1:4" x14ac:dyDescent="0.3">
      <c r="A976" s="1">
        <v>43886</v>
      </c>
      <c r="B976" s="3" t="s">
        <v>70</v>
      </c>
      <c r="C976">
        <v>0</v>
      </c>
      <c r="D976">
        <v>0</v>
      </c>
    </row>
    <row r="977" spans="1:4" x14ac:dyDescent="0.3">
      <c r="A977" s="1">
        <v>43887</v>
      </c>
      <c r="B977" s="3" t="s">
        <v>70</v>
      </c>
      <c r="C977">
        <v>0</v>
      </c>
      <c r="D977">
        <v>0</v>
      </c>
    </row>
    <row r="978" spans="1:4" x14ac:dyDescent="0.3">
      <c r="A978" s="1">
        <v>43888</v>
      </c>
      <c r="B978" s="3" t="s">
        <v>70</v>
      </c>
      <c r="C978">
        <v>0</v>
      </c>
      <c r="D978">
        <v>0</v>
      </c>
    </row>
    <row r="979" spans="1:4" x14ac:dyDescent="0.3">
      <c r="A979" s="1">
        <v>43889</v>
      </c>
      <c r="B979" s="3" t="s">
        <v>70</v>
      </c>
      <c r="C979">
        <v>0</v>
      </c>
      <c r="D979">
        <v>0</v>
      </c>
    </row>
    <row r="980" spans="1:4" x14ac:dyDescent="0.3">
      <c r="A980" s="1">
        <v>43890</v>
      </c>
      <c r="B980" s="3" t="s">
        <v>70</v>
      </c>
      <c r="C980">
        <v>0</v>
      </c>
      <c r="D980">
        <v>0</v>
      </c>
    </row>
    <row r="981" spans="1:4" x14ac:dyDescent="0.3">
      <c r="A981" s="1">
        <v>43891</v>
      </c>
      <c r="B981" s="3" t="s">
        <v>70</v>
      </c>
      <c r="C981">
        <v>0</v>
      </c>
      <c r="D981">
        <v>0</v>
      </c>
    </row>
    <row r="982" spans="1:4" x14ac:dyDescent="0.3">
      <c r="A982" s="1">
        <v>43892</v>
      </c>
      <c r="B982" s="3" t="s">
        <v>70</v>
      </c>
      <c r="C982">
        <v>0</v>
      </c>
      <c r="D982">
        <v>0</v>
      </c>
    </row>
    <row r="983" spans="1:4" x14ac:dyDescent="0.3">
      <c r="A983" s="1">
        <v>43893</v>
      </c>
      <c r="B983" s="3" t="s">
        <v>70</v>
      </c>
      <c r="C983">
        <v>3</v>
      </c>
      <c r="D983">
        <v>0</v>
      </c>
    </row>
    <row r="984" spans="1:4" x14ac:dyDescent="0.3">
      <c r="A984" s="1">
        <v>43894</v>
      </c>
      <c r="B984" s="3" t="s">
        <v>70</v>
      </c>
      <c r="C984">
        <v>0</v>
      </c>
      <c r="D984">
        <v>0</v>
      </c>
    </row>
    <row r="985" spans="1:4" x14ac:dyDescent="0.3">
      <c r="A985" s="1">
        <v>43895</v>
      </c>
      <c r="B985" s="3" t="s">
        <v>70</v>
      </c>
      <c r="C985">
        <v>4</v>
      </c>
      <c r="D985">
        <v>0</v>
      </c>
    </row>
    <row r="986" spans="1:4" x14ac:dyDescent="0.3">
      <c r="A986" s="1">
        <v>43896</v>
      </c>
      <c r="B986" s="3" t="s">
        <v>70</v>
      </c>
      <c r="C986">
        <v>5</v>
      </c>
      <c r="D986">
        <v>0</v>
      </c>
    </row>
    <row r="987" spans="1:4" x14ac:dyDescent="0.3">
      <c r="A987" s="1">
        <v>43897</v>
      </c>
      <c r="B987" s="3" t="s">
        <v>70</v>
      </c>
      <c r="C987">
        <v>2</v>
      </c>
      <c r="D987">
        <v>0</v>
      </c>
    </row>
    <row r="988" spans="1:4" x14ac:dyDescent="0.3">
      <c r="A988" s="1">
        <v>43898</v>
      </c>
      <c r="B988" s="3" t="s">
        <v>70</v>
      </c>
      <c r="C988">
        <v>0</v>
      </c>
      <c r="D988">
        <v>0</v>
      </c>
    </row>
    <row r="989" spans="1:4" x14ac:dyDescent="0.3">
      <c r="A989" s="1">
        <v>43899</v>
      </c>
      <c r="B989" s="3" t="s">
        <v>70</v>
      </c>
      <c r="C989">
        <v>0</v>
      </c>
      <c r="D989">
        <v>0</v>
      </c>
    </row>
    <row r="990" spans="1:4" x14ac:dyDescent="0.3">
      <c r="A990" s="1">
        <v>43900</v>
      </c>
      <c r="B990" s="3" t="s">
        <v>70</v>
      </c>
      <c r="C990">
        <v>1</v>
      </c>
      <c r="D990">
        <v>0</v>
      </c>
    </row>
    <row r="991" spans="1:4" x14ac:dyDescent="0.3">
      <c r="A991" s="1">
        <v>43901</v>
      </c>
      <c r="B991" s="3" t="s">
        <v>70</v>
      </c>
      <c r="C991">
        <v>1</v>
      </c>
      <c r="D991">
        <v>0</v>
      </c>
    </row>
    <row r="992" spans="1:4" x14ac:dyDescent="0.3">
      <c r="A992" s="1">
        <v>43902</v>
      </c>
      <c r="B992" s="3" t="s">
        <v>70</v>
      </c>
      <c r="C992">
        <v>0</v>
      </c>
      <c r="D992">
        <v>0</v>
      </c>
    </row>
    <row r="993" spans="1:4" x14ac:dyDescent="0.3">
      <c r="A993" s="1">
        <v>43903</v>
      </c>
      <c r="B993" s="3" t="s">
        <v>70</v>
      </c>
      <c r="C993">
        <v>1</v>
      </c>
      <c r="D993">
        <v>0</v>
      </c>
    </row>
    <row r="994" spans="1:4" x14ac:dyDescent="0.3">
      <c r="A994" s="1">
        <v>43904</v>
      </c>
      <c r="B994" s="3" t="s">
        <v>70</v>
      </c>
      <c r="C994">
        <v>0</v>
      </c>
      <c r="D994">
        <v>0</v>
      </c>
    </row>
    <row r="995" spans="1:4" x14ac:dyDescent="0.3">
      <c r="A995" s="1">
        <v>43905</v>
      </c>
      <c r="B995" s="3" t="s">
        <v>70</v>
      </c>
      <c r="C995">
        <v>0</v>
      </c>
      <c r="D995">
        <v>0</v>
      </c>
    </row>
    <row r="996" spans="1:4" x14ac:dyDescent="0.3">
      <c r="A996" s="1">
        <v>43906</v>
      </c>
      <c r="B996" s="3" t="s">
        <v>70</v>
      </c>
      <c r="C996">
        <v>4</v>
      </c>
      <c r="D996">
        <v>1</v>
      </c>
    </row>
    <row r="997" spans="1:4" x14ac:dyDescent="0.3">
      <c r="A997" s="1">
        <v>43907</v>
      </c>
      <c r="B997" s="3" t="s">
        <v>70</v>
      </c>
      <c r="C997">
        <v>4</v>
      </c>
      <c r="D997">
        <v>0</v>
      </c>
    </row>
    <row r="998" spans="1:4" x14ac:dyDescent="0.3">
      <c r="A998" s="1">
        <v>43908</v>
      </c>
      <c r="B998" s="3" t="s">
        <v>70</v>
      </c>
      <c r="C998">
        <v>3</v>
      </c>
      <c r="D998">
        <v>0</v>
      </c>
    </row>
    <row r="999" spans="1:4" x14ac:dyDescent="0.3">
      <c r="A999" s="1">
        <v>43909</v>
      </c>
      <c r="B999" s="3" t="s">
        <v>70</v>
      </c>
      <c r="C999">
        <v>18</v>
      </c>
      <c r="D999">
        <v>1</v>
      </c>
    </row>
    <row r="1000" spans="1:4" x14ac:dyDescent="0.3">
      <c r="A1000" s="1">
        <v>43910</v>
      </c>
      <c r="B1000" s="3" t="s">
        <v>70</v>
      </c>
      <c r="C1000">
        <v>4</v>
      </c>
      <c r="D1000">
        <v>3</v>
      </c>
    </row>
    <row r="1001" spans="1:4" x14ac:dyDescent="0.3">
      <c r="A1001" s="1">
        <v>43911</v>
      </c>
      <c r="B1001" s="3" t="s">
        <v>70</v>
      </c>
      <c r="C1001">
        <v>11</v>
      </c>
      <c r="D1001">
        <v>2</v>
      </c>
    </row>
    <row r="1002" spans="1:4" x14ac:dyDescent="0.3">
      <c r="A1002" s="1">
        <v>43912</v>
      </c>
      <c r="B1002" s="3" t="s">
        <v>70</v>
      </c>
      <c r="C1002">
        <v>5</v>
      </c>
      <c r="D1002">
        <v>0</v>
      </c>
    </row>
    <row r="1003" spans="1:4" x14ac:dyDescent="0.3">
      <c r="A1003" s="1">
        <v>43913</v>
      </c>
      <c r="B1003" s="3" t="s">
        <v>70</v>
      </c>
      <c r="C1003">
        <v>1</v>
      </c>
      <c r="D1003">
        <v>0</v>
      </c>
    </row>
    <row r="1004" spans="1:4" x14ac:dyDescent="0.3">
      <c r="A1004" s="1">
        <v>43914</v>
      </c>
      <c r="B1004" s="3" t="s">
        <v>70</v>
      </c>
      <c r="C1004">
        <v>6</v>
      </c>
      <c r="D1004">
        <v>1</v>
      </c>
    </row>
    <row r="1005" spans="1:4" x14ac:dyDescent="0.3">
      <c r="A1005" s="1">
        <v>43915</v>
      </c>
      <c r="B1005" s="3" t="s">
        <v>70</v>
      </c>
      <c r="C1005">
        <v>0</v>
      </c>
      <c r="D1005">
        <v>0</v>
      </c>
    </row>
    <row r="1006" spans="1:4" x14ac:dyDescent="0.3">
      <c r="A1006" s="1">
        <v>43916</v>
      </c>
      <c r="B1006" s="3" t="s">
        <v>70</v>
      </c>
      <c r="C1006">
        <v>30</v>
      </c>
      <c r="D1006">
        <v>0</v>
      </c>
    </row>
    <row r="1007" spans="1:4" x14ac:dyDescent="0.3">
      <c r="A1007" s="1">
        <v>43917</v>
      </c>
      <c r="B1007" s="3" t="s">
        <v>70</v>
      </c>
      <c r="C1007">
        <v>6</v>
      </c>
      <c r="D1007">
        <v>1</v>
      </c>
    </row>
    <row r="1008" spans="1:4" x14ac:dyDescent="0.3">
      <c r="A1008" s="1">
        <v>43918</v>
      </c>
      <c r="B1008" s="3" t="s">
        <v>70</v>
      </c>
      <c r="C1008">
        <v>14</v>
      </c>
      <c r="D1008">
        <v>0</v>
      </c>
    </row>
    <row r="1009" spans="1:4" x14ac:dyDescent="0.3">
      <c r="A1009" s="1">
        <v>43919</v>
      </c>
      <c r="B1009" s="3" t="s">
        <v>70</v>
      </c>
      <c r="C1009">
        <v>4</v>
      </c>
      <c r="D1009">
        <v>0</v>
      </c>
    </row>
    <row r="1010" spans="1:4" x14ac:dyDescent="0.3">
      <c r="A1010" s="1">
        <v>43920</v>
      </c>
      <c r="B1010" s="3" t="s">
        <v>70</v>
      </c>
      <c r="C1010">
        <v>7</v>
      </c>
      <c r="D1010">
        <v>0</v>
      </c>
    </row>
    <row r="1011" spans="1:4" x14ac:dyDescent="0.3">
      <c r="A1011" s="1">
        <v>43921</v>
      </c>
      <c r="B1011" s="3" t="s">
        <v>70</v>
      </c>
      <c r="C1011">
        <v>10</v>
      </c>
      <c r="D1011">
        <v>0</v>
      </c>
    </row>
    <row r="1012" spans="1:4" x14ac:dyDescent="0.3">
      <c r="A1012" s="1">
        <v>43922</v>
      </c>
      <c r="B1012" s="3" t="s">
        <v>70</v>
      </c>
      <c r="C1012">
        <v>16</v>
      </c>
      <c r="D1012">
        <v>1</v>
      </c>
    </row>
    <row r="1013" spans="1:4" x14ac:dyDescent="0.3">
      <c r="A1013" s="1">
        <v>43923</v>
      </c>
      <c r="B1013" s="3" t="s">
        <v>70</v>
      </c>
      <c r="C1013">
        <v>5</v>
      </c>
      <c r="D1013">
        <v>1</v>
      </c>
    </row>
    <row r="1014" spans="1:4" x14ac:dyDescent="0.3">
      <c r="A1014" s="1">
        <v>43924</v>
      </c>
      <c r="B1014" s="3" t="s">
        <v>70</v>
      </c>
      <c r="C1014">
        <v>11</v>
      </c>
      <c r="D1014">
        <v>0</v>
      </c>
    </row>
    <row r="1015" spans="1:4" x14ac:dyDescent="0.3">
      <c r="A1015" s="1">
        <v>43925</v>
      </c>
      <c r="B1015" s="3" t="s">
        <v>70</v>
      </c>
      <c r="C1015">
        <v>30</v>
      </c>
      <c r="D1015">
        <v>0</v>
      </c>
    </row>
    <row r="1016" spans="1:4" x14ac:dyDescent="0.3">
      <c r="A1016" s="1">
        <v>43926</v>
      </c>
      <c r="B1016" s="3" t="s">
        <v>70</v>
      </c>
      <c r="C1016">
        <v>18</v>
      </c>
      <c r="D1016">
        <v>2</v>
      </c>
    </row>
    <row r="1017" spans="1:4" x14ac:dyDescent="0.3">
      <c r="A1017" s="1">
        <v>43927</v>
      </c>
      <c r="B1017" s="3" t="s">
        <v>70</v>
      </c>
      <c r="C1017">
        <v>0</v>
      </c>
      <c r="D1017">
        <v>0</v>
      </c>
    </row>
    <row r="1018" spans="1:4" x14ac:dyDescent="0.3">
      <c r="A1018" s="1">
        <v>43928</v>
      </c>
      <c r="B1018" s="3" t="s">
        <v>70</v>
      </c>
      <c r="C1018">
        <v>0</v>
      </c>
      <c r="D1018">
        <v>0</v>
      </c>
    </row>
    <row r="1019" spans="1:4" x14ac:dyDescent="0.3">
      <c r="A1019" s="1">
        <v>43929</v>
      </c>
      <c r="B1019" s="3" t="s">
        <v>70</v>
      </c>
      <c r="C1019">
        <v>2</v>
      </c>
      <c r="D1019">
        <v>0</v>
      </c>
    </row>
    <row r="1020" spans="1:4" x14ac:dyDescent="0.3">
      <c r="A1020" s="1">
        <v>43930</v>
      </c>
      <c r="B1020" s="3" t="s">
        <v>70</v>
      </c>
      <c r="C1020">
        <v>8</v>
      </c>
      <c r="D1020">
        <v>0</v>
      </c>
    </row>
    <row r="1021" spans="1:4" x14ac:dyDescent="0.3">
      <c r="A1021" s="1">
        <v>43931</v>
      </c>
      <c r="B1021" s="3" t="s">
        <v>70</v>
      </c>
      <c r="C1021">
        <v>9</v>
      </c>
      <c r="D1021">
        <v>0</v>
      </c>
    </row>
    <row r="1022" spans="1:4" x14ac:dyDescent="0.3">
      <c r="A1022" s="1">
        <v>43932</v>
      </c>
      <c r="B1022" s="3" t="s">
        <v>70</v>
      </c>
      <c r="C1022">
        <v>3</v>
      </c>
      <c r="D1022">
        <v>1</v>
      </c>
    </row>
    <row r="1023" spans="1:4" x14ac:dyDescent="0.3">
      <c r="A1023" s="1">
        <v>43933</v>
      </c>
      <c r="B1023" s="3" t="s">
        <v>70</v>
      </c>
      <c r="C1023">
        <v>11</v>
      </c>
      <c r="D1023">
        <v>1</v>
      </c>
    </row>
    <row r="1024" spans="1:4" x14ac:dyDescent="0.3">
      <c r="A1024" s="1">
        <v>43934</v>
      </c>
      <c r="B1024" s="3" t="s">
        <v>70</v>
      </c>
      <c r="C1024">
        <v>0</v>
      </c>
      <c r="D1024">
        <v>0</v>
      </c>
    </row>
    <row r="1025" spans="1:4" x14ac:dyDescent="0.3">
      <c r="A1025" s="1">
        <v>43935</v>
      </c>
      <c r="B1025" s="3" t="s">
        <v>70</v>
      </c>
      <c r="C1025">
        <v>0</v>
      </c>
      <c r="D1025">
        <v>0</v>
      </c>
    </row>
    <row r="1026" spans="1:4" x14ac:dyDescent="0.3">
      <c r="A1026" s="1">
        <v>43936</v>
      </c>
      <c r="B1026" s="3" t="s">
        <v>70</v>
      </c>
      <c r="C1026">
        <v>6</v>
      </c>
      <c r="D1026">
        <v>0</v>
      </c>
    </row>
    <row r="1027" spans="1:4" x14ac:dyDescent="0.3">
      <c r="A1027" s="1">
        <v>43937</v>
      </c>
      <c r="B1027" s="3" t="s">
        <v>70</v>
      </c>
      <c r="C1027">
        <v>0</v>
      </c>
      <c r="D1027">
        <v>1</v>
      </c>
    </row>
    <row r="1028" spans="1:4" x14ac:dyDescent="0.3">
      <c r="A1028" s="1">
        <v>43938</v>
      </c>
      <c r="B1028" s="3" t="s">
        <v>70</v>
      </c>
      <c r="C1028">
        <v>6</v>
      </c>
      <c r="D1028">
        <v>0</v>
      </c>
    </row>
    <row r="1029" spans="1:4" x14ac:dyDescent="0.3">
      <c r="A1029" s="1">
        <v>43939</v>
      </c>
      <c r="B1029" s="3" t="s">
        <v>70</v>
      </c>
      <c r="C1029">
        <v>0</v>
      </c>
      <c r="D1029">
        <v>0</v>
      </c>
    </row>
    <row r="1030" spans="1:4" x14ac:dyDescent="0.3">
      <c r="A1030" s="1">
        <v>43940</v>
      </c>
      <c r="B1030" s="3" t="s">
        <v>70</v>
      </c>
      <c r="C1030">
        <v>10</v>
      </c>
      <c r="D1030">
        <v>1</v>
      </c>
    </row>
    <row r="1031" spans="1:4" x14ac:dyDescent="0.3">
      <c r="A1031" s="1">
        <v>43941</v>
      </c>
      <c r="B1031" s="3" t="s">
        <v>70</v>
      </c>
      <c r="C1031">
        <v>2</v>
      </c>
      <c r="D1031">
        <v>1</v>
      </c>
    </row>
    <row r="1032" spans="1:4" x14ac:dyDescent="0.3">
      <c r="A1032" s="1">
        <v>43942</v>
      </c>
      <c r="B1032" s="3" t="s">
        <v>70</v>
      </c>
      <c r="C1032">
        <v>1</v>
      </c>
      <c r="D1032">
        <v>0</v>
      </c>
    </row>
    <row r="1033" spans="1:4" x14ac:dyDescent="0.3">
      <c r="A1033" s="1">
        <v>43943</v>
      </c>
      <c r="B1033" s="3" t="s">
        <v>70</v>
      </c>
      <c r="C1033">
        <v>2</v>
      </c>
      <c r="D1033">
        <v>1</v>
      </c>
    </row>
    <row r="1034" spans="1:4" x14ac:dyDescent="0.3">
      <c r="A1034" s="1">
        <v>43944</v>
      </c>
      <c r="B1034" s="3" t="s">
        <v>70</v>
      </c>
      <c r="C1034">
        <v>0</v>
      </c>
      <c r="D1034">
        <v>1</v>
      </c>
    </row>
    <row r="1035" spans="1:4" x14ac:dyDescent="0.3">
      <c r="A1035" s="1">
        <v>43945</v>
      </c>
      <c r="B1035" s="3" t="s">
        <v>70</v>
      </c>
      <c r="C1035">
        <v>3</v>
      </c>
      <c r="D1035">
        <v>0</v>
      </c>
    </row>
    <row r="1036" spans="1:4" x14ac:dyDescent="0.3">
      <c r="A1036" s="1">
        <v>43946</v>
      </c>
      <c r="B1036" s="3" t="s">
        <v>70</v>
      </c>
      <c r="C1036">
        <v>5</v>
      </c>
      <c r="D1036">
        <v>1</v>
      </c>
    </row>
    <row r="1037" spans="1:4" x14ac:dyDescent="0.3">
      <c r="A1037" s="1">
        <v>43947</v>
      </c>
      <c r="B1037" s="3" t="s">
        <v>70</v>
      </c>
      <c r="C1037">
        <v>4</v>
      </c>
      <c r="D1037">
        <v>0</v>
      </c>
    </row>
    <row r="1038" spans="1:4" x14ac:dyDescent="0.3">
      <c r="A1038" s="1">
        <v>43948</v>
      </c>
      <c r="B1038" s="3" t="s">
        <v>70</v>
      </c>
      <c r="C1038">
        <v>0</v>
      </c>
      <c r="D1038">
        <v>0</v>
      </c>
    </row>
    <row r="1039" spans="1:4" x14ac:dyDescent="0.3">
      <c r="A1039" s="1">
        <v>43949</v>
      </c>
      <c r="B1039" s="3" t="s">
        <v>70</v>
      </c>
      <c r="C1039">
        <v>1</v>
      </c>
      <c r="D1039">
        <v>0</v>
      </c>
    </row>
    <row r="1040" spans="1:4" x14ac:dyDescent="0.3">
      <c r="A1040" s="1">
        <v>43950</v>
      </c>
      <c r="B1040" s="3" t="s">
        <v>70</v>
      </c>
      <c r="C1040">
        <v>0</v>
      </c>
      <c r="D1040">
        <v>0</v>
      </c>
    </row>
    <row r="1041" spans="1:4" x14ac:dyDescent="0.3">
      <c r="A1041" s="1">
        <v>43951</v>
      </c>
      <c r="B1041" s="3" t="s">
        <v>70</v>
      </c>
      <c r="C1041">
        <v>1</v>
      </c>
      <c r="D1041">
        <v>0</v>
      </c>
    </row>
    <row r="1042" spans="1:4" x14ac:dyDescent="0.3">
      <c r="A1042" s="1">
        <v>43952</v>
      </c>
      <c r="B1042" s="3" t="s">
        <v>70</v>
      </c>
      <c r="C1042">
        <v>2</v>
      </c>
      <c r="D1042">
        <v>0</v>
      </c>
    </row>
    <row r="1043" spans="1:4" x14ac:dyDescent="0.3">
      <c r="A1043" s="1">
        <v>43953</v>
      </c>
      <c r="B1043" s="3" t="s">
        <v>70</v>
      </c>
      <c r="C1043">
        <v>1</v>
      </c>
      <c r="D1043">
        <v>0</v>
      </c>
    </row>
    <row r="1044" spans="1:4" x14ac:dyDescent="0.3">
      <c r="A1044" s="1">
        <v>43954</v>
      </c>
      <c r="B1044" s="3" t="s">
        <v>70</v>
      </c>
      <c r="C1044">
        <v>0</v>
      </c>
      <c r="D1044">
        <v>1</v>
      </c>
    </row>
    <row r="1045" spans="1:4" x14ac:dyDescent="0.3">
      <c r="A1045" s="1">
        <v>43955</v>
      </c>
      <c r="B1045" s="3" t="s">
        <v>70</v>
      </c>
      <c r="C1045">
        <v>0</v>
      </c>
      <c r="D1045">
        <v>0</v>
      </c>
    </row>
    <row r="1046" spans="1:4" x14ac:dyDescent="0.3">
      <c r="A1046" s="1">
        <v>43956</v>
      </c>
      <c r="B1046" s="3" t="s">
        <v>70</v>
      </c>
      <c r="C1046">
        <v>0</v>
      </c>
      <c r="D1046">
        <v>0</v>
      </c>
    </row>
    <row r="1047" spans="1:4" x14ac:dyDescent="0.3">
      <c r="A1047" s="1">
        <v>43957</v>
      </c>
      <c r="B1047" s="3" t="s">
        <v>70</v>
      </c>
      <c r="C1047">
        <v>3</v>
      </c>
      <c r="D1047">
        <v>0</v>
      </c>
    </row>
    <row r="1048" spans="1:4" x14ac:dyDescent="0.3">
      <c r="A1048" s="1">
        <v>43958</v>
      </c>
      <c r="B1048" s="3" t="s">
        <v>70</v>
      </c>
      <c r="C1048">
        <v>1</v>
      </c>
      <c r="D1048">
        <v>0</v>
      </c>
    </row>
    <row r="1049" spans="1:4" x14ac:dyDescent="0.3">
      <c r="A1049" s="1">
        <v>43959</v>
      </c>
      <c r="B1049" s="3" t="s">
        <v>70</v>
      </c>
      <c r="C1049">
        <v>22</v>
      </c>
      <c r="D1049">
        <v>0</v>
      </c>
    </row>
    <row r="1050" spans="1:4" x14ac:dyDescent="0.3">
      <c r="A1050" s="1">
        <v>43960</v>
      </c>
      <c r="B1050" s="3" t="s">
        <v>70</v>
      </c>
      <c r="C1050">
        <v>20</v>
      </c>
      <c r="D1050">
        <v>0</v>
      </c>
    </row>
    <row r="1051" spans="1:4" x14ac:dyDescent="0.3">
      <c r="A1051" s="1">
        <v>43961</v>
      </c>
      <c r="B1051" s="3" t="s">
        <v>70</v>
      </c>
      <c r="C1051">
        <v>23</v>
      </c>
      <c r="D1051">
        <v>0</v>
      </c>
    </row>
    <row r="1052" spans="1:4" x14ac:dyDescent="0.3">
      <c r="A1052" s="1">
        <v>43962</v>
      </c>
      <c r="B1052" s="3" t="s">
        <v>70</v>
      </c>
      <c r="C1052">
        <v>13</v>
      </c>
      <c r="D1052">
        <v>0</v>
      </c>
    </row>
    <row r="1053" spans="1:4" x14ac:dyDescent="0.3">
      <c r="A1053" s="1">
        <v>43963</v>
      </c>
      <c r="B1053" s="3" t="s">
        <v>70</v>
      </c>
      <c r="C1053">
        <v>3</v>
      </c>
      <c r="D1053">
        <v>0</v>
      </c>
    </row>
    <row r="1054" spans="1:4" x14ac:dyDescent="0.3">
      <c r="A1054" s="1">
        <v>43964</v>
      </c>
      <c r="B1054" s="3" t="s">
        <v>70</v>
      </c>
      <c r="C1054">
        <v>15</v>
      </c>
      <c r="D1054">
        <v>0</v>
      </c>
    </row>
    <row r="1055" spans="1:4" x14ac:dyDescent="0.3">
      <c r="A1055" s="1">
        <v>43965</v>
      </c>
      <c r="B1055" s="3" t="s">
        <v>70</v>
      </c>
      <c r="C1055">
        <v>2</v>
      </c>
      <c r="D1055">
        <v>0</v>
      </c>
    </row>
    <row r="1056" spans="1:4" x14ac:dyDescent="0.3">
      <c r="A1056" s="1">
        <v>43966</v>
      </c>
      <c r="B1056" s="3" t="s">
        <v>70</v>
      </c>
      <c r="C1056">
        <v>4</v>
      </c>
      <c r="D1056">
        <v>0</v>
      </c>
    </row>
    <row r="1057" spans="1:4" x14ac:dyDescent="0.3">
      <c r="A1057" s="1">
        <v>43967</v>
      </c>
      <c r="B1057" s="3" t="s">
        <v>70</v>
      </c>
      <c r="C1057">
        <v>3</v>
      </c>
      <c r="D1057">
        <v>0</v>
      </c>
    </row>
    <row r="1058" spans="1:4" x14ac:dyDescent="0.3">
      <c r="A1058" s="1">
        <v>43968</v>
      </c>
      <c r="B1058" s="3" t="s">
        <v>70</v>
      </c>
      <c r="C1058">
        <v>1</v>
      </c>
      <c r="D1058">
        <v>0</v>
      </c>
    </row>
    <row r="1059" spans="1:4" x14ac:dyDescent="0.3">
      <c r="A1059" s="1">
        <v>43969</v>
      </c>
      <c r="B1059" s="3" t="s">
        <v>70</v>
      </c>
      <c r="C1059">
        <v>11</v>
      </c>
      <c r="D1059">
        <v>0</v>
      </c>
    </row>
    <row r="1060" spans="1:4" x14ac:dyDescent="0.3">
      <c r="A1060" s="1">
        <v>43970</v>
      </c>
      <c r="B1060" s="3" t="s">
        <v>70</v>
      </c>
      <c r="C1060">
        <v>0</v>
      </c>
      <c r="D1060">
        <v>0</v>
      </c>
    </row>
    <row r="1061" spans="1:4" x14ac:dyDescent="0.3">
      <c r="A1061" s="1">
        <v>43971</v>
      </c>
      <c r="B1061" s="3" t="s">
        <v>70</v>
      </c>
      <c r="C1061">
        <v>0</v>
      </c>
      <c r="D1061">
        <v>0</v>
      </c>
    </row>
    <row r="1062" spans="1:4" x14ac:dyDescent="0.3">
      <c r="A1062" s="1">
        <v>43972</v>
      </c>
      <c r="B1062" s="3" t="s">
        <v>70</v>
      </c>
      <c r="C1062">
        <v>1</v>
      </c>
      <c r="D1062">
        <v>0</v>
      </c>
    </row>
    <row r="1063" spans="1:4" x14ac:dyDescent="0.3">
      <c r="A1063" s="1">
        <v>43973</v>
      </c>
      <c r="B1063" s="3" t="s">
        <v>70</v>
      </c>
      <c r="C1063">
        <v>3</v>
      </c>
      <c r="D1063">
        <v>0</v>
      </c>
    </row>
    <row r="1064" spans="1:4" x14ac:dyDescent="0.3">
      <c r="A1064" s="1">
        <v>43974</v>
      </c>
      <c r="B1064" s="3" t="s">
        <v>70</v>
      </c>
      <c r="C1064">
        <v>5</v>
      </c>
      <c r="D1064">
        <v>0</v>
      </c>
    </row>
    <row r="1065" spans="1:4" x14ac:dyDescent="0.3">
      <c r="A1065" s="1">
        <v>43975</v>
      </c>
      <c r="B1065" s="3" t="s">
        <v>70</v>
      </c>
      <c r="C1065">
        <v>1</v>
      </c>
      <c r="D1065">
        <v>0</v>
      </c>
    </row>
    <row r="1066" spans="1:4" x14ac:dyDescent="0.3">
      <c r="A1066" s="1">
        <v>43976</v>
      </c>
      <c r="B1066" s="3" t="s">
        <v>70</v>
      </c>
      <c r="C1066">
        <v>0</v>
      </c>
      <c r="D1066">
        <v>0</v>
      </c>
    </row>
    <row r="1067" spans="1:4" x14ac:dyDescent="0.3">
      <c r="A1067" s="1">
        <v>43861</v>
      </c>
      <c r="B1067" s="3" t="s">
        <v>59</v>
      </c>
      <c r="C1067">
        <v>0</v>
      </c>
      <c r="D1067">
        <v>0</v>
      </c>
    </row>
    <row r="1068" spans="1:4" x14ac:dyDescent="0.3">
      <c r="A1068" s="1">
        <v>43867</v>
      </c>
      <c r="B1068" s="3" t="s">
        <v>59</v>
      </c>
      <c r="C1068">
        <v>0</v>
      </c>
      <c r="D1068">
        <v>0</v>
      </c>
    </row>
    <row r="1069" spans="1:4" x14ac:dyDescent="0.3">
      <c r="A1069" s="1">
        <v>43882</v>
      </c>
      <c r="B1069" s="3" t="s">
        <v>59</v>
      </c>
      <c r="C1069">
        <v>0</v>
      </c>
      <c r="D1069">
        <v>0</v>
      </c>
    </row>
    <row r="1070" spans="1:4" x14ac:dyDescent="0.3">
      <c r="A1070" s="1">
        <v>43883</v>
      </c>
      <c r="B1070" s="3" t="s">
        <v>59</v>
      </c>
      <c r="C1070">
        <v>1</v>
      </c>
      <c r="D1070">
        <v>0</v>
      </c>
    </row>
    <row r="1071" spans="1:4" x14ac:dyDescent="0.3">
      <c r="A1071" s="1">
        <v>43884</v>
      </c>
      <c r="B1071" s="3" t="s">
        <v>59</v>
      </c>
      <c r="C1071">
        <v>0</v>
      </c>
      <c r="D1071">
        <v>0</v>
      </c>
    </row>
    <row r="1072" spans="1:4" x14ac:dyDescent="0.3">
      <c r="A1072" s="1">
        <v>43885</v>
      </c>
      <c r="B1072" s="3" t="s">
        <v>59</v>
      </c>
      <c r="C1072">
        <v>0</v>
      </c>
      <c r="D1072">
        <v>0</v>
      </c>
    </row>
    <row r="1073" spans="1:4" x14ac:dyDescent="0.3">
      <c r="A1073" s="1">
        <v>43886</v>
      </c>
      <c r="B1073" s="3" t="s">
        <v>59</v>
      </c>
      <c r="C1073">
        <v>0</v>
      </c>
      <c r="D1073">
        <v>0</v>
      </c>
    </row>
    <row r="1074" spans="1:4" x14ac:dyDescent="0.3">
      <c r="A1074" s="1">
        <v>43887</v>
      </c>
      <c r="B1074" s="3" t="s">
        <v>59</v>
      </c>
      <c r="C1074">
        <v>0</v>
      </c>
      <c r="D1074">
        <v>0</v>
      </c>
    </row>
    <row r="1075" spans="1:4" x14ac:dyDescent="0.3">
      <c r="A1075" s="1">
        <v>43888</v>
      </c>
      <c r="B1075" s="3" t="s">
        <v>59</v>
      </c>
      <c r="C1075">
        <v>1</v>
      </c>
      <c r="D1075">
        <v>0</v>
      </c>
    </row>
    <row r="1076" spans="1:4" x14ac:dyDescent="0.3">
      <c r="A1076" s="1">
        <v>43889</v>
      </c>
      <c r="B1076" s="3" t="s">
        <v>59</v>
      </c>
      <c r="C1076">
        <v>9</v>
      </c>
      <c r="D1076">
        <v>0</v>
      </c>
    </row>
    <row r="1077" spans="1:4" x14ac:dyDescent="0.3">
      <c r="A1077" s="1">
        <v>43890</v>
      </c>
      <c r="B1077" s="3" t="s">
        <v>59</v>
      </c>
      <c r="C1077">
        <v>0</v>
      </c>
      <c r="D1077">
        <v>0</v>
      </c>
    </row>
    <row r="1078" spans="1:4" x14ac:dyDescent="0.3">
      <c r="A1078" s="1">
        <v>43891</v>
      </c>
      <c r="B1078" s="3" t="s">
        <v>59</v>
      </c>
      <c r="C1078">
        <v>38</v>
      </c>
      <c r="D1078">
        <v>0</v>
      </c>
    </row>
    <row r="1079" spans="1:4" x14ac:dyDescent="0.3">
      <c r="A1079" s="1">
        <v>43892</v>
      </c>
      <c r="B1079" s="3" t="s">
        <v>59</v>
      </c>
      <c r="C1079">
        <v>2</v>
      </c>
      <c r="D1079">
        <v>0</v>
      </c>
    </row>
    <row r="1080" spans="1:4" x14ac:dyDescent="0.3">
      <c r="A1080" s="1">
        <v>43893</v>
      </c>
      <c r="B1080" s="3" t="s">
        <v>59</v>
      </c>
      <c r="C1080">
        <v>5</v>
      </c>
      <c r="D1080">
        <v>0</v>
      </c>
    </row>
    <row r="1081" spans="1:4" x14ac:dyDescent="0.3">
      <c r="A1081" s="1">
        <v>43894</v>
      </c>
      <c r="B1081" s="3" t="s">
        <v>59</v>
      </c>
      <c r="C1081">
        <v>26</v>
      </c>
      <c r="D1081">
        <v>0</v>
      </c>
    </row>
    <row r="1082" spans="1:4" x14ac:dyDescent="0.3">
      <c r="A1082" s="1">
        <v>43895</v>
      </c>
      <c r="B1082" s="3" t="s">
        <v>59</v>
      </c>
      <c r="C1082">
        <v>26</v>
      </c>
      <c r="D1082">
        <v>2</v>
      </c>
    </row>
    <row r="1083" spans="1:4" x14ac:dyDescent="0.3">
      <c r="A1083" s="1">
        <v>43896</v>
      </c>
      <c r="B1083" s="3" t="s">
        <v>59</v>
      </c>
      <c r="C1083">
        <v>35</v>
      </c>
      <c r="D1083">
        <v>2</v>
      </c>
    </row>
    <row r="1084" spans="1:4" x14ac:dyDescent="0.3">
      <c r="A1084" s="1">
        <v>43897</v>
      </c>
      <c r="B1084" s="3" t="s">
        <v>59</v>
      </c>
      <c r="C1084">
        <v>64</v>
      </c>
      <c r="D1084">
        <v>1</v>
      </c>
    </row>
    <row r="1085" spans="1:4" x14ac:dyDescent="0.3">
      <c r="A1085" s="1">
        <v>43898</v>
      </c>
      <c r="B1085" s="3" t="s">
        <v>59</v>
      </c>
      <c r="C1085">
        <v>153</v>
      </c>
      <c r="D1085">
        <v>0</v>
      </c>
    </row>
    <row r="1086" spans="1:4" x14ac:dyDescent="0.3">
      <c r="A1086" s="1">
        <v>43899</v>
      </c>
      <c r="B1086" s="3" t="s">
        <v>59</v>
      </c>
      <c r="C1086">
        <v>-10</v>
      </c>
      <c r="D1086">
        <v>8</v>
      </c>
    </row>
    <row r="1087" spans="1:4" x14ac:dyDescent="0.3">
      <c r="A1087" s="1">
        <v>43900</v>
      </c>
      <c r="B1087" s="3" t="s">
        <v>59</v>
      </c>
      <c r="C1087">
        <v>103</v>
      </c>
      <c r="D1087">
        <v>4</v>
      </c>
    </row>
    <row r="1088" spans="1:4" x14ac:dyDescent="0.3">
      <c r="A1088" s="1">
        <v>43901</v>
      </c>
      <c r="B1088" s="3" t="s">
        <v>59</v>
      </c>
      <c r="C1088">
        <v>48</v>
      </c>
      <c r="D1088">
        <v>4</v>
      </c>
    </row>
    <row r="1089" spans="1:4" x14ac:dyDescent="0.3">
      <c r="A1089" s="1">
        <v>43902</v>
      </c>
      <c r="B1089" s="3" t="s">
        <v>59</v>
      </c>
      <c r="C1089">
        <v>79</v>
      </c>
      <c r="D1089">
        <v>5</v>
      </c>
    </row>
    <row r="1090" spans="1:4" x14ac:dyDescent="0.3">
      <c r="A1090" s="1">
        <v>43903</v>
      </c>
      <c r="B1090" s="3" t="s">
        <v>59</v>
      </c>
      <c r="C1090">
        <v>260</v>
      </c>
      <c r="D1090">
        <v>20</v>
      </c>
    </row>
    <row r="1091" spans="1:4" x14ac:dyDescent="0.3">
      <c r="A1091" s="1">
        <v>43904</v>
      </c>
      <c r="B1091" s="3" t="s">
        <v>59</v>
      </c>
      <c r="C1091">
        <v>33</v>
      </c>
      <c r="D1091">
        <v>13</v>
      </c>
    </row>
    <row r="1092" spans="1:4" x14ac:dyDescent="0.3">
      <c r="A1092" s="1">
        <v>43905</v>
      </c>
      <c r="B1092" s="3" t="s">
        <v>59</v>
      </c>
      <c r="C1092">
        <v>238</v>
      </c>
      <c r="D1092">
        <v>22</v>
      </c>
    </row>
    <row r="1093" spans="1:4" x14ac:dyDescent="0.3">
      <c r="A1093" s="1">
        <v>43906</v>
      </c>
      <c r="B1093" s="3" t="s">
        <v>59</v>
      </c>
      <c r="C1093">
        <v>405</v>
      </c>
      <c r="D1093">
        <v>30</v>
      </c>
    </row>
    <row r="1094" spans="1:4" x14ac:dyDescent="0.3">
      <c r="A1094" s="1">
        <v>43907</v>
      </c>
      <c r="B1094" s="3" t="s">
        <v>59</v>
      </c>
      <c r="C1094">
        <v>381</v>
      </c>
      <c r="D1094">
        <v>22</v>
      </c>
    </row>
    <row r="1095" spans="1:4" x14ac:dyDescent="0.3">
      <c r="A1095" s="1">
        <v>43908</v>
      </c>
      <c r="B1095" s="3" t="s">
        <v>59</v>
      </c>
      <c r="C1095">
        <v>444</v>
      </c>
      <c r="D1095">
        <v>21</v>
      </c>
    </row>
    <row r="1096" spans="1:4" x14ac:dyDescent="0.3">
      <c r="A1096" s="1">
        <v>43909</v>
      </c>
      <c r="B1096" s="3" t="s">
        <v>59</v>
      </c>
      <c r="C1096">
        <v>591</v>
      </c>
      <c r="D1096">
        <v>21</v>
      </c>
    </row>
    <row r="1097" spans="1:4" x14ac:dyDescent="0.3">
      <c r="A1097" s="1">
        <v>43910</v>
      </c>
      <c r="B1097" s="3" t="s">
        <v>59</v>
      </c>
      <c r="C1097">
        <v>529</v>
      </c>
      <c r="D1097">
        <v>34</v>
      </c>
    </row>
    <row r="1098" spans="1:4" x14ac:dyDescent="0.3">
      <c r="A1098" s="1">
        <v>43911</v>
      </c>
      <c r="B1098" s="3" t="s">
        <v>59</v>
      </c>
      <c r="C1098">
        <v>291</v>
      </c>
      <c r="D1098">
        <v>29</v>
      </c>
    </row>
    <row r="1099" spans="1:4" x14ac:dyDescent="0.3">
      <c r="A1099" s="1">
        <v>43912</v>
      </c>
      <c r="B1099" s="3" t="s">
        <v>59</v>
      </c>
      <c r="C1099">
        <v>668</v>
      </c>
      <c r="D1099">
        <v>45</v>
      </c>
    </row>
    <row r="1100" spans="1:4" x14ac:dyDescent="0.3">
      <c r="A1100" s="1">
        <v>43913</v>
      </c>
      <c r="B1100" s="3" t="s">
        <v>59</v>
      </c>
      <c r="C1100">
        <v>441</v>
      </c>
      <c r="D1100">
        <v>32</v>
      </c>
    </row>
    <row r="1101" spans="1:4" x14ac:dyDescent="0.3">
      <c r="A1101" s="1">
        <v>43914</v>
      </c>
      <c r="B1101" s="3" t="s">
        <v>59</v>
      </c>
      <c r="C1101">
        <v>654</v>
      </c>
      <c r="D1101">
        <v>59</v>
      </c>
    </row>
    <row r="1102" spans="1:4" x14ac:dyDescent="0.3">
      <c r="A1102" s="1">
        <v>43915</v>
      </c>
      <c r="B1102" s="3" t="s">
        <v>59</v>
      </c>
      <c r="C1102">
        <v>509</v>
      </c>
      <c r="D1102">
        <v>75</v>
      </c>
    </row>
    <row r="1103" spans="1:4" x14ac:dyDescent="0.3">
      <c r="A1103" s="1">
        <v>43916</v>
      </c>
      <c r="B1103" s="3" t="s">
        <v>59</v>
      </c>
      <c r="C1103">
        <v>510</v>
      </c>
      <c r="D1103">
        <v>50</v>
      </c>
    </row>
    <row r="1104" spans="1:4" x14ac:dyDescent="0.3">
      <c r="A1104" s="1">
        <v>43917</v>
      </c>
      <c r="B1104" s="3" t="s">
        <v>59</v>
      </c>
      <c r="C1104">
        <v>558</v>
      </c>
      <c r="D1104">
        <v>70</v>
      </c>
    </row>
    <row r="1105" spans="1:4" x14ac:dyDescent="0.3">
      <c r="A1105" s="1">
        <v>43918</v>
      </c>
      <c r="B1105" s="3" t="s">
        <v>59</v>
      </c>
      <c r="C1105">
        <v>579</v>
      </c>
      <c r="D1105">
        <v>48</v>
      </c>
    </row>
    <row r="1106" spans="1:4" x14ac:dyDescent="0.3">
      <c r="A1106" s="1">
        <v>43919</v>
      </c>
      <c r="B1106" s="3" t="s">
        <v>59</v>
      </c>
      <c r="C1106">
        <v>535</v>
      </c>
      <c r="D1106">
        <v>67</v>
      </c>
    </row>
    <row r="1107" spans="1:4" x14ac:dyDescent="0.3">
      <c r="A1107" s="1">
        <v>43920</v>
      </c>
      <c r="B1107" s="3" t="s">
        <v>59</v>
      </c>
      <c r="C1107">
        <v>506</v>
      </c>
      <c r="D1107">
        <v>65</v>
      </c>
    </row>
    <row r="1108" spans="1:4" x14ac:dyDescent="0.3">
      <c r="A1108" s="1">
        <v>43921</v>
      </c>
      <c r="B1108" s="3" t="s">
        <v>59</v>
      </c>
      <c r="C1108">
        <v>589</v>
      </c>
      <c r="D1108">
        <v>105</v>
      </c>
    </row>
    <row r="1109" spans="1:4" x14ac:dyDescent="0.3">
      <c r="A1109" s="1">
        <v>43922</v>
      </c>
      <c r="B1109" s="3" t="s">
        <v>59</v>
      </c>
      <c r="C1109">
        <v>494</v>
      </c>
      <c r="D1109">
        <v>32</v>
      </c>
    </row>
    <row r="1110" spans="1:4" x14ac:dyDescent="0.3">
      <c r="A1110" s="1">
        <v>43923</v>
      </c>
      <c r="B1110" s="3" t="s">
        <v>59</v>
      </c>
      <c r="C1110">
        <v>558</v>
      </c>
      <c r="D1110">
        <v>97</v>
      </c>
    </row>
    <row r="1111" spans="1:4" x14ac:dyDescent="0.3">
      <c r="A1111" s="1">
        <v>43924</v>
      </c>
      <c r="B1111" s="3" t="s">
        <v>59</v>
      </c>
      <c r="C1111">
        <v>543</v>
      </c>
      <c r="D1111">
        <v>60</v>
      </c>
    </row>
    <row r="1112" spans="1:4" x14ac:dyDescent="0.3">
      <c r="A1112" s="1">
        <v>43925</v>
      </c>
      <c r="B1112" s="3" t="s">
        <v>59</v>
      </c>
      <c r="C1112">
        <v>813</v>
      </c>
      <c r="D1112">
        <v>85</v>
      </c>
    </row>
    <row r="1113" spans="1:4" x14ac:dyDescent="0.3">
      <c r="A1113" s="1">
        <v>43926</v>
      </c>
      <c r="B1113" s="3" t="s">
        <v>59</v>
      </c>
      <c r="C1113">
        <v>653</v>
      </c>
      <c r="D1113">
        <v>40</v>
      </c>
    </row>
    <row r="1114" spans="1:4" x14ac:dyDescent="0.3">
      <c r="A1114" s="1">
        <v>43927</v>
      </c>
      <c r="B1114" s="3" t="s">
        <v>59</v>
      </c>
      <c r="C1114">
        <v>562</v>
      </c>
      <c r="D1114">
        <v>83</v>
      </c>
    </row>
    <row r="1115" spans="1:4" x14ac:dyDescent="0.3">
      <c r="A1115" s="1">
        <v>43928</v>
      </c>
      <c r="B1115" s="3" t="s">
        <v>59</v>
      </c>
      <c r="C1115">
        <v>419</v>
      </c>
      <c r="D1115">
        <v>68</v>
      </c>
    </row>
    <row r="1116" spans="1:4" x14ac:dyDescent="0.3">
      <c r="A1116" s="1">
        <v>43929</v>
      </c>
      <c r="B1116" s="3" t="s">
        <v>59</v>
      </c>
      <c r="C1116">
        <v>540</v>
      </c>
      <c r="D1116">
        <v>59</v>
      </c>
    </row>
    <row r="1117" spans="1:4" x14ac:dyDescent="0.3">
      <c r="A1117" s="1">
        <v>43930</v>
      </c>
      <c r="B1117" s="3" t="s">
        <v>59</v>
      </c>
      <c r="C1117">
        <v>639</v>
      </c>
      <c r="D1117">
        <v>76</v>
      </c>
    </row>
    <row r="1118" spans="1:4" x14ac:dyDescent="0.3">
      <c r="A1118" s="1">
        <v>43931</v>
      </c>
      <c r="B1118" s="3" t="s">
        <v>59</v>
      </c>
      <c r="C1118">
        <v>490</v>
      </c>
      <c r="D1118">
        <v>78</v>
      </c>
    </row>
    <row r="1119" spans="1:4" x14ac:dyDescent="0.3">
      <c r="A1119" s="1">
        <v>43932</v>
      </c>
      <c r="B1119" s="3" t="s">
        <v>59</v>
      </c>
      <c r="C1119">
        <v>996</v>
      </c>
      <c r="D1119">
        <v>101</v>
      </c>
    </row>
    <row r="1120" spans="1:4" x14ac:dyDescent="0.3">
      <c r="A1120" s="1">
        <v>43933</v>
      </c>
      <c r="B1120" s="3" t="s">
        <v>59</v>
      </c>
      <c r="C1120">
        <v>652</v>
      </c>
      <c r="D1120">
        <v>96</v>
      </c>
    </row>
    <row r="1121" spans="1:4" x14ac:dyDescent="0.3">
      <c r="A1121" s="1">
        <v>43934</v>
      </c>
      <c r="B1121" s="3" t="s">
        <v>59</v>
      </c>
      <c r="C1121">
        <v>474</v>
      </c>
      <c r="D1121">
        <v>97</v>
      </c>
    </row>
    <row r="1122" spans="1:4" x14ac:dyDescent="0.3">
      <c r="A1122" s="1">
        <v>43935</v>
      </c>
      <c r="B1122" s="3" t="s">
        <v>59</v>
      </c>
      <c r="C1122">
        <v>556</v>
      </c>
      <c r="D1122">
        <v>101</v>
      </c>
    </row>
    <row r="1123" spans="1:4" x14ac:dyDescent="0.3">
      <c r="A1123" s="1">
        <v>43936</v>
      </c>
      <c r="B1123" s="3" t="s">
        <v>59</v>
      </c>
      <c r="C1123">
        <v>539</v>
      </c>
      <c r="D1123">
        <v>88</v>
      </c>
    </row>
    <row r="1124" spans="1:4" x14ac:dyDescent="0.3">
      <c r="A1124" s="1">
        <v>43937</v>
      </c>
      <c r="B1124" s="3" t="s">
        <v>59</v>
      </c>
      <c r="C1124">
        <v>879</v>
      </c>
      <c r="D1124">
        <v>79</v>
      </c>
    </row>
    <row r="1125" spans="1:4" x14ac:dyDescent="0.3">
      <c r="A1125" s="1">
        <v>43938</v>
      </c>
      <c r="B1125" s="3" t="s">
        <v>59</v>
      </c>
      <c r="C1125">
        <v>695</v>
      </c>
      <c r="D1125">
        <v>77</v>
      </c>
    </row>
    <row r="1126" spans="1:4" x14ac:dyDescent="0.3">
      <c r="A1126" s="1">
        <v>43939</v>
      </c>
      <c r="B1126" s="3" t="s">
        <v>59</v>
      </c>
      <c r="C1126">
        <v>661</v>
      </c>
      <c r="D1126">
        <v>81</v>
      </c>
    </row>
    <row r="1127" spans="1:4" x14ac:dyDescent="0.3">
      <c r="A1127" s="1">
        <v>43940</v>
      </c>
      <c r="B1127" s="3" t="s">
        <v>59</v>
      </c>
      <c r="C1127">
        <v>593</v>
      </c>
      <c r="D1127">
        <v>79</v>
      </c>
    </row>
    <row r="1128" spans="1:4" x14ac:dyDescent="0.3">
      <c r="A1128" s="1">
        <v>43941</v>
      </c>
      <c r="B1128" s="3" t="s">
        <v>59</v>
      </c>
      <c r="C1128">
        <v>292</v>
      </c>
      <c r="D1128">
        <v>78</v>
      </c>
    </row>
    <row r="1129" spans="1:4" x14ac:dyDescent="0.3">
      <c r="A1129" s="1">
        <v>43942</v>
      </c>
      <c r="B1129" s="3" t="s">
        <v>59</v>
      </c>
      <c r="C1129">
        <v>606</v>
      </c>
      <c r="D1129">
        <v>76</v>
      </c>
    </row>
    <row r="1130" spans="1:4" x14ac:dyDescent="0.3">
      <c r="A1130" s="1">
        <v>43943</v>
      </c>
      <c r="B1130" s="3" t="s">
        <v>59</v>
      </c>
      <c r="C1130">
        <v>784</v>
      </c>
      <c r="D1130">
        <v>74</v>
      </c>
    </row>
    <row r="1131" spans="1:4" x14ac:dyDescent="0.3">
      <c r="A1131" s="1">
        <v>43944</v>
      </c>
      <c r="B1131" s="3" t="s">
        <v>59</v>
      </c>
      <c r="C1131">
        <v>401</v>
      </c>
      <c r="D1131">
        <v>71</v>
      </c>
    </row>
    <row r="1132" spans="1:4" x14ac:dyDescent="0.3">
      <c r="A1132" s="1">
        <v>43945</v>
      </c>
      <c r="B1132" s="3" t="s">
        <v>59</v>
      </c>
      <c r="C1132">
        <v>682</v>
      </c>
      <c r="D1132">
        <v>69</v>
      </c>
    </row>
    <row r="1133" spans="1:4" x14ac:dyDescent="0.3">
      <c r="A1133" s="1">
        <v>43946</v>
      </c>
      <c r="B1133" s="3" t="s">
        <v>59</v>
      </c>
      <c r="C1133">
        <v>604</v>
      </c>
      <c r="D1133">
        <v>68</v>
      </c>
    </row>
    <row r="1134" spans="1:4" x14ac:dyDescent="0.3">
      <c r="A1134" s="1">
        <v>43947</v>
      </c>
      <c r="B1134" s="3" t="s">
        <v>59</v>
      </c>
      <c r="C1134">
        <v>394</v>
      </c>
      <c r="D1134">
        <v>56</v>
      </c>
    </row>
    <row r="1135" spans="1:4" x14ac:dyDescent="0.3">
      <c r="A1135" s="1">
        <v>43948</v>
      </c>
      <c r="B1135" s="3" t="s">
        <v>59</v>
      </c>
      <c r="C1135">
        <v>278</v>
      </c>
      <c r="D1135">
        <v>55</v>
      </c>
    </row>
    <row r="1136" spans="1:4" x14ac:dyDescent="0.3">
      <c r="A1136" s="1">
        <v>43949</v>
      </c>
      <c r="B1136" s="3" t="s">
        <v>59</v>
      </c>
      <c r="C1136">
        <v>352</v>
      </c>
      <c r="D1136">
        <v>58</v>
      </c>
    </row>
    <row r="1137" spans="1:4" x14ac:dyDescent="0.3">
      <c r="A1137" s="1">
        <v>43950</v>
      </c>
      <c r="B1137" s="3" t="s">
        <v>59</v>
      </c>
      <c r="C1137">
        <v>411</v>
      </c>
      <c r="D1137">
        <v>67</v>
      </c>
    </row>
    <row r="1138" spans="1:4" x14ac:dyDescent="0.3">
      <c r="A1138" s="1">
        <v>43951</v>
      </c>
      <c r="B1138" s="3" t="s">
        <v>59</v>
      </c>
      <c r="C1138">
        <v>428</v>
      </c>
      <c r="D1138">
        <v>63</v>
      </c>
    </row>
    <row r="1139" spans="1:4" x14ac:dyDescent="0.3">
      <c r="A1139" s="1">
        <v>43952</v>
      </c>
      <c r="B1139" s="3" t="s">
        <v>59</v>
      </c>
      <c r="C1139">
        <v>195</v>
      </c>
      <c r="D1139">
        <v>31</v>
      </c>
    </row>
    <row r="1140" spans="1:4" x14ac:dyDescent="0.3">
      <c r="A1140" s="1">
        <v>43953</v>
      </c>
      <c r="B1140" s="3" t="s">
        <v>59</v>
      </c>
      <c r="C1140">
        <v>495</v>
      </c>
      <c r="D1140">
        <v>29</v>
      </c>
    </row>
    <row r="1141" spans="1:4" x14ac:dyDescent="0.3">
      <c r="A1141" s="1">
        <v>43954</v>
      </c>
      <c r="B1141" s="3" t="s">
        <v>59</v>
      </c>
      <c r="C1141">
        <v>251</v>
      </c>
      <c r="D1141">
        <v>26</v>
      </c>
    </row>
    <row r="1142" spans="1:4" x14ac:dyDescent="0.3">
      <c r="A1142" s="1">
        <v>43955</v>
      </c>
      <c r="B1142" s="3" t="s">
        <v>59</v>
      </c>
      <c r="C1142">
        <v>192</v>
      </c>
      <c r="D1142">
        <v>34</v>
      </c>
    </row>
    <row r="1143" spans="1:4" x14ac:dyDescent="0.3">
      <c r="A1143" s="1">
        <v>43956</v>
      </c>
      <c r="B1143" s="3" t="s">
        <v>59</v>
      </c>
      <c r="C1143">
        <v>152</v>
      </c>
      <c r="D1143">
        <v>30</v>
      </c>
    </row>
    <row r="1144" spans="1:4" x14ac:dyDescent="0.3">
      <c r="A1144" s="1">
        <v>43957</v>
      </c>
      <c r="B1144" s="3" t="s">
        <v>59</v>
      </c>
      <c r="C1144">
        <v>165</v>
      </c>
      <c r="D1144">
        <v>31</v>
      </c>
    </row>
    <row r="1145" spans="1:4" x14ac:dyDescent="0.3">
      <c r="A1145" s="1">
        <v>43958</v>
      </c>
      <c r="B1145" s="3" t="s">
        <v>59</v>
      </c>
      <c r="C1145">
        <v>196</v>
      </c>
      <c r="D1145">
        <v>35</v>
      </c>
    </row>
    <row r="1146" spans="1:4" x14ac:dyDescent="0.3">
      <c r="A1146" s="1">
        <v>43959</v>
      </c>
      <c r="B1146" s="3" t="s">
        <v>59</v>
      </c>
      <c r="C1146">
        <v>233</v>
      </c>
      <c r="D1146">
        <v>23</v>
      </c>
    </row>
    <row r="1147" spans="1:4" x14ac:dyDescent="0.3">
      <c r="A1147" s="1">
        <v>43960</v>
      </c>
      <c r="B1147" s="3" t="s">
        <v>59</v>
      </c>
      <c r="C1147">
        <v>181</v>
      </c>
      <c r="D1147">
        <v>26</v>
      </c>
    </row>
    <row r="1148" spans="1:4" x14ac:dyDescent="0.3">
      <c r="A1148" s="1">
        <v>43961</v>
      </c>
      <c r="B1148" s="3" t="s">
        <v>59</v>
      </c>
      <c r="C1148">
        <v>116</v>
      </c>
      <c r="D1148">
        <v>36</v>
      </c>
    </row>
    <row r="1149" spans="1:4" x14ac:dyDescent="0.3">
      <c r="A1149" s="1">
        <v>43962</v>
      </c>
      <c r="B1149" s="3" t="s">
        <v>59</v>
      </c>
      <c r="C1149">
        <v>111</v>
      </c>
      <c r="D1149">
        <v>33</v>
      </c>
    </row>
    <row r="1150" spans="1:4" x14ac:dyDescent="0.3">
      <c r="A1150" s="1">
        <v>43963</v>
      </c>
      <c r="B1150" s="3" t="s">
        <v>59</v>
      </c>
      <c r="C1150">
        <v>113</v>
      </c>
      <c r="D1150">
        <v>28</v>
      </c>
    </row>
    <row r="1151" spans="1:4" x14ac:dyDescent="0.3">
      <c r="A1151" s="1">
        <v>43964</v>
      </c>
      <c r="B1151" s="3" t="s">
        <v>59</v>
      </c>
      <c r="C1151">
        <v>169</v>
      </c>
      <c r="D1151">
        <v>32</v>
      </c>
    </row>
    <row r="1152" spans="1:4" x14ac:dyDescent="0.3">
      <c r="A1152" s="1">
        <v>43965</v>
      </c>
      <c r="B1152" s="3" t="s">
        <v>59</v>
      </c>
      <c r="C1152">
        <v>151</v>
      </c>
      <c r="D1152">
        <v>33</v>
      </c>
    </row>
    <row r="1153" spans="1:4" x14ac:dyDescent="0.3">
      <c r="A1153" s="1">
        <v>43966</v>
      </c>
      <c r="B1153" s="3" t="s">
        <v>59</v>
      </c>
      <c r="C1153">
        <v>137</v>
      </c>
      <c r="D1153">
        <v>64</v>
      </c>
    </row>
    <row r="1154" spans="1:4" x14ac:dyDescent="0.3">
      <c r="A1154" s="1">
        <v>43967</v>
      </c>
      <c r="B1154" s="3" t="s">
        <v>59</v>
      </c>
      <c r="C1154">
        <v>137</v>
      </c>
      <c r="D1154">
        <v>37</v>
      </c>
    </row>
    <row r="1155" spans="1:4" x14ac:dyDescent="0.3">
      <c r="A1155" s="1">
        <v>43968</v>
      </c>
      <c r="B1155" s="3" t="s">
        <v>59</v>
      </c>
      <c r="C1155">
        <v>64</v>
      </c>
      <c r="D1155">
        <v>18</v>
      </c>
    </row>
    <row r="1156" spans="1:4" x14ac:dyDescent="0.3">
      <c r="A1156" s="1">
        <v>43969</v>
      </c>
      <c r="B1156" s="3" t="s">
        <v>59</v>
      </c>
      <c r="C1156">
        <v>72</v>
      </c>
      <c r="D1156">
        <v>20</v>
      </c>
    </row>
    <row r="1157" spans="1:4" x14ac:dyDescent="0.3">
      <c r="A1157" s="1">
        <v>43970</v>
      </c>
      <c r="B1157" s="3" t="s">
        <v>59</v>
      </c>
      <c r="C1157">
        <v>108</v>
      </c>
      <c r="D1157">
        <v>47</v>
      </c>
    </row>
    <row r="1158" spans="1:4" x14ac:dyDescent="0.3">
      <c r="A1158" s="1">
        <v>43971</v>
      </c>
      <c r="B1158" s="3" t="s">
        <v>59</v>
      </c>
      <c r="C1158">
        <v>158</v>
      </c>
      <c r="D1158">
        <v>39</v>
      </c>
    </row>
    <row r="1159" spans="1:4" x14ac:dyDescent="0.3">
      <c r="A1159" s="1">
        <v>43972</v>
      </c>
      <c r="B1159" s="3" t="s">
        <v>59</v>
      </c>
      <c r="C1159">
        <v>105</v>
      </c>
      <c r="D1159">
        <v>24</v>
      </c>
    </row>
    <row r="1160" spans="1:4" x14ac:dyDescent="0.3">
      <c r="A1160" s="1">
        <v>43973</v>
      </c>
      <c r="B1160" s="3" t="s">
        <v>59</v>
      </c>
      <c r="C1160">
        <v>87</v>
      </c>
      <c r="D1160">
        <v>15</v>
      </c>
    </row>
    <row r="1161" spans="1:4" x14ac:dyDescent="0.3">
      <c r="A1161" s="1">
        <v>43974</v>
      </c>
      <c r="B1161" s="3" t="s">
        <v>59</v>
      </c>
      <c r="C1161">
        <v>60</v>
      </c>
      <c r="D1161">
        <v>14</v>
      </c>
    </row>
    <row r="1162" spans="1:4" x14ac:dyDescent="0.3">
      <c r="A1162" s="1">
        <v>43975</v>
      </c>
      <c r="B1162" s="3" t="s">
        <v>59</v>
      </c>
      <c r="C1162">
        <v>43</v>
      </c>
      <c r="D1162">
        <v>12</v>
      </c>
    </row>
    <row r="1163" spans="1:4" x14ac:dyDescent="0.3">
      <c r="A1163" s="1">
        <v>43976</v>
      </c>
      <c r="B1163" s="3" t="s">
        <v>59</v>
      </c>
      <c r="C1163">
        <v>48</v>
      </c>
      <c r="D1163">
        <v>15</v>
      </c>
    </row>
    <row r="1164" spans="1:4" x14ac:dyDescent="0.3">
      <c r="A1164" s="1">
        <v>43861</v>
      </c>
      <c r="B1164" s="3" t="s">
        <v>62</v>
      </c>
      <c r="C1164">
        <v>0</v>
      </c>
      <c r="D1164">
        <v>0</v>
      </c>
    </row>
    <row r="1165" spans="1:4" x14ac:dyDescent="0.3">
      <c r="A1165" s="1">
        <v>43867</v>
      </c>
      <c r="B1165" s="3" t="s">
        <v>62</v>
      </c>
      <c r="C1165">
        <v>0</v>
      </c>
      <c r="D1165">
        <v>0</v>
      </c>
    </row>
    <row r="1166" spans="1:4" x14ac:dyDescent="0.3">
      <c r="A1166" s="1">
        <v>43882</v>
      </c>
      <c r="B1166" s="3" t="s">
        <v>62</v>
      </c>
      <c r="C1166">
        <v>0</v>
      </c>
      <c r="D1166">
        <v>0</v>
      </c>
    </row>
    <row r="1167" spans="1:4" x14ac:dyDescent="0.3">
      <c r="A1167" s="1">
        <v>43883</v>
      </c>
      <c r="B1167" s="3" t="s">
        <v>62</v>
      </c>
      <c r="C1167">
        <v>0</v>
      </c>
      <c r="D1167">
        <v>0</v>
      </c>
    </row>
    <row r="1168" spans="1:4" x14ac:dyDescent="0.3">
      <c r="A1168" s="1">
        <v>43884</v>
      </c>
      <c r="B1168" s="3" t="s">
        <v>62</v>
      </c>
      <c r="C1168">
        <v>0</v>
      </c>
      <c r="D1168">
        <v>0</v>
      </c>
    </row>
    <row r="1169" spans="1:4" x14ac:dyDescent="0.3">
      <c r="A1169" s="1">
        <v>43885</v>
      </c>
      <c r="B1169" s="3" t="s">
        <v>62</v>
      </c>
      <c r="C1169">
        <v>0</v>
      </c>
      <c r="D1169">
        <v>0</v>
      </c>
    </row>
    <row r="1170" spans="1:4" x14ac:dyDescent="0.3">
      <c r="A1170" s="1">
        <v>43886</v>
      </c>
      <c r="B1170" s="3" t="s">
        <v>62</v>
      </c>
      <c r="C1170">
        <v>1</v>
      </c>
      <c r="D1170">
        <v>0</v>
      </c>
    </row>
    <row r="1171" spans="1:4" x14ac:dyDescent="0.3">
      <c r="A1171" s="1">
        <v>43887</v>
      </c>
      <c r="B1171" s="3" t="s">
        <v>62</v>
      </c>
      <c r="C1171">
        <v>0</v>
      </c>
      <c r="D1171">
        <v>0</v>
      </c>
    </row>
    <row r="1172" spans="1:4" x14ac:dyDescent="0.3">
      <c r="A1172" s="1">
        <v>43888</v>
      </c>
      <c r="B1172" s="3" t="s">
        <v>62</v>
      </c>
      <c r="C1172">
        <v>0</v>
      </c>
      <c r="D1172">
        <v>0</v>
      </c>
    </row>
    <row r="1173" spans="1:4" x14ac:dyDescent="0.3">
      <c r="A1173" s="1">
        <v>43889</v>
      </c>
      <c r="B1173" s="3" t="s">
        <v>62</v>
      </c>
      <c r="C1173">
        <v>0</v>
      </c>
      <c r="D1173">
        <v>0</v>
      </c>
    </row>
    <row r="1174" spans="1:4" x14ac:dyDescent="0.3">
      <c r="A1174" s="1">
        <v>43890</v>
      </c>
      <c r="B1174" s="3" t="s">
        <v>62</v>
      </c>
      <c r="C1174">
        <v>0</v>
      </c>
      <c r="D1174">
        <v>0</v>
      </c>
    </row>
    <row r="1175" spans="1:4" x14ac:dyDescent="0.3">
      <c r="A1175" s="1">
        <v>43891</v>
      </c>
      <c r="B1175" s="3" t="s">
        <v>62</v>
      </c>
      <c r="C1175">
        <v>0</v>
      </c>
      <c r="D1175">
        <v>0</v>
      </c>
    </row>
    <row r="1176" spans="1:4" x14ac:dyDescent="0.3">
      <c r="A1176" s="1">
        <v>43892</v>
      </c>
      <c r="B1176" s="3" t="s">
        <v>62</v>
      </c>
      <c r="C1176">
        <v>0</v>
      </c>
      <c r="D1176">
        <v>0</v>
      </c>
    </row>
    <row r="1177" spans="1:4" x14ac:dyDescent="0.3">
      <c r="A1177" s="1">
        <v>43893</v>
      </c>
      <c r="B1177" s="3" t="s">
        <v>62</v>
      </c>
      <c r="C1177">
        <v>0</v>
      </c>
      <c r="D1177">
        <v>0</v>
      </c>
    </row>
    <row r="1178" spans="1:4" x14ac:dyDescent="0.3">
      <c r="A1178" s="1">
        <v>43894</v>
      </c>
      <c r="B1178" s="3" t="s">
        <v>62</v>
      </c>
      <c r="C1178">
        <v>0</v>
      </c>
      <c r="D1178">
        <v>0</v>
      </c>
    </row>
    <row r="1179" spans="1:4" x14ac:dyDescent="0.3">
      <c r="A1179" s="1">
        <v>43895</v>
      </c>
      <c r="B1179" s="3" t="s">
        <v>62</v>
      </c>
      <c r="C1179">
        <v>0</v>
      </c>
      <c r="D1179">
        <v>0</v>
      </c>
    </row>
    <row r="1180" spans="1:4" x14ac:dyDescent="0.3">
      <c r="A1180" s="1">
        <v>43896</v>
      </c>
      <c r="B1180" s="3" t="s">
        <v>62</v>
      </c>
      <c r="C1180">
        <v>3</v>
      </c>
      <c r="D1180">
        <v>0</v>
      </c>
    </row>
    <row r="1181" spans="1:4" x14ac:dyDescent="0.3">
      <c r="A1181" s="1">
        <v>43897</v>
      </c>
      <c r="B1181" s="3" t="s">
        <v>62</v>
      </c>
      <c r="C1181">
        <v>5</v>
      </c>
      <c r="D1181">
        <v>0</v>
      </c>
    </row>
    <row r="1182" spans="1:4" x14ac:dyDescent="0.3">
      <c r="A1182" s="1">
        <v>43898</v>
      </c>
      <c r="B1182" s="3" t="s">
        <v>62</v>
      </c>
      <c r="C1182">
        <v>0</v>
      </c>
      <c r="D1182">
        <v>0</v>
      </c>
    </row>
    <row r="1183" spans="1:4" x14ac:dyDescent="0.3">
      <c r="A1183" s="1">
        <v>43899</v>
      </c>
      <c r="B1183" s="3" t="s">
        <v>62</v>
      </c>
      <c r="C1183">
        <v>0</v>
      </c>
      <c r="D1183">
        <v>0</v>
      </c>
    </row>
    <row r="1184" spans="1:4" x14ac:dyDescent="0.3">
      <c r="A1184" s="1">
        <v>43900</v>
      </c>
      <c r="B1184" s="3" t="s">
        <v>62</v>
      </c>
      <c r="C1184">
        <v>29</v>
      </c>
      <c r="D1184">
        <v>0</v>
      </c>
    </row>
    <row r="1185" spans="1:4" x14ac:dyDescent="0.3">
      <c r="A1185" s="1">
        <v>43901</v>
      </c>
      <c r="B1185" s="3" t="s">
        <v>62</v>
      </c>
      <c r="C1185">
        <v>37</v>
      </c>
      <c r="D1185">
        <v>0</v>
      </c>
    </row>
    <row r="1186" spans="1:4" x14ac:dyDescent="0.3">
      <c r="A1186" s="1">
        <v>43902</v>
      </c>
      <c r="B1186" s="3" t="s">
        <v>62</v>
      </c>
      <c r="C1186">
        <v>29</v>
      </c>
      <c r="D1186">
        <v>1</v>
      </c>
    </row>
    <row r="1187" spans="1:4" x14ac:dyDescent="0.3">
      <c r="A1187" s="1">
        <v>43903</v>
      </c>
      <c r="B1187" s="3" t="s">
        <v>62</v>
      </c>
      <c r="C1187">
        <v>21</v>
      </c>
      <c r="D1187">
        <v>1</v>
      </c>
    </row>
    <row r="1188" spans="1:4" x14ac:dyDescent="0.3">
      <c r="A1188" s="1">
        <v>43904</v>
      </c>
      <c r="B1188" s="3" t="s">
        <v>62</v>
      </c>
      <c r="C1188">
        <v>48</v>
      </c>
      <c r="D1188">
        <v>1</v>
      </c>
    </row>
    <row r="1189" spans="1:4" x14ac:dyDescent="0.3">
      <c r="A1189" s="1">
        <v>43905</v>
      </c>
      <c r="B1189" s="3" t="s">
        <v>62</v>
      </c>
      <c r="C1189">
        <v>31</v>
      </c>
      <c r="D1189">
        <v>2</v>
      </c>
    </row>
    <row r="1190" spans="1:4" x14ac:dyDescent="0.3">
      <c r="A1190" s="1">
        <v>43906</v>
      </c>
      <c r="B1190" s="3" t="s">
        <v>62</v>
      </c>
      <c r="C1190">
        <v>37</v>
      </c>
      <c r="D1190">
        <v>1</v>
      </c>
    </row>
    <row r="1191" spans="1:4" x14ac:dyDescent="0.3">
      <c r="A1191" s="1">
        <v>43907</v>
      </c>
      <c r="B1191" s="3" t="s">
        <v>62</v>
      </c>
      <c r="C1191">
        <v>50</v>
      </c>
      <c r="D1191">
        <v>2</v>
      </c>
    </row>
    <row r="1192" spans="1:4" x14ac:dyDescent="0.3">
      <c r="A1192" s="1">
        <v>43908</v>
      </c>
      <c r="B1192" s="3" t="s">
        <v>62</v>
      </c>
      <c r="C1192">
        <v>85</v>
      </c>
      <c r="D1192">
        <v>1</v>
      </c>
    </row>
    <row r="1193" spans="1:4" x14ac:dyDescent="0.3">
      <c r="A1193" s="1">
        <v>43909</v>
      </c>
      <c r="B1193" s="3" t="s">
        <v>62</v>
      </c>
      <c r="C1193">
        <v>60</v>
      </c>
      <c r="D1193">
        <v>5</v>
      </c>
    </row>
    <row r="1194" spans="1:4" x14ac:dyDescent="0.3">
      <c r="A1194" s="1">
        <v>43910</v>
      </c>
      <c r="B1194" s="3" t="s">
        <v>62</v>
      </c>
      <c r="C1194">
        <v>112</v>
      </c>
      <c r="D1194">
        <v>3</v>
      </c>
    </row>
    <row r="1195" spans="1:4" x14ac:dyDescent="0.3">
      <c r="A1195" s="1">
        <v>43911</v>
      </c>
      <c r="B1195" s="3" t="s">
        <v>62</v>
      </c>
      <c r="C1195">
        <v>73</v>
      </c>
      <c r="D1195">
        <v>3</v>
      </c>
    </row>
    <row r="1196" spans="1:4" x14ac:dyDescent="0.3">
      <c r="A1196" s="1">
        <v>43912</v>
      </c>
      <c r="B1196" s="3" t="s">
        <v>62</v>
      </c>
      <c r="C1196">
        <v>57</v>
      </c>
      <c r="D1196">
        <v>3</v>
      </c>
    </row>
    <row r="1197" spans="1:4" x14ac:dyDescent="0.3">
      <c r="A1197" s="1">
        <v>43913</v>
      </c>
      <c r="B1197" s="3" t="s">
        <v>62</v>
      </c>
      <c r="C1197">
        <v>46</v>
      </c>
      <c r="D1197">
        <v>6</v>
      </c>
    </row>
    <row r="1198" spans="1:4" x14ac:dyDescent="0.3">
      <c r="A1198" s="1">
        <v>43914</v>
      </c>
      <c r="B1198" s="3" t="s">
        <v>62</v>
      </c>
      <c r="C1198">
        <v>57</v>
      </c>
      <c r="D1198">
        <v>9</v>
      </c>
    </row>
    <row r="1199" spans="1:4" x14ac:dyDescent="0.3">
      <c r="A1199" s="1">
        <v>43915</v>
      </c>
      <c r="B1199" s="3" t="s">
        <v>62</v>
      </c>
      <c r="C1199">
        <v>77</v>
      </c>
      <c r="D1199">
        <v>5</v>
      </c>
    </row>
    <row r="1200" spans="1:4" x14ac:dyDescent="0.3">
      <c r="A1200" s="1">
        <v>43916</v>
      </c>
      <c r="B1200" s="3" t="s">
        <v>62</v>
      </c>
      <c r="C1200">
        <v>48</v>
      </c>
      <c r="D1200">
        <v>5</v>
      </c>
    </row>
    <row r="1201" spans="1:4" x14ac:dyDescent="0.3">
      <c r="A1201" s="1">
        <v>43917</v>
      </c>
      <c r="B1201" s="3" t="s">
        <v>62</v>
      </c>
      <c r="C1201">
        <v>97</v>
      </c>
      <c r="D1201">
        <v>12</v>
      </c>
    </row>
    <row r="1202" spans="1:4" x14ac:dyDescent="0.3">
      <c r="A1202" s="1">
        <v>43918</v>
      </c>
      <c r="B1202" s="3" t="s">
        <v>62</v>
      </c>
      <c r="C1202">
        <v>106</v>
      </c>
      <c r="D1202">
        <v>4</v>
      </c>
    </row>
    <row r="1203" spans="1:4" x14ac:dyDescent="0.3">
      <c r="A1203" s="1">
        <v>43919</v>
      </c>
      <c r="B1203" s="3" t="s">
        <v>62</v>
      </c>
      <c r="C1203">
        <v>105</v>
      </c>
      <c r="D1203">
        <v>0</v>
      </c>
    </row>
    <row r="1204" spans="1:4" x14ac:dyDescent="0.3">
      <c r="A1204" s="1">
        <v>43920</v>
      </c>
      <c r="B1204" s="3" t="s">
        <v>62</v>
      </c>
      <c r="C1204">
        <v>111</v>
      </c>
      <c r="D1204">
        <v>10</v>
      </c>
    </row>
    <row r="1205" spans="1:4" x14ac:dyDescent="0.3">
      <c r="A1205" s="1">
        <v>43921</v>
      </c>
      <c r="B1205" s="3" t="s">
        <v>62</v>
      </c>
      <c r="C1205">
        <v>46</v>
      </c>
      <c r="D1205">
        <v>2</v>
      </c>
    </row>
    <row r="1206" spans="1:4" x14ac:dyDescent="0.3">
      <c r="A1206" s="1">
        <v>43922</v>
      </c>
      <c r="B1206" s="3" t="s">
        <v>62</v>
      </c>
      <c r="C1206">
        <v>47</v>
      </c>
      <c r="D1206">
        <v>40</v>
      </c>
    </row>
    <row r="1207" spans="1:4" x14ac:dyDescent="0.3">
      <c r="A1207" s="1">
        <v>43923</v>
      </c>
      <c r="B1207" s="3" t="s">
        <v>62</v>
      </c>
      <c r="C1207">
        <v>61</v>
      </c>
      <c r="D1207">
        <v>13</v>
      </c>
    </row>
    <row r="1208" spans="1:4" x14ac:dyDescent="0.3">
      <c r="A1208" s="1">
        <v>43924</v>
      </c>
      <c r="B1208" s="3" t="s">
        <v>62</v>
      </c>
      <c r="C1208">
        <v>80</v>
      </c>
      <c r="D1208">
        <v>10</v>
      </c>
    </row>
    <row r="1209" spans="1:4" x14ac:dyDescent="0.3">
      <c r="A1209" s="1">
        <v>43925</v>
      </c>
      <c r="B1209" s="3" t="s">
        <v>62</v>
      </c>
      <c r="C1209">
        <v>33</v>
      </c>
      <c r="D1209">
        <v>7</v>
      </c>
    </row>
    <row r="1210" spans="1:4" x14ac:dyDescent="0.3">
      <c r="A1210" s="1">
        <v>43926</v>
      </c>
      <c r="B1210" s="3" t="s">
        <v>62</v>
      </c>
      <c r="C1210">
        <v>52</v>
      </c>
      <c r="D1210">
        <v>12</v>
      </c>
    </row>
    <row r="1211" spans="1:4" x14ac:dyDescent="0.3">
      <c r="A1211" s="1">
        <v>43927</v>
      </c>
      <c r="B1211" s="3" t="s">
        <v>62</v>
      </c>
      <c r="C1211">
        <v>78</v>
      </c>
      <c r="D1211">
        <v>6</v>
      </c>
    </row>
    <row r="1212" spans="1:4" x14ac:dyDescent="0.3">
      <c r="A1212" s="1">
        <v>43928</v>
      </c>
      <c r="B1212" s="3" t="s">
        <v>62</v>
      </c>
      <c r="C1212">
        <v>89</v>
      </c>
      <c r="D1212">
        <v>10</v>
      </c>
    </row>
    <row r="1213" spans="1:4" x14ac:dyDescent="0.3">
      <c r="A1213" s="1">
        <v>43929</v>
      </c>
      <c r="B1213" s="3" t="s">
        <v>62</v>
      </c>
      <c r="C1213">
        <v>24</v>
      </c>
      <c r="D1213">
        <v>9</v>
      </c>
    </row>
    <row r="1214" spans="1:4" x14ac:dyDescent="0.3">
      <c r="A1214" s="1">
        <v>43930</v>
      </c>
      <c r="B1214" s="3" t="s">
        <v>62</v>
      </c>
      <c r="C1214">
        <v>68</v>
      </c>
      <c r="D1214">
        <v>4</v>
      </c>
    </row>
    <row r="1215" spans="1:4" x14ac:dyDescent="0.3">
      <c r="A1215" s="1">
        <v>43931</v>
      </c>
      <c r="B1215" s="3" t="s">
        <v>62</v>
      </c>
      <c r="C1215">
        <v>52</v>
      </c>
      <c r="D1215">
        <v>4</v>
      </c>
    </row>
    <row r="1216" spans="1:4" x14ac:dyDescent="0.3">
      <c r="A1216" s="1">
        <v>43932</v>
      </c>
      <c r="B1216" s="3" t="s">
        <v>62</v>
      </c>
      <c r="C1216">
        <v>2</v>
      </c>
      <c r="D1216">
        <v>9</v>
      </c>
    </row>
    <row r="1217" spans="1:4" x14ac:dyDescent="0.3">
      <c r="A1217" s="1">
        <v>43933</v>
      </c>
      <c r="B1217" s="3" t="s">
        <v>62</v>
      </c>
      <c r="C1217">
        <v>141</v>
      </c>
      <c r="D1217">
        <v>5</v>
      </c>
    </row>
    <row r="1218" spans="1:4" x14ac:dyDescent="0.3">
      <c r="A1218" s="1">
        <v>43934</v>
      </c>
      <c r="B1218" s="3" t="s">
        <v>62</v>
      </c>
      <c r="C1218">
        <v>51</v>
      </c>
      <c r="D1218">
        <v>7</v>
      </c>
    </row>
    <row r="1219" spans="1:4" x14ac:dyDescent="0.3">
      <c r="A1219" s="1">
        <v>43935</v>
      </c>
      <c r="B1219" s="3" t="s">
        <v>62</v>
      </c>
      <c r="C1219">
        <v>35</v>
      </c>
      <c r="D1219">
        <v>2</v>
      </c>
    </row>
    <row r="1220" spans="1:4" x14ac:dyDescent="0.3">
      <c r="A1220" s="1">
        <v>43936</v>
      </c>
      <c r="B1220" s="3" t="s">
        <v>62</v>
      </c>
      <c r="C1220">
        <v>40</v>
      </c>
      <c r="D1220">
        <v>9</v>
      </c>
    </row>
    <row r="1221" spans="1:4" x14ac:dyDescent="0.3">
      <c r="A1221" s="1">
        <v>43937</v>
      </c>
      <c r="B1221" s="3" t="s">
        <v>62</v>
      </c>
      <c r="C1221">
        <v>43</v>
      </c>
      <c r="D1221">
        <v>2</v>
      </c>
    </row>
    <row r="1222" spans="1:4" x14ac:dyDescent="0.3">
      <c r="A1222" s="1">
        <v>43938</v>
      </c>
      <c r="B1222" s="3" t="s">
        <v>62</v>
      </c>
      <c r="C1222">
        <v>29</v>
      </c>
      <c r="D1222">
        <v>9</v>
      </c>
    </row>
    <row r="1223" spans="1:4" x14ac:dyDescent="0.3">
      <c r="A1223" s="1">
        <v>43939</v>
      </c>
      <c r="B1223" s="3" t="s">
        <v>62</v>
      </c>
      <c r="C1223">
        <v>29</v>
      </c>
      <c r="D1223">
        <v>5</v>
      </c>
    </row>
    <row r="1224" spans="1:4" x14ac:dyDescent="0.3">
      <c r="A1224" s="1">
        <v>43940</v>
      </c>
      <c r="B1224" s="3" t="s">
        <v>62</v>
      </c>
      <c r="C1224">
        <v>55</v>
      </c>
      <c r="D1224">
        <v>6</v>
      </c>
    </row>
    <row r="1225" spans="1:4" x14ac:dyDescent="0.3">
      <c r="A1225" s="1">
        <v>43941</v>
      </c>
      <c r="B1225" s="3" t="s">
        <v>62</v>
      </c>
      <c r="C1225">
        <v>14</v>
      </c>
      <c r="D1225">
        <v>4</v>
      </c>
    </row>
    <row r="1226" spans="1:4" x14ac:dyDescent="0.3">
      <c r="A1226" s="1">
        <v>43942</v>
      </c>
      <c r="B1226" s="3" t="s">
        <v>62</v>
      </c>
      <c r="C1226">
        <v>16</v>
      </c>
      <c r="D1226">
        <v>2</v>
      </c>
    </row>
    <row r="1227" spans="1:4" x14ac:dyDescent="0.3">
      <c r="A1227" s="1">
        <v>43943</v>
      </c>
      <c r="B1227" s="3" t="s">
        <v>62</v>
      </c>
      <c r="C1227">
        <v>6</v>
      </c>
      <c r="D1227">
        <v>5</v>
      </c>
    </row>
    <row r="1228" spans="1:4" x14ac:dyDescent="0.3">
      <c r="A1228" s="1">
        <v>43944</v>
      </c>
      <c r="B1228" s="3" t="s">
        <v>62</v>
      </c>
      <c r="C1228">
        <v>19</v>
      </c>
      <c r="D1228">
        <v>5</v>
      </c>
    </row>
    <row r="1229" spans="1:4" x14ac:dyDescent="0.3">
      <c r="A1229" s="1">
        <v>43945</v>
      </c>
      <c r="B1229" s="3" t="s">
        <v>62</v>
      </c>
      <c r="C1229">
        <v>21</v>
      </c>
      <c r="D1229">
        <v>2</v>
      </c>
    </row>
    <row r="1230" spans="1:4" x14ac:dyDescent="0.3">
      <c r="A1230" s="1">
        <v>43946</v>
      </c>
      <c r="B1230" s="3" t="s">
        <v>62</v>
      </c>
      <c r="C1230">
        <v>20</v>
      </c>
      <c r="D1230">
        <v>2</v>
      </c>
    </row>
    <row r="1231" spans="1:4" x14ac:dyDescent="0.3">
      <c r="A1231" s="1">
        <v>43947</v>
      </c>
      <c r="B1231" s="3" t="s">
        <v>62</v>
      </c>
      <c r="C1231">
        <v>5</v>
      </c>
      <c r="D1231">
        <v>4</v>
      </c>
    </row>
    <row r="1232" spans="1:4" x14ac:dyDescent="0.3">
      <c r="A1232" s="1">
        <v>43948</v>
      </c>
      <c r="B1232" s="3" t="s">
        <v>62</v>
      </c>
      <c r="C1232">
        <v>15</v>
      </c>
      <c r="D1232">
        <v>1</v>
      </c>
    </row>
    <row r="1233" spans="1:4" x14ac:dyDescent="0.3">
      <c r="A1233" s="1">
        <v>43949</v>
      </c>
      <c r="B1233" s="3" t="s">
        <v>62</v>
      </c>
      <c r="C1233">
        <v>2</v>
      </c>
      <c r="D1233">
        <v>2</v>
      </c>
    </row>
    <row r="1234" spans="1:4" x14ac:dyDescent="0.3">
      <c r="A1234" s="1">
        <v>43950</v>
      </c>
      <c r="B1234" s="3" t="s">
        <v>62</v>
      </c>
      <c r="C1234">
        <v>9</v>
      </c>
      <c r="D1234">
        <v>2</v>
      </c>
    </row>
    <row r="1235" spans="1:4" x14ac:dyDescent="0.3">
      <c r="A1235" s="1">
        <v>43951</v>
      </c>
      <c r="B1235" s="3" t="s">
        <v>62</v>
      </c>
      <c r="C1235">
        <v>11</v>
      </c>
      <c r="D1235">
        <v>1</v>
      </c>
    </row>
    <row r="1236" spans="1:4" x14ac:dyDescent="0.3">
      <c r="A1236" s="1">
        <v>43952</v>
      </c>
      <c r="B1236" s="3" t="s">
        <v>62</v>
      </c>
      <c r="C1236">
        <v>10</v>
      </c>
      <c r="D1236">
        <v>3</v>
      </c>
    </row>
    <row r="1237" spans="1:4" x14ac:dyDescent="0.3">
      <c r="A1237" s="1">
        <v>43953</v>
      </c>
      <c r="B1237" s="3" t="s">
        <v>62</v>
      </c>
      <c r="C1237">
        <v>7</v>
      </c>
      <c r="D1237">
        <v>1</v>
      </c>
    </row>
    <row r="1238" spans="1:4" x14ac:dyDescent="0.3">
      <c r="A1238" s="1">
        <v>43954</v>
      </c>
      <c r="B1238" s="3" t="s">
        <v>62</v>
      </c>
      <c r="C1238">
        <v>1</v>
      </c>
      <c r="D1238">
        <v>2</v>
      </c>
    </row>
    <row r="1239" spans="1:4" x14ac:dyDescent="0.3">
      <c r="A1239" s="1">
        <v>43955</v>
      </c>
      <c r="B1239" s="3" t="s">
        <v>62</v>
      </c>
      <c r="C1239">
        <v>5</v>
      </c>
      <c r="D1239">
        <v>3</v>
      </c>
    </row>
    <row r="1240" spans="1:4" x14ac:dyDescent="0.3">
      <c r="A1240" s="1">
        <v>43956</v>
      </c>
      <c r="B1240" s="3" t="s">
        <v>62</v>
      </c>
      <c r="C1240">
        <v>1</v>
      </c>
      <c r="D1240">
        <v>2</v>
      </c>
    </row>
    <row r="1241" spans="1:4" x14ac:dyDescent="0.3">
      <c r="A1241" s="1">
        <v>43957</v>
      </c>
      <c r="B1241" s="3" t="s">
        <v>62</v>
      </c>
      <c r="C1241">
        <v>1</v>
      </c>
      <c r="D1241">
        <v>0</v>
      </c>
    </row>
    <row r="1242" spans="1:4" x14ac:dyDescent="0.3">
      <c r="A1242" s="1">
        <v>43958</v>
      </c>
      <c r="B1242" s="3" t="s">
        <v>62</v>
      </c>
      <c r="C1242">
        <v>9</v>
      </c>
      <c r="D1242">
        <v>0</v>
      </c>
    </row>
    <row r="1243" spans="1:4" x14ac:dyDescent="0.3">
      <c r="A1243" s="1">
        <v>43959</v>
      </c>
      <c r="B1243" s="3" t="s">
        <v>62</v>
      </c>
      <c r="C1243">
        <v>6</v>
      </c>
      <c r="D1243">
        <v>3</v>
      </c>
    </row>
    <row r="1244" spans="1:4" x14ac:dyDescent="0.3">
      <c r="A1244" s="1">
        <v>43960</v>
      </c>
      <c r="B1244" s="3" t="s">
        <v>62</v>
      </c>
      <c r="C1244">
        <v>9</v>
      </c>
      <c r="D1244">
        <v>1</v>
      </c>
    </row>
    <row r="1245" spans="1:4" x14ac:dyDescent="0.3">
      <c r="A1245" s="1">
        <v>43961</v>
      </c>
      <c r="B1245" s="3" t="s">
        <v>62</v>
      </c>
      <c r="C1245">
        <v>2</v>
      </c>
      <c r="D1245">
        <v>0</v>
      </c>
    </row>
    <row r="1246" spans="1:4" x14ac:dyDescent="0.3">
      <c r="A1246" s="1">
        <v>43962</v>
      </c>
      <c r="B1246" s="3" t="s">
        <v>62</v>
      </c>
      <c r="C1246">
        <v>3</v>
      </c>
      <c r="D1246">
        <v>0</v>
      </c>
    </row>
    <row r="1247" spans="1:4" x14ac:dyDescent="0.3">
      <c r="A1247" s="1">
        <v>43963</v>
      </c>
      <c r="B1247" s="3" t="s">
        <v>62</v>
      </c>
      <c r="C1247">
        <v>0</v>
      </c>
      <c r="D1247">
        <v>0</v>
      </c>
    </row>
    <row r="1248" spans="1:4" x14ac:dyDescent="0.3">
      <c r="A1248" s="1">
        <v>43964</v>
      </c>
      <c r="B1248" s="3" t="s">
        <v>62</v>
      </c>
      <c r="C1248">
        <v>3</v>
      </c>
      <c r="D1248">
        <v>0</v>
      </c>
    </row>
    <row r="1249" spans="1:4" x14ac:dyDescent="0.3">
      <c r="A1249" s="1">
        <v>43965</v>
      </c>
      <c r="B1249" s="3" t="s">
        <v>62</v>
      </c>
      <c r="C1249">
        <v>3</v>
      </c>
      <c r="D1249">
        <v>0</v>
      </c>
    </row>
    <row r="1250" spans="1:4" x14ac:dyDescent="0.3">
      <c r="A1250" s="1">
        <v>43966</v>
      </c>
      <c r="B1250" s="3" t="s">
        <v>62</v>
      </c>
      <c r="C1250">
        <v>0</v>
      </c>
      <c r="D1250">
        <v>0</v>
      </c>
    </row>
    <row r="1251" spans="1:4" x14ac:dyDescent="0.3">
      <c r="A1251" s="1">
        <v>43967</v>
      </c>
      <c r="B1251" s="3" t="s">
        <v>62</v>
      </c>
      <c r="C1251">
        <v>0</v>
      </c>
      <c r="D1251">
        <v>0</v>
      </c>
    </row>
    <row r="1252" spans="1:4" x14ac:dyDescent="0.3">
      <c r="A1252" s="1">
        <v>43968</v>
      </c>
      <c r="B1252" s="3" t="s">
        <v>62</v>
      </c>
      <c r="C1252">
        <v>3</v>
      </c>
      <c r="D1252">
        <v>0</v>
      </c>
    </row>
    <row r="1253" spans="1:4" x14ac:dyDescent="0.3">
      <c r="A1253" s="1">
        <v>43969</v>
      </c>
      <c r="B1253" s="3" t="s">
        <v>62</v>
      </c>
      <c r="C1253">
        <v>1</v>
      </c>
      <c r="D1253">
        <v>1</v>
      </c>
    </row>
    <row r="1254" spans="1:4" x14ac:dyDescent="0.3">
      <c r="A1254" s="1">
        <v>43970</v>
      </c>
      <c r="B1254" s="3" t="s">
        <v>62</v>
      </c>
      <c r="C1254">
        <v>5</v>
      </c>
      <c r="D1254">
        <v>0</v>
      </c>
    </row>
    <row r="1255" spans="1:4" x14ac:dyDescent="0.3">
      <c r="A1255" s="1">
        <v>43971</v>
      </c>
      <c r="B1255" s="3" t="s">
        <v>62</v>
      </c>
      <c r="C1255">
        <v>0</v>
      </c>
      <c r="D1255">
        <v>0</v>
      </c>
    </row>
    <row r="1256" spans="1:4" x14ac:dyDescent="0.3">
      <c r="A1256" s="1">
        <v>43972</v>
      </c>
      <c r="B1256" s="3" t="s">
        <v>62</v>
      </c>
      <c r="C1256">
        <v>0</v>
      </c>
      <c r="D1256">
        <v>0</v>
      </c>
    </row>
    <row r="1257" spans="1:4" x14ac:dyDescent="0.3">
      <c r="A1257" s="1">
        <v>43973</v>
      </c>
      <c r="B1257" s="3" t="s">
        <v>62</v>
      </c>
      <c r="C1257">
        <v>3</v>
      </c>
      <c r="D1257">
        <v>0</v>
      </c>
    </row>
    <row r="1258" spans="1:4" x14ac:dyDescent="0.3">
      <c r="A1258" s="1">
        <v>43974</v>
      </c>
      <c r="B1258" s="3" t="s">
        <v>62</v>
      </c>
      <c r="C1258">
        <v>0</v>
      </c>
      <c r="D1258">
        <v>0</v>
      </c>
    </row>
    <row r="1259" spans="1:4" x14ac:dyDescent="0.3">
      <c r="A1259" s="1">
        <v>43975</v>
      </c>
      <c r="B1259" s="3" t="s">
        <v>62</v>
      </c>
      <c r="C1259">
        <v>3</v>
      </c>
      <c r="D1259">
        <v>0</v>
      </c>
    </row>
    <row r="1260" spans="1:4" x14ac:dyDescent="0.3">
      <c r="A1260" s="1">
        <v>43976</v>
      </c>
      <c r="B1260" s="3" t="s">
        <v>62</v>
      </c>
      <c r="C1260">
        <v>0</v>
      </c>
      <c r="D1260">
        <v>0</v>
      </c>
    </row>
    <row r="1261" spans="1:4" x14ac:dyDescent="0.3">
      <c r="A1261" s="1">
        <v>43861</v>
      </c>
      <c r="B1261" s="3" t="s">
        <v>61</v>
      </c>
      <c r="C1261">
        <v>0</v>
      </c>
      <c r="D1261">
        <v>0</v>
      </c>
    </row>
    <row r="1262" spans="1:4" x14ac:dyDescent="0.3">
      <c r="A1262" s="1">
        <v>43867</v>
      </c>
      <c r="B1262" s="3" t="s">
        <v>61</v>
      </c>
      <c r="C1262">
        <v>0</v>
      </c>
      <c r="D1262">
        <v>0</v>
      </c>
    </row>
    <row r="1263" spans="1:4" x14ac:dyDescent="0.3">
      <c r="A1263" s="1">
        <v>43882</v>
      </c>
      <c r="B1263" s="3" t="s">
        <v>61</v>
      </c>
      <c r="C1263">
        <v>0</v>
      </c>
      <c r="D1263">
        <v>0</v>
      </c>
    </row>
    <row r="1264" spans="1:4" x14ac:dyDescent="0.3">
      <c r="A1264" s="1">
        <v>43883</v>
      </c>
      <c r="B1264" s="3" t="s">
        <v>61</v>
      </c>
      <c r="C1264">
        <v>0</v>
      </c>
      <c r="D1264">
        <v>0</v>
      </c>
    </row>
    <row r="1265" spans="1:4" x14ac:dyDescent="0.3">
      <c r="A1265" s="1">
        <v>43884</v>
      </c>
      <c r="B1265" s="3" t="s">
        <v>61</v>
      </c>
      <c r="C1265">
        <v>0</v>
      </c>
      <c r="D1265">
        <v>0</v>
      </c>
    </row>
    <row r="1266" spans="1:4" x14ac:dyDescent="0.3">
      <c r="A1266" s="1">
        <v>43885</v>
      </c>
      <c r="B1266" s="3" t="s">
        <v>61</v>
      </c>
      <c r="C1266">
        <v>0</v>
      </c>
      <c r="D1266">
        <v>0</v>
      </c>
    </row>
    <row r="1267" spans="1:4" x14ac:dyDescent="0.3">
      <c r="A1267" s="1">
        <v>43886</v>
      </c>
      <c r="B1267" s="3" t="s">
        <v>61</v>
      </c>
      <c r="C1267">
        <v>0</v>
      </c>
      <c r="D1267">
        <v>0</v>
      </c>
    </row>
    <row r="1268" spans="1:4" x14ac:dyDescent="0.3">
      <c r="A1268" s="1">
        <v>43887</v>
      </c>
      <c r="B1268" s="3" t="s">
        <v>61</v>
      </c>
      <c r="C1268">
        <v>0</v>
      </c>
      <c r="D1268">
        <v>0</v>
      </c>
    </row>
    <row r="1269" spans="1:4" x14ac:dyDescent="0.3">
      <c r="A1269" s="1">
        <v>43888</v>
      </c>
      <c r="B1269" s="3" t="s">
        <v>61</v>
      </c>
      <c r="C1269">
        <v>0</v>
      </c>
      <c r="D1269">
        <v>0</v>
      </c>
    </row>
    <row r="1270" spans="1:4" x14ac:dyDescent="0.3">
      <c r="A1270" s="1">
        <v>43889</v>
      </c>
      <c r="B1270" s="3" t="s">
        <v>61</v>
      </c>
      <c r="C1270">
        <v>0</v>
      </c>
      <c r="D1270">
        <v>0</v>
      </c>
    </row>
    <row r="1271" spans="1:4" x14ac:dyDescent="0.3">
      <c r="A1271" s="1">
        <v>43890</v>
      </c>
      <c r="B1271" s="3" t="s">
        <v>61</v>
      </c>
      <c r="C1271">
        <v>0</v>
      </c>
      <c r="D1271">
        <v>0</v>
      </c>
    </row>
    <row r="1272" spans="1:4" x14ac:dyDescent="0.3">
      <c r="A1272" s="1">
        <v>43891</v>
      </c>
      <c r="B1272" s="3" t="s">
        <v>61</v>
      </c>
      <c r="C1272">
        <v>0</v>
      </c>
      <c r="D1272">
        <v>0</v>
      </c>
    </row>
    <row r="1273" spans="1:4" x14ac:dyDescent="0.3">
      <c r="A1273" s="1">
        <v>43892</v>
      </c>
      <c r="B1273" s="3" t="s">
        <v>61</v>
      </c>
      <c r="C1273">
        <v>0</v>
      </c>
      <c r="D1273">
        <v>0</v>
      </c>
    </row>
    <row r="1274" spans="1:4" x14ac:dyDescent="0.3">
      <c r="A1274" s="1">
        <v>43893</v>
      </c>
      <c r="B1274" s="3" t="s">
        <v>61</v>
      </c>
      <c r="C1274">
        <v>4</v>
      </c>
      <c r="D1274">
        <v>0</v>
      </c>
    </row>
    <row r="1275" spans="1:4" x14ac:dyDescent="0.3">
      <c r="A1275" s="1">
        <v>43894</v>
      </c>
      <c r="B1275" s="3" t="s">
        <v>61</v>
      </c>
      <c r="C1275">
        <v>1</v>
      </c>
      <c r="D1275">
        <v>0</v>
      </c>
    </row>
    <row r="1276" spans="1:4" x14ac:dyDescent="0.3">
      <c r="A1276" s="1">
        <v>43895</v>
      </c>
      <c r="B1276" s="3" t="s">
        <v>61</v>
      </c>
      <c r="C1276">
        <v>2</v>
      </c>
      <c r="D1276">
        <v>0</v>
      </c>
    </row>
    <row r="1277" spans="1:4" x14ac:dyDescent="0.3">
      <c r="A1277" s="1">
        <v>43896</v>
      </c>
      <c r="B1277" s="3" t="s">
        <v>61</v>
      </c>
      <c r="C1277">
        <v>3</v>
      </c>
      <c r="D1277">
        <v>0</v>
      </c>
    </row>
    <row r="1278" spans="1:4" x14ac:dyDescent="0.3">
      <c r="A1278" s="1">
        <v>43897</v>
      </c>
      <c r="B1278" s="3" t="s">
        <v>61</v>
      </c>
      <c r="C1278">
        <v>4</v>
      </c>
      <c r="D1278">
        <v>0</v>
      </c>
    </row>
    <row r="1279" spans="1:4" x14ac:dyDescent="0.3">
      <c r="A1279" s="1">
        <v>43898</v>
      </c>
      <c r="B1279" s="3" t="s">
        <v>61</v>
      </c>
      <c r="C1279">
        <v>9</v>
      </c>
      <c r="D1279">
        <v>0</v>
      </c>
    </row>
    <row r="1280" spans="1:4" x14ac:dyDescent="0.3">
      <c r="A1280" s="1">
        <v>43899</v>
      </c>
      <c r="B1280" s="3" t="s">
        <v>61</v>
      </c>
      <c r="C1280">
        <v>10</v>
      </c>
      <c r="D1280">
        <v>0</v>
      </c>
    </row>
    <row r="1281" spans="1:4" x14ac:dyDescent="0.3">
      <c r="A1281" s="1">
        <v>43900</v>
      </c>
      <c r="B1281" s="3" t="s">
        <v>61</v>
      </c>
      <c r="C1281">
        <v>19</v>
      </c>
      <c r="D1281">
        <v>0</v>
      </c>
    </row>
    <row r="1282" spans="1:4" x14ac:dyDescent="0.3">
      <c r="A1282" s="1">
        <v>43901</v>
      </c>
      <c r="B1282" s="3" t="s">
        <v>61</v>
      </c>
      <c r="C1282">
        <v>25</v>
      </c>
      <c r="D1282">
        <v>0</v>
      </c>
    </row>
    <row r="1283" spans="1:4" x14ac:dyDescent="0.3">
      <c r="A1283" s="1">
        <v>43902</v>
      </c>
      <c r="B1283" s="3" t="s">
        <v>61</v>
      </c>
      <c r="C1283">
        <v>30</v>
      </c>
      <c r="D1283">
        <v>1</v>
      </c>
    </row>
    <row r="1284" spans="1:4" x14ac:dyDescent="0.3">
      <c r="A1284" s="1">
        <v>43903</v>
      </c>
      <c r="B1284" s="3" t="s">
        <v>61</v>
      </c>
      <c r="C1284">
        <v>56</v>
      </c>
      <c r="D1284">
        <v>1</v>
      </c>
    </row>
    <row r="1285" spans="1:4" x14ac:dyDescent="0.3">
      <c r="A1285" s="1">
        <v>43904</v>
      </c>
      <c r="B1285" s="3" t="s">
        <v>61</v>
      </c>
      <c r="C1285">
        <v>43</v>
      </c>
      <c r="D1285">
        <v>0</v>
      </c>
    </row>
    <row r="1286" spans="1:4" x14ac:dyDescent="0.3">
      <c r="A1286" s="1">
        <v>43905</v>
      </c>
      <c r="B1286" s="3" t="s">
        <v>61</v>
      </c>
      <c r="C1286">
        <v>172</v>
      </c>
      <c r="D1286">
        <v>4</v>
      </c>
    </row>
    <row r="1287" spans="1:4" x14ac:dyDescent="0.3">
      <c r="A1287" s="1">
        <v>43907</v>
      </c>
      <c r="B1287" s="3" t="s">
        <v>61</v>
      </c>
      <c r="C1287">
        <v>7</v>
      </c>
      <c r="D1287">
        <v>1</v>
      </c>
    </row>
    <row r="1288" spans="1:4" x14ac:dyDescent="0.3">
      <c r="A1288" s="1">
        <v>43908</v>
      </c>
      <c r="B1288" s="3" t="s">
        <v>61</v>
      </c>
      <c r="C1288">
        <v>70</v>
      </c>
      <c r="D1288">
        <v>0</v>
      </c>
    </row>
    <row r="1289" spans="1:4" x14ac:dyDescent="0.3">
      <c r="A1289" s="1">
        <v>43909</v>
      </c>
      <c r="B1289" s="3" t="s">
        <v>61</v>
      </c>
      <c r="C1289">
        <v>68</v>
      </c>
      <c r="D1289">
        <v>5</v>
      </c>
    </row>
    <row r="1290" spans="1:4" x14ac:dyDescent="0.3">
      <c r="A1290" s="1">
        <v>43910</v>
      </c>
      <c r="B1290" s="3" t="s">
        <v>61</v>
      </c>
      <c r="C1290">
        <v>119</v>
      </c>
      <c r="D1290">
        <v>1</v>
      </c>
    </row>
    <row r="1291" spans="1:4" x14ac:dyDescent="0.3">
      <c r="A1291" s="1">
        <v>43911</v>
      </c>
      <c r="B1291" s="3" t="s">
        <v>61</v>
      </c>
      <c r="C1291">
        <v>140</v>
      </c>
      <c r="D1291">
        <v>15</v>
      </c>
    </row>
    <row r="1292" spans="1:4" x14ac:dyDescent="0.3">
      <c r="A1292" s="1">
        <v>43912</v>
      </c>
      <c r="B1292" s="3" t="s">
        <v>61</v>
      </c>
      <c r="C1292">
        <v>172</v>
      </c>
      <c r="D1292">
        <v>7</v>
      </c>
    </row>
    <row r="1293" spans="1:4" x14ac:dyDescent="0.3">
      <c r="A1293" s="1">
        <v>43913</v>
      </c>
      <c r="B1293" s="3" t="s">
        <v>61</v>
      </c>
      <c r="C1293">
        <v>69</v>
      </c>
      <c r="D1293">
        <v>6</v>
      </c>
    </row>
    <row r="1294" spans="1:4" x14ac:dyDescent="0.3">
      <c r="A1294" s="1">
        <v>43914</v>
      </c>
      <c r="B1294" s="3" t="s">
        <v>61</v>
      </c>
      <c r="C1294">
        <v>87</v>
      </c>
      <c r="D1294">
        <v>15</v>
      </c>
    </row>
    <row r="1295" spans="1:4" x14ac:dyDescent="0.3">
      <c r="A1295" s="1">
        <v>43915</v>
      </c>
      <c r="B1295" s="3" t="s">
        <v>61</v>
      </c>
      <c r="C1295">
        <v>112</v>
      </c>
      <c r="D1295">
        <v>18</v>
      </c>
    </row>
    <row r="1296" spans="1:4" x14ac:dyDescent="0.3">
      <c r="A1296" s="1">
        <v>43916</v>
      </c>
      <c r="B1296" s="3" t="s">
        <v>61</v>
      </c>
      <c r="C1296">
        <v>75</v>
      </c>
      <c r="D1296">
        <v>12</v>
      </c>
    </row>
    <row r="1297" spans="1:4" x14ac:dyDescent="0.3">
      <c r="A1297" s="1">
        <v>43917</v>
      </c>
      <c r="B1297" s="3" t="s">
        <v>61</v>
      </c>
      <c r="C1297">
        <v>94</v>
      </c>
      <c r="D1297">
        <v>16</v>
      </c>
    </row>
    <row r="1298" spans="1:4" x14ac:dyDescent="0.3">
      <c r="A1298" s="1">
        <v>43918</v>
      </c>
      <c r="B1298" s="3" t="s">
        <v>61</v>
      </c>
      <c r="C1298">
        <v>114</v>
      </c>
      <c r="D1298">
        <v>18</v>
      </c>
    </row>
    <row r="1299" spans="1:4" x14ac:dyDescent="0.3">
      <c r="A1299" s="1">
        <v>43919</v>
      </c>
      <c r="B1299" s="3" t="s">
        <v>61</v>
      </c>
      <c r="C1299">
        <v>89</v>
      </c>
      <c r="D1299">
        <v>9</v>
      </c>
    </row>
    <row r="1300" spans="1:4" x14ac:dyDescent="0.3">
      <c r="A1300" s="1">
        <v>43920</v>
      </c>
      <c r="B1300" s="3" t="s">
        <v>61</v>
      </c>
      <c r="C1300">
        <v>88</v>
      </c>
      <c r="D1300">
        <v>18</v>
      </c>
    </row>
    <row r="1301" spans="1:4" x14ac:dyDescent="0.3">
      <c r="A1301" s="1">
        <v>43921</v>
      </c>
      <c r="B1301" s="3" t="s">
        <v>61</v>
      </c>
      <c r="C1301">
        <v>64</v>
      </c>
      <c r="D1301">
        <v>17</v>
      </c>
    </row>
    <row r="1302" spans="1:4" x14ac:dyDescent="0.3">
      <c r="A1302" s="1">
        <v>43922</v>
      </c>
      <c r="B1302" s="3" t="s">
        <v>61</v>
      </c>
      <c r="C1302">
        <v>124</v>
      </c>
      <c r="D1302">
        <v>9</v>
      </c>
    </row>
    <row r="1303" spans="1:4" x14ac:dyDescent="0.3">
      <c r="A1303" s="1">
        <v>43923</v>
      </c>
      <c r="B1303" s="3" t="s">
        <v>61</v>
      </c>
      <c r="C1303">
        <v>133</v>
      </c>
      <c r="D1303">
        <v>14</v>
      </c>
    </row>
    <row r="1304" spans="1:4" x14ac:dyDescent="0.3">
      <c r="A1304" s="1">
        <v>43924</v>
      </c>
      <c r="B1304" s="3" t="s">
        <v>61</v>
      </c>
      <c r="C1304">
        <v>106</v>
      </c>
      <c r="D1304">
        <v>17</v>
      </c>
    </row>
    <row r="1305" spans="1:4" x14ac:dyDescent="0.3">
      <c r="A1305" s="1">
        <v>43925</v>
      </c>
      <c r="B1305" s="3" t="s">
        <v>61</v>
      </c>
      <c r="C1305">
        <v>111</v>
      </c>
      <c r="D1305">
        <v>6</v>
      </c>
    </row>
    <row r="1306" spans="1:4" x14ac:dyDescent="0.3">
      <c r="A1306" s="1">
        <v>43926</v>
      </c>
      <c r="B1306" s="3" t="s">
        <v>61</v>
      </c>
      <c r="C1306">
        <v>65</v>
      </c>
      <c r="D1306">
        <v>7</v>
      </c>
    </row>
    <row r="1307" spans="1:4" x14ac:dyDescent="0.3">
      <c r="A1307" s="1">
        <v>43927</v>
      </c>
      <c r="B1307" s="3" t="s">
        <v>61</v>
      </c>
      <c r="C1307">
        <v>63</v>
      </c>
      <c r="D1307">
        <v>13</v>
      </c>
    </row>
    <row r="1308" spans="1:4" x14ac:dyDescent="0.3">
      <c r="A1308" s="1">
        <v>43928</v>
      </c>
      <c r="B1308" s="3" t="s">
        <v>61</v>
      </c>
      <c r="C1308">
        <v>128</v>
      </c>
      <c r="D1308">
        <v>14</v>
      </c>
    </row>
    <row r="1309" spans="1:4" x14ac:dyDescent="0.3">
      <c r="A1309" s="1">
        <v>43929</v>
      </c>
      <c r="B1309" s="3" t="s">
        <v>61</v>
      </c>
      <c r="C1309">
        <v>126</v>
      </c>
      <c r="D1309">
        <v>11</v>
      </c>
    </row>
    <row r="1310" spans="1:4" x14ac:dyDescent="0.3">
      <c r="A1310" s="1">
        <v>43930</v>
      </c>
      <c r="B1310" s="3" t="s">
        <v>61</v>
      </c>
      <c r="C1310">
        <v>106</v>
      </c>
      <c r="D1310">
        <v>13</v>
      </c>
    </row>
    <row r="1311" spans="1:4" x14ac:dyDescent="0.3">
      <c r="A1311" s="1">
        <v>43931</v>
      </c>
      <c r="B1311" s="3" t="s">
        <v>61</v>
      </c>
      <c r="C1311">
        <v>108</v>
      </c>
      <c r="D1311">
        <v>7</v>
      </c>
    </row>
    <row r="1312" spans="1:4" x14ac:dyDescent="0.3">
      <c r="A1312" s="1">
        <v>43932</v>
      </c>
      <c r="B1312" s="3" t="s">
        <v>61</v>
      </c>
      <c r="C1312">
        <v>154</v>
      </c>
      <c r="D1312">
        <v>9</v>
      </c>
    </row>
    <row r="1313" spans="1:4" x14ac:dyDescent="0.3">
      <c r="A1313" s="1">
        <v>43933</v>
      </c>
      <c r="B1313" s="3" t="s">
        <v>61</v>
      </c>
      <c r="C1313">
        <v>83</v>
      </c>
      <c r="D1313">
        <v>9</v>
      </c>
    </row>
    <row r="1314" spans="1:4" x14ac:dyDescent="0.3">
      <c r="A1314" s="1">
        <v>43934</v>
      </c>
      <c r="B1314" s="3" t="s">
        <v>61</v>
      </c>
      <c r="C1314">
        <v>73</v>
      </c>
      <c r="D1314">
        <v>7</v>
      </c>
    </row>
    <row r="1315" spans="1:4" x14ac:dyDescent="0.3">
      <c r="A1315" s="1">
        <v>43935</v>
      </c>
      <c r="B1315" s="3" t="s">
        <v>61</v>
      </c>
      <c r="C1315">
        <v>15</v>
      </c>
      <c r="D1315">
        <v>10</v>
      </c>
    </row>
    <row r="1316" spans="1:4" x14ac:dyDescent="0.3">
      <c r="A1316" s="1">
        <v>43936</v>
      </c>
      <c r="B1316" s="3" t="s">
        <v>61</v>
      </c>
      <c r="C1316">
        <v>79</v>
      </c>
      <c r="D1316">
        <v>8</v>
      </c>
    </row>
    <row r="1317" spans="1:4" x14ac:dyDescent="0.3">
      <c r="A1317" s="1">
        <v>43937</v>
      </c>
      <c r="B1317" s="3" t="s">
        <v>61</v>
      </c>
      <c r="C1317">
        <v>74</v>
      </c>
      <c r="D1317">
        <v>4</v>
      </c>
    </row>
    <row r="1318" spans="1:4" x14ac:dyDescent="0.3">
      <c r="A1318" s="1">
        <v>43938</v>
      </c>
      <c r="B1318" s="3" t="s">
        <v>61</v>
      </c>
      <c r="C1318">
        <v>82</v>
      </c>
      <c r="D1318">
        <v>20</v>
      </c>
    </row>
    <row r="1319" spans="1:4" x14ac:dyDescent="0.3">
      <c r="A1319" s="1">
        <v>43939</v>
      </c>
      <c r="B1319" s="3" t="s">
        <v>61</v>
      </c>
      <c r="C1319">
        <v>55</v>
      </c>
      <c r="D1319">
        <v>6</v>
      </c>
    </row>
    <row r="1320" spans="1:4" x14ac:dyDescent="0.3">
      <c r="A1320" s="1">
        <v>43940</v>
      </c>
      <c r="B1320" s="3" t="s">
        <v>61</v>
      </c>
      <c r="C1320">
        <v>101</v>
      </c>
      <c r="D1320">
        <v>12</v>
      </c>
    </row>
    <row r="1321" spans="1:4" x14ac:dyDescent="0.3">
      <c r="A1321" s="1">
        <v>43941</v>
      </c>
      <c r="B1321" s="3" t="s">
        <v>61</v>
      </c>
      <c r="C1321">
        <v>58</v>
      </c>
      <c r="D1321">
        <v>6</v>
      </c>
    </row>
    <row r="1322" spans="1:4" x14ac:dyDescent="0.3">
      <c r="A1322" s="1">
        <v>43942</v>
      </c>
      <c r="B1322" s="3" t="s">
        <v>61</v>
      </c>
      <c r="C1322">
        <v>24</v>
      </c>
      <c r="D1322">
        <v>10</v>
      </c>
    </row>
    <row r="1323" spans="1:4" x14ac:dyDescent="0.3">
      <c r="A1323" s="1">
        <v>43943</v>
      </c>
      <c r="B1323" s="3" t="s">
        <v>61</v>
      </c>
      <c r="C1323">
        <v>32</v>
      </c>
      <c r="D1323">
        <v>5</v>
      </c>
    </row>
    <row r="1324" spans="1:4" x14ac:dyDescent="0.3">
      <c r="A1324" s="1">
        <v>43944</v>
      </c>
      <c r="B1324" s="3" t="s">
        <v>61</v>
      </c>
      <c r="C1324">
        <v>81</v>
      </c>
      <c r="D1324">
        <v>1</v>
      </c>
    </row>
    <row r="1325" spans="1:4" x14ac:dyDescent="0.3">
      <c r="A1325" s="1">
        <v>43945</v>
      </c>
      <c r="B1325" s="3" t="s">
        <v>61</v>
      </c>
      <c r="C1325">
        <v>49</v>
      </c>
      <c r="D1325">
        <v>7</v>
      </c>
    </row>
    <row r="1326" spans="1:4" x14ac:dyDescent="0.3">
      <c r="A1326" s="1">
        <v>43946</v>
      </c>
      <c r="B1326" s="3" t="s">
        <v>61</v>
      </c>
      <c r="C1326">
        <v>62</v>
      </c>
      <c r="D1326">
        <v>11</v>
      </c>
    </row>
    <row r="1327" spans="1:4" x14ac:dyDescent="0.3">
      <c r="A1327" s="1">
        <v>43947</v>
      </c>
      <c r="B1327" s="3" t="s">
        <v>61</v>
      </c>
      <c r="C1327">
        <v>56</v>
      </c>
      <c r="D1327">
        <v>5</v>
      </c>
    </row>
    <row r="1328" spans="1:4" x14ac:dyDescent="0.3">
      <c r="A1328" s="1">
        <v>43948</v>
      </c>
      <c r="B1328" s="3" t="s">
        <v>61</v>
      </c>
      <c r="C1328">
        <v>101</v>
      </c>
      <c r="D1328">
        <v>2</v>
      </c>
    </row>
    <row r="1329" spans="1:4" x14ac:dyDescent="0.3">
      <c r="A1329" s="1">
        <v>43949</v>
      </c>
      <c r="B1329" s="3" t="s">
        <v>61</v>
      </c>
      <c r="C1329">
        <v>30</v>
      </c>
      <c r="D1329">
        <v>5</v>
      </c>
    </row>
    <row r="1330" spans="1:4" x14ac:dyDescent="0.3">
      <c r="A1330" s="1">
        <v>43950</v>
      </c>
      <c r="B1330" s="3" t="s">
        <v>61</v>
      </c>
      <c r="C1330">
        <v>44</v>
      </c>
      <c r="D1330">
        <v>4</v>
      </c>
    </row>
    <row r="1331" spans="1:4" x14ac:dyDescent="0.3">
      <c r="A1331" s="1">
        <v>43951</v>
      </c>
      <c r="B1331" s="3" t="s">
        <v>61</v>
      </c>
      <c r="C1331">
        <v>47</v>
      </c>
      <c r="D1331">
        <v>2</v>
      </c>
    </row>
    <row r="1332" spans="1:4" x14ac:dyDescent="0.3">
      <c r="A1332" s="1">
        <v>43952</v>
      </c>
      <c r="B1332" s="3" t="s">
        <v>61</v>
      </c>
      <c r="C1332">
        <v>16</v>
      </c>
      <c r="D1332">
        <v>5</v>
      </c>
    </row>
    <row r="1333" spans="1:4" x14ac:dyDescent="0.3">
      <c r="A1333" s="1">
        <v>43953</v>
      </c>
      <c r="B1333" s="3" t="s">
        <v>61</v>
      </c>
      <c r="C1333">
        <v>49</v>
      </c>
      <c r="D1333">
        <v>2</v>
      </c>
    </row>
    <row r="1334" spans="1:4" x14ac:dyDescent="0.3">
      <c r="A1334" s="1">
        <v>43954</v>
      </c>
      <c r="B1334" s="3" t="s">
        <v>61</v>
      </c>
      <c r="C1334">
        <v>66</v>
      </c>
      <c r="D1334">
        <v>4</v>
      </c>
    </row>
    <row r="1335" spans="1:4" x14ac:dyDescent="0.3">
      <c r="A1335" s="1">
        <v>43955</v>
      </c>
      <c r="B1335" s="3" t="s">
        <v>61</v>
      </c>
      <c r="C1335">
        <v>11</v>
      </c>
      <c r="D1335">
        <v>1</v>
      </c>
    </row>
    <row r="1336" spans="1:4" x14ac:dyDescent="0.3">
      <c r="A1336" s="1">
        <v>43956</v>
      </c>
      <c r="B1336" s="3" t="s">
        <v>61</v>
      </c>
      <c r="C1336">
        <v>3</v>
      </c>
      <c r="D1336">
        <v>3</v>
      </c>
    </row>
    <row r="1337" spans="1:4" x14ac:dyDescent="0.3">
      <c r="A1337" s="1">
        <v>43957</v>
      </c>
      <c r="B1337" s="3" t="s">
        <v>61</v>
      </c>
      <c r="C1337">
        <v>19</v>
      </c>
      <c r="D1337">
        <v>4</v>
      </c>
    </row>
    <row r="1338" spans="1:4" x14ac:dyDescent="0.3">
      <c r="A1338" s="1">
        <v>43958</v>
      </c>
      <c r="B1338" s="3" t="s">
        <v>61</v>
      </c>
      <c r="C1338">
        <v>3</v>
      </c>
      <c r="D1338">
        <v>1</v>
      </c>
    </row>
    <row r="1339" spans="1:4" x14ac:dyDescent="0.3">
      <c r="A1339" s="1">
        <v>43959</v>
      </c>
      <c r="B1339" s="3" t="s">
        <v>61</v>
      </c>
      <c r="C1339">
        <v>2</v>
      </c>
      <c r="D1339">
        <v>0</v>
      </c>
    </row>
    <row r="1340" spans="1:4" x14ac:dyDescent="0.3">
      <c r="A1340" s="1">
        <v>43960</v>
      </c>
      <c r="B1340" s="3" t="s">
        <v>61</v>
      </c>
      <c r="C1340">
        <v>7</v>
      </c>
      <c r="D1340">
        <v>0</v>
      </c>
    </row>
    <row r="1341" spans="1:4" x14ac:dyDescent="0.3">
      <c r="A1341" s="1">
        <v>43961</v>
      </c>
      <c r="B1341" s="3" t="s">
        <v>61</v>
      </c>
      <c r="C1341">
        <v>3</v>
      </c>
      <c r="D1341">
        <v>3</v>
      </c>
    </row>
    <row r="1342" spans="1:4" x14ac:dyDescent="0.3">
      <c r="A1342" s="1">
        <v>43962</v>
      </c>
      <c r="B1342" s="3" t="s">
        <v>61</v>
      </c>
      <c r="C1342">
        <v>2</v>
      </c>
      <c r="D1342">
        <v>2</v>
      </c>
    </row>
    <row r="1343" spans="1:4" x14ac:dyDescent="0.3">
      <c r="A1343" s="1">
        <v>43963</v>
      </c>
      <c r="B1343" s="3" t="s">
        <v>61</v>
      </c>
      <c r="C1343">
        <v>6</v>
      </c>
      <c r="D1343">
        <v>2</v>
      </c>
    </row>
    <row r="1344" spans="1:4" x14ac:dyDescent="0.3">
      <c r="A1344" s="1">
        <v>43964</v>
      </c>
      <c r="B1344" s="3" t="s">
        <v>61</v>
      </c>
      <c r="C1344">
        <v>9</v>
      </c>
      <c r="D1344">
        <v>1</v>
      </c>
    </row>
    <row r="1345" spans="1:4" x14ac:dyDescent="0.3">
      <c r="A1345" s="1">
        <v>43965</v>
      </c>
      <c r="B1345" s="3" t="s">
        <v>61</v>
      </c>
      <c r="C1345">
        <v>3</v>
      </c>
      <c r="D1345">
        <v>2</v>
      </c>
    </row>
    <row r="1346" spans="1:4" x14ac:dyDescent="0.3">
      <c r="A1346" s="1">
        <v>43966</v>
      </c>
      <c r="B1346" s="3" t="s">
        <v>61</v>
      </c>
      <c r="C1346">
        <v>3</v>
      </c>
      <c r="D1346">
        <v>3</v>
      </c>
    </row>
    <row r="1347" spans="1:4" x14ac:dyDescent="0.3">
      <c r="A1347" s="1">
        <v>43967</v>
      </c>
      <c r="B1347" s="3" t="s">
        <v>61</v>
      </c>
      <c r="C1347">
        <v>8</v>
      </c>
      <c r="D1347">
        <v>2</v>
      </c>
    </row>
    <row r="1348" spans="1:4" x14ac:dyDescent="0.3">
      <c r="A1348" s="1">
        <v>43968</v>
      </c>
      <c r="B1348" s="3" t="s">
        <v>61</v>
      </c>
      <c r="C1348">
        <v>12</v>
      </c>
      <c r="D1348">
        <v>0</v>
      </c>
    </row>
    <row r="1349" spans="1:4" x14ac:dyDescent="0.3">
      <c r="A1349" s="1">
        <v>43969</v>
      </c>
      <c r="B1349" s="3" t="s">
        <v>61</v>
      </c>
      <c r="C1349">
        <v>13</v>
      </c>
      <c r="D1349">
        <v>0</v>
      </c>
    </row>
    <row r="1350" spans="1:4" x14ac:dyDescent="0.3">
      <c r="A1350" s="1">
        <v>43970</v>
      </c>
      <c r="B1350" s="3" t="s">
        <v>61</v>
      </c>
      <c r="C1350">
        <v>7</v>
      </c>
      <c r="D1350">
        <v>2</v>
      </c>
    </row>
    <row r="1351" spans="1:4" x14ac:dyDescent="0.3">
      <c r="A1351" s="1">
        <v>43971</v>
      </c>
      <c r="B1351" s="3" t="s">
        <v>61</v>
      </c>
      <c r="C1351">
        <v>10</v>
      </c>
      <c r="D1351">
        <v>0</v>
      </c>
    </row>
    <row r="1352" spans="1:4" x14ac:dyDescent="0.3">
      <c r="A1352" s="1">
        <v>43972</v>
      </c>
      <c r="B1352" s="3" t="s">
        <v>61</v>
      </c>
      <c r="C1352">
        <v>10</v>
      </c>
      <c r="D1352">
        <v>0</v>
      </c>
    </row>
    <row r="1353" spans="1:4" x14ac:dyDescent="0.3">
      <c r="A1353" s="1">
        <v>43973</v>
      </c>
      <c r="B1353" s="3" t="s">
        <v>61</v>
      </c>
      <c r="C1353">
        <v>10</v>
      </c>
      <c r="D1353">
        <v>0</v>
      </c>
    </row>
    <row r="1354" spans="1:4" x14ac:dyDescent="0.3">
      <c r="A1354" s="1">
        <v>43974</v>
      </c>
      <c r="B1354" s="3" t="s">
        <v>61</v>
      </c>
      <c r="C1354">
        <v>7</v>
      </c>
      <c r="D1354">
        <v>1</v>
      </c>
    </row>
    <row r="1355" spans="1:4" x14ac:dyDescent="0.3">
      <c r="A1355" s="1">
        <v>43975</v>
      </c>
      <c r="B1355" s="3" t="s">
        <v>61</v>
      </c>
      <c r="C1355">
        <v>9</v>
      </c>
      <c r="D1355">
        <v>1</v>
      </c>
    </row>
    <row r="1356" spans="1:4" x14ac:dyDescent="0.3">
      <c r="A1356" s="1">
        <v>43976</v>
      </c>
      <c r="B1356" s="3" t="s">
        <v>61</v>
      </c>
      <c r="C1356">
        <v>1</v>
      </c>
      <c r="D1356">
        <v>1</v>
      </c>
    </row>
    <row r="1357" spans="1:4" x14ac:dyDescent="0.3">
      <c r="A1357" s="1">
        <v>43861</v>
      </c>
      <c r="B1357" s="3" t="s">
        <v>73</v>
      </c>
      <c r="C1357">
        <v>0</v>
      </c>
      <c r="D1357">
        <v>0</v>
      </c>
    </row>
    <row r="1358" spans="1:4" x14ac:dyDescent="0.3">
      <c r="A1358" s="1">
        <v>43867</v>
      </c>
      <c r="B1358" s="3" t="s">
        <v>73</v>
      </c>
      <c r="C1358">
        <v>0</v>
      </c>
      <c r="D1358">
        <v>0</v>
      </c>
    </row>
    <row r="1359" spans="1:4" x14ac:dyDescent="0.3">
      <c r="A1359" s="1">
        <v>43882</v>
      </c>
      <c r="B1359" s="3" t="s">
        <v>73</v>
      </c>
      <c r="C1359">
        <v>0</v>
      </c>
      <c r="D1359">
        <v>0</v>
      </c>
    </row>
    <row r="1360" spans="1:4" x14ac:dyDescent="0.3">
      <c r="A1360" s="1">
        <v>43883</v>
      </c>
      <c r="B1360" s="3" t="s">
        <v>73</v>
      </c>
      <c r="C1360">
        <v>0</v>
      </c>
      <c r="D1360">
        <v>0</v>
      </c>
    </row>
    <row r="1361" spans="1:4" x14ac:dyDescent="0.3">
      <c r="A1361" s="1">
        <v>43884</v>
      </c>
      <c r="B1361" s="3" t="s">
        <v>73</v>
      </c>
      <c r="C1361">
        <v>0</v>
      </c>
      <c r="D1361">
        <v>0</v>
      </c>
    </row>
    <row r="1362" spans="1:4" x14ac:dyDescent="0.3">
      <c r="A1362" s="1">
        <v>43885</v>
      </c>
      <c r="B1362" s="3" t="s">
        <v>73</v>
      </c>
      <c r="C1362">
        <v>0</v>
      </c>
      <c r="D1362">
        <v>0</v>
      </c>
    </row>
    <row r="1363" spans="1:4" x14ac:dyDescent="0.3">
      <c r="A1363" s="1">
        <v>43886</v>
      </c>
      <c r="B1363" s="3" t="s">
        <v>73</v>
      </c>
      <c r="C1363">
        <v>0</v>
      </c>
      <c r="D1363">
        <v>0</v>
      </c>
    </row>
    <row r="1364" spans="1:4" x14ac:dyDescent="0.3">
      <c r="A1364" s="1">
        <v>43887</v>
      </c>
      <c r="B1364" s="3" t="s">
        <v>73</v>
      </c>
      <c r="C1364">
        <v>0</v>
      </c>
      <c r="D1364">
        <v>0</v>
      </c>
    </row>
    <row r="1365" spans="1:4" x14ac:dyDescent="0.3">
      <c r="A1365" s="1">
        <v>43888</v>
      </c>
      <c r="B1365" s="3" t="s">
        <v>73</v>
      </c>
      <c r="C1365">
        <v>1</v>
      </c>
      <c r="D1365">
        <v>0</v>
      </c>
    </row>
    <row r="1366" spans="1:4" x14ac:dyDescent="0.3">
      <c r="A1366" s="1">
        <v>43889</v>
      </c>
      <c r="B1366" s="3" t="s">
        <v>73</v>
      </c>
      <c r="C1366">
        <v>2</v>
      </c>
      <c r="D1366">
        <v>0</v>
      </c>
    </row>
    <row r="1367" spans="1:4" x14ac:dyDescent="0.3">
      <c r="A1367" s="1">
        <v>43890</v>
      </c>
      <c r="B1367" s="3" t="s">
        <v>73</v>
      </c>
      <c r="C1367">
        <v>0</v>
      </c>
      <c r="D1367">
        <v>0</v>
      </c>
    </row>
    <row r="1368" spans="1:4" x14ac:dyDescent="0.3">
      <c r="A1368" s="1">
        <v>43891</v>
      </c>
      <c r="B1368" s="3" t="s">
        <v>73</v>
      </c>
      <c r="C1368">
        <v>0</v>
      </c>
      <c r="D1368">
        <v>0</v>
      </c>
    </row>
    <row r="1369" spans="1:4" x14ac:dyDescent="0.3">
      <c r="A1369" s="1">
        <v>43892</v>
      </c>
      <c r="B1369" s="3" t="s">
        <v>73</v>
      </c>
      <c r="C1369">
        <v>1</v>
      </c>
      <c r="D1369">
        <v>0</v>
      </c>
    </row>
    <row r="1370" spans="1:4" x14ac:dyDescent="0.3">
      <c r="A1370" s="1">
        <v>43893</v>
      </c>
      <c r="B1370" s="3" t="s">
        <v>73</v>
      </c>
      <c r="C1370">
        <v>2</v>
      </c>
      <c r="D1370">
        <v>0</v>
      </c>
    </row>
    <row r="1371" spans="1:4" x14ac:dyDescent="0.3">
      <c r="A1371" s="1">
        <v>43894</v>
      </c>
      <c r="B1371" s="3" t="s">
        <v>73</v>
      </c>
      <c r="C1371">
        <v>3</v>
      </c>
      <c r="D1371">
        <v>1</v>
      </c>
    </row>
    <row r="1372" spans="1:4" x14ac:dyDescent="0.3">
      <c r="A1372" s="1">
        <v>43895</v>
      </c>
      <c r="B1372" s="3" t="s">
        <v>73</v>
      </c>
      <c r="C1372">
        <v>5</v>
      </c>
      <c r="D1372">
        <v>0</v>
      </c>
    </row>
    <row r="1373" spans="1:4" x14ac:dyDescent="0.3">
      <c r="A1373" s="1">
        <v>43896</v>
      </c>
      <c r="B1373" s="3" t="s">
        <v>73</v>
      </c>
      <c r="C1373">
        <v>3</v>
      </c>
      <c r="D1373">
        <v>0</v>
      </c>
    </row>
    <row r="1374" spans="1:4" x14ac:dyDescent="0.3">
      <c r="A1374" s="1">
        <v>43897</v>
      </c>
      <c r="B1374" s="3" t="s">
        <v>73</v>
      </c>
      <c r="C1374">
        <v>9</v>
      </c>
      <c r="D1374">
        <v>1</v>
      </c>
    </row>
    <row r="1375" spans="1:4" x14ac:dyDescent="0.3">
      <c r="A1375" s="1">
        <v>43898</v>
      </c>
      <c r="B1375" s="3" t="s">
        <v>73</v>
      </c>
      <c r="C1375">
        <v>14</v>
      </c>
      <c r="D1375">
        <v>1</v>
      </c>
    </row>
    <row r="1376" spans="1:4" x14ac:dyDescent="0.3">
      <c r="A1376" s="1">
        <v>43899</v>
      </c>
      <c r="B1376" s="3" t="s">
        <v>73</v>
      </c>
      <c r="C1376">
        <v>10</v>
      </c>
      <c r="D1376">
        <v>0</v>
      </c>
    </row>
    <row r="1377" spans="1:4" x14ac:dyDescent="0.3">
      <c r="A1377" s="1">
        <v>43900</v>
      </c>
      <c r="B1377" s="3" t="s">
        <v>73</v>
      </c>
      <c r="C1377">
        <v>9</v>
      </c>
      <c r="D1377">
        <v>0</v>
      </c>
    </row>
    <row r="1378" spans="1:4" x14ac:dyDescent="0.3">
      <c r="A1378" s="1">
        <v>43901</v>
      </c>
      <c r="B1378" s="3" t="s">
        <v>73</v>
      </c>
      <c r="C1378">
        <v>18</v>
      </c>
      <c r="D1378">
        <v>2</v>
      </c>
    </row>
    <row r="1379" spans="1:4" x14ac:dyDescent="0.3">
      <c r="A1379" s="1">
        <v>43902</v>
      </c>
      <c r="B1379" s="3" t="s">
        <v>73</v>
      </c>
      <c r="C1379">
        <v>27</v>
      </c>
      <c r="D1379">
        <v>0</v>
      </c>
    </row>
    <row r="1380" spans="1:4" x14ac:dyDescent="0.3">
      <c r="A1380" s="1">
        <v>43903</v>
      </c>
      <c r="B1380" s="3" t="s">
        <v>73</v>
      </c>
      <c r="C1380">
        <v>25</v>
      </c>
      <c r="D1380">
        <v>0</v>
      </c>
    </row>
    <row r="1381" spans="1:4" x14ac:dyDescent="0.3">
      <c r="A1381" s="1">
        <v>43904</v>
      </c>
      <c r="B1381" s="3" t="s">
        <v>73</v>
      </c>
      <c r="C1381">
        <v>37</v>
      </c>
      <c r="D1381">
        <v>3</v>
      </c>
    </row>
    <row r="1382" spans="1:4" x14ac:dyDescent="0.3">
      <c r="A1382" s="1">
        <v>43905</v>
      </c>
      <c r="B1382" s="3" t="s">
        <v>73</v>
      </c>
      <c r="C1382">
        <v>64</v>
      </c>
      <c r="D1382">
        <v>8</v>
      </c>
    </row>
    <row r="1383" spans="1:4" x14ac:dyDescent="0.3">
      <c r="A1383" s="1">
        <v>43907</v>
      </c>
      <c r="B1383" s="3" t="s">
        <v>73</v>
      </c>
      <c r="C1383">
        <v>110</v>
      </c>
      <c r="D1383">
        <v>2</v>
      </c>
    </row>
    <row r="1384" spans="1:4" x14ac:dyDescent="0.3">
      <c r="A1384" s="1">
        <v>43908</v>
      </c>
      <c r="B1384" s="3" t="s">
        <v>73</v>
      </c>
      <c r="C1384">
        <v>43</v>
      </c>
      <c r="D1384">
        <v>1</v>
      </c>
    </row>
    <row r="1385" spans="1:4" x14ac:dyDescent="0.3">
      <c r="A1385" s="1">
        <v>43909</v>
      </c>
      <c r="B1385" s="3" t="s">
        <v>73</v>
      </c>
      <c r="C1385">
        <v>95</v>
      </c>
      <c r="D1385">
        <v>6</v>
      </c>
    </row>
    <row r="1386" spans="1:4" x14ac:dyDescent="0.3">
      <c r="A1386" s="1">
        <v>43910</v>
      </c>
      <c r="B1386" s="3" t="s">
        <v>73</v>
      </c>
      <c r="C1386">
        <v>103</v>
      </c>
      <c r="D1386">
        <v>1</v>
      </c>
    </row>
    <row r="1387" spans="1:4" x14ac:dyDescent="0.3">
      <c r="A1387" s="1">
        <v>43911</v>
      </c>
      <c r="B1387" s="3" t="s">
        <v>73</v>
      </c>
      <c r="C1387">
        <v>94</v>
      </c>
      <c r="D1387">
        <v>3</v>
      </c>
    </row>
    <row r="1388" spans="1:4" x14ac:dyDescent="0.3">
      <c r="A1388" s="1">
        <v>43912</v>
      </c>
      <c r="B1388" s="3" t="s">
        <v>73</v>
      </c>
      <c r="C1388">
        <v>111</v>
      </c>
      <c r="D1388">
        <v>2</v>
      </c>
    </row>
    <row r="1389" spans="1:4" x14ac:dyDescent="0.3">
      <c r="A1389" s="1">
        <v>43913</v>
      </c>
      <c r="B1389" s="3" t="s">
        <v>73</v>
      </c>
      <c r="C1389">
        <v>120</v>
      </c>
      <c r="D1389">
        <v>6</v>
      </c>
    </row>
    <row r="1390" spans="1:4" x14ac:dyDescent="0.3">
      <c r="A1390" s="1">
        <v>43914</v>
      </c>
      <c r="B1390" s="3" t="s">
        <v>73</v>
      </c>
      <c r="C1390">
        <v>99</v>
      </c>
      <c r="D1390">
        <v>7</v>
      </c>
    </row>
    <row r="1391" spans="1:4" x14ac:dyDescent="0.3">
      <c r="A1391" s="1">
        <v>43915</v>
      </c>
      <c r="B1391" s="3" t="s">
        <v>73</v>
      </c>
      <c r="C1391">
        <v>88</v>
      </c>
      <c r="D1391">
        <v>4</v>
      </c>
    </row>
    <row r="1392" spans="1:4" x14ac:dyDescent="0.3">
      <c r="A1392" s="1">
        <v>43916</v>
      </c>
      <c r="B1392" s="3" t="s">
        <v>73</v>
      </c>
      <c r="C1392">
        <v>89</v>
      </c>
      <c r="D1392">
        <v>17</v>
      </c>
    </row>
    <row r="1393" spans="1:4" x14ac:dyDescent="0.3">
      <c r="A1393" s="1">
        <v>43917</v>
      </c>
      <c r="B1393" s="3" t="s">
        <v>73</v>
      </c>
      <c r="C1393">
        <v>152</v>
      </c>
      <c r="D1393">
        <v>4</v>
      </c>
    </row>
    <row r="1394" spans="1:4" x14ac:dyDescent="0.3">
      <c r="A1394" s="1">
        <v>43918</v>
      </c>
      <c r="B1394" s="3" t="s">
        <v>73</v>
      </c>
      <c r="C1394">
        <v>124</v>
      </c>
      <c r="D1394">
        <v>2</v>
      </c>
    </row>
    <row r="1395" spans="1:4" x14ac:dyDescent="0.3">
      <c r="A1395" s="1">
        <v>43919</v>
      </c>
      <c r="B1395" s="3" t="s">
        <v>73</v>
      </c>
      <c r="C1395">
        <v>91</v>
      </c>
      <c r="D1395">
        <v>15</v>
      </c>
    </row>
    <row r="1396" spans="1:4" x14ac:dyDescent="0.3">
      <c r="A1396" s="1">
        <v>43920</v>
      </c>
      <c r="B1396" s="3" t="s">
        <v>73</v>
      </c>
      <c r="C1396">
        <v>163</v>
      </c>
      <c r="D1396">
        <v>5</v>
      </c>
    </row>
    <row r="1397" spans="1:4" x14ac:dyDescent="0.3">
      <c r="A1397" s="1">
        <v>43921</v>
      </c>
      <c r="B1397" s="3" t="s">
        <v>73</v>
      </c>
      <c r="C1397">
        <v>91</v>
      </c>
      <c r="D1397">
        <v>19</v>
      </c>
    </row>
    <row r="1398" spans="1:4" x14ac:dyDescent="0.3">
      <c r="A1398" s="1">
        <v>43922</v>
      </c>
      <c r="B1398" s="3" t="s">
        <v>73</v>
      </c>
      <c r="C1398">
        <v>143</v>
      </c>
      <c r="D1398">
        <v>19</v>
      </c>
    </row>
    <row r="1399" spans="1:4" x14ac:dyDescent="0.3">
      <c r="A1399" s="1">
        <v>43923</v>
      </c>
      <c r="B1399" s="3" t="s">
        <v>73</v>
      </c>
      <c r="C1399">
        <v>131</v>
      </c>
      <c r="D1399">
        <v>15</v>
      </c>
    </row>
    <row r="1400" spans="1:4" x14ac:dyDescent="0.3">
      <c r="A1400" s="1">
        <v>43924</v>
      </c>
      <c r="B1400" s="3" t="s">
        <v>73</v>
      </c>
      <c r="C1400">
        <v>105</v>
      </c>
      <c r="D1400">
        <v>20</v>
      </c>
    </row>
    <row r="1401" spans="1:4" x14ac:dyDescent="0.3">
      <c r="A1401" s="1">
        <v>43925</v>
      </c>
      <c r="B1401" s="3" t="s">
        <v>73</v>
      </c>
      <c r="C1401">
        <v>58</v>
      </c>
      <c r="D1401">
        <v>9</v>
      </c>
    </row>
    <row r="1402" spans="1:4" x14ac:dyDescent="0.3">
      <c r="A1402" s="1">
        <v>43926</v>
      </c>
      <c r="B1402" s="3" t="s">
        <v>73</v>
      </c>
      <c r="C1402">
        <v>77</v>
      </c>
      <c r="D1402">
        <v>9</v>
      </c>
    </row>
    <row r="1403" spans="1:4" x14ac:dyDescent="0.3">
      <c r="A1403" s="1">
        <v>43927</v>
      </c>
      <c r="B1403" s="3" t="s">
        <v>73</v>
      </c>
      <c r="C1403">
        <v>127</v>
      </c>
      <c r="D1403">
        <v>13</v>
      </c>
    </row>
    <row r="1404" spans="1:4" x14ac:dyDescent="0.3">
      <c r="A1404" s="1">
        <v>43928</v>
      </c>
      <c r="B1404" s="3" t="s">
        <v>73</v>
      </c>
      <c r="C1404">
        <v>70</v>
      </c>
      <c r="D1404">
        <v>14</v>
      </c>
    </row>
    <row r="1405" spans="1:4" x14ac:dyDescent="0.3">
      <c r="A1405" s="1">
        <v>43929</v>
      </c>
      <c r="B1405" s="3" t="s">
        <v>73</v>
      </c>
      <c r="C1405">
        <v>120</v>
      </c>
      <c r="D1405">
        <v>10</v>
      </c>
    </row>
    <row r="1406" spans="1:4" x14ac:dyDescent="0.3">
      <c r="A1406" s="1">
        <v>43930</v>
      </c>
      <c r="B1406" s="3" t="s">
        <v>73</v>
      </c>
      <c r="C1406">
        <v>82</v>
      </c>
      <c r="D1406">
        <v>6</v>
      </c>
    </row>
    <row r="1407" spans="1:4" x14ac:dyDescent="0.3">
      <c r="A1407" s="1">
        <v>43931</v>
      </c>
      <c r="B1407" s="3" t="s">
        <v>73</v>
      </c>
      <c r="C1407">
        <v>93</v>
      </c>
      <c r="D1407">
        <v>13</v>
      </c>
    </row>
    <row r="1408" spans="1:4" x14ac:dyDescent="0.3">
      <c r="A1408" s="1">
        <v>43932</v>
      </c>
      <c r="B1408" s="3" t="s">
        <v>73</v>
      </c>
      <c r="C1408">
        <v>95</v>
      </c>
      <c r="D1408">
        <v>15</v>
      </c>
    </row>
    <row r="1409" spans="1:4" x14ac:dyDescent="0.3">
      <c r="A1409" s="1">
        <v>43933</v>
      </c>
      <c r="B1409" s="3" t="s">
        <v>73</v>
      </c>
      <c r="C1409">
        <v>85</v>
      </c>
      <c r="D1409">
        <v>7</v>
      </c>
    </row>
    <row r="1410" spans="1:4" x14ac:dyDescent="0.3">
      <c r="A1410" s="1">
        <v>43934</v>
      </c>
      <c r="B1410" s="3" t="s">
        <v>73</v>
      </c>
      <c r="C1410">
        <v>76</v>
      </c>
      <c r="D1410">
        <v>7</v>
      </c>
    </row>
    <row r="1411" spans="1:4" x14ac:dyDescent="0.3">
      <c r="A1411" s="1">
        <v>43935</v>
      </c>
      <c r="B1411" s="3" t="s">
        <v>73</v>
      </c>
      <c r="C1411">
        <v>53</v>
      </c>
      <c r="D1411">
        <v>11</v>
      </c>
    </row>
    <row r="1412" spans="1:4" x14ac:dyDescent="0.3">
      <c r="A1412" s="1">
        <v>43936</v>
      </c>
      <c r="B1412" s="3" t="s">
        <v>73</v>
      </c>
      <c r="C1412">
        <v>66</v>
      </c>
      <c r="D1412">
        <v>10</v>
      </c>
    </row>
    <row r="1413" spans="1:4" x14ac:dyDescent="0.3">
      <c r="A1413" s="1">
        <v>43937</v>
      </c>
      <c r="B1413" s="3" t="s">
        <v>73</v>
      </c>
      <c r="C1413">
        <v>74</v>
      </c>
      <c r="D1413">
        <v>11</v>
      </c>
    </row>
    <row r="1414" spans="1:4" x14ac:dyDescent="0.3">
      <c r="A1414" s="1">
        <v>43938</v>
      </c>
      <c r="B1414" s="3" t="s">
        <v>73</v>
      </c>
      <c r="C1414">
        <v>69</v>
      </c>
      <c r="D1414">
        <v>8</v>
      </c>
    </row>
    <row r="1415" spans="1:4" x14ac:dyDescent="0.3">
      <c r="A1415" s="1">
        <v>43939</v>
      </c>
      <c r="B1415" s="3" t="s">
        <v>73</v>
      </c>
      <c r="C1415">
        <v>82</v>
      </c>
      <c r="D1415">
        <v>7</v>
      </c>
    </row>
    <row r="1416" spans="1:4" x14ac:dyDescent="0.3">
      <c r="A1416" s="1">
        <v>43940</v>
      </c>
      <c r="B1416" s="3" t="s">
        <v>73</v>
      </c>
      <c r="C1416">
        <v>120</v>
      </c>
      <c r="D1416">
        <v>2</v>
      </c>
    </row>
    <row r="1417" spans="1:4" x14ac:dyDescent="0.3">
      <c r="A1417" s="1">
        <v>43941</v>
      </c>
      <c r="B1417" s="3" t="s">
        <v>73</v>
      </c>
      <c r="C1417">
        <v>38</v>
      </c>
      <c r="D1417">
        <v>10</v>
      </c>
    </row>
    <row r="1418" spans="1:4" x14ac:dyDescent="0.3">
      <c r="A1418" s="1">
        <v>43942</v>
      </c>
      <c r="B1418" s="3" t="s">
        <v>73</v>
      </c>
      <c r="C1418">
        <v>55</v>
      </c>
      <c r="D1418">
        <v>25</v>
      </c>
    </row>
    <row r="1419" spans="1:4" x14ac:dyDescent="0.3">
      <c r="A1419" s="1">
        <v>43943</v>
      </c>
      <c r="B1419" s="3" t="s">
        <v>73</v>
      </c>
      <c r="C1419">
        <v>108</v>
      </c>
      <c r="D1419">
        <v>11</v>
      </c>
    </row>
    <row r="1420" spans="1:4" x14ac:dyDescent="0.3">
      <c r="A1420" s="1">
        <v>43944</v>
      </c>
      <c r="B1420" s="3" t="s">
        <v>73</v>
      </c>
      <c r="C1420">
        <v>109</v>
      </c>
      <c r="D1420">
        <v>10</v>
      </c>
    </row>
    <row r="1421" spans="1:4" x14ac:dyDescent="0.3">
      <c r="A1421" s="1">
        <v>43945</v>
      </c>
      <c r="B1421" s="3" t="s">
        <v>73</v>
      </c>
      <c r="C1421">
        <v>42</v>
      </c>
      <c r="D1421">
        <v>11</v>
      </c>
    </row>
    <row r="1422" spans="1:4" x14ac:dyDescent="0.3">
      <c r="A1422" s="1">
        <v>43946</v>
      </c>
      <c r="B1422" s="3" t="s">
        <v>73</v>
      </c>
      <c r="C1422">
        <v>31</v>
      </c>
      <c r="D1422">
        <v>8</v>
      </c>
    </row>
    <row r="1423" spans="1:4" x14ac:dyDescent="0.3">
      <c r="A1423" s="1">
        <v>43947</v>
      </c>
      <c r="B1423" s="3" t="s">
        <v>73</v>
      </c>
      <c r="C1423">
        <v>36</v>
      </c>
      <c r="D1423">
        <v>8</v>
      </c>
    </row>
    <row r="1424" spans="1:4" x14ac:dyDescent="0.3">
      <c r="A1424" s="1">
        <v>43948</v>
      </c>
      <c r="B1424" s="3" t="s">
        <v>73</v>
      </c>
      <c r="C1424">
        <v>10</v>
      </c>
      <c r="D1424">
        <v>6</v>
      </c>
    </row>
    <row r="1425" spans="1:4" x14ac:dyDescent="0.3">
      <c r="A1425" s="1">
        <v>43949</v>
      </c>
      <c r="B1425" s="3" t="s">
        <v>73</v>
      </c>
      <c r="C1425">
        <v>22</v>
      </c>
      <c r="D1425">
        <v>2</v>
      </c>
    </row>
    <row r="1426" spans="1:4" x14ac:dyDescent="0.3">
      <c r="A1426" s="1">
        <v>43950</v>
      </c>
      <c r="B1426" s="3" t="s">
        <v>73</v>
      </c>
      <c r="C1426">
        <v>49</v>
      </c>
      <c r="D1426">
        <v>3</v>
      </c>
    </row>
    <row r="1427" spans="1:4" x14ac:dyDescent="0.3">
      <c r="A1427" s="1">
        <v>43951</v>
      </c>
      <c r="B1427" s="3" t="s">
        <v>73</v>
      </c>
      <c r="C1427">
        <v>43</v>
      </c>
      <c r="D1427">
        <v>5</v>
      </c>
    </row>
    <row r="1428" spans="1:4" x14ac:dyDescent="0.3">
      <c r="A1428" s="1">
        <v>43952</v>
      </c>
      <c r="B1428" s="3" t="s">
        <v>73</v>
      </c>
      <c r="C1428">
        <v>27</v>
      </c>
      <c r="D1428">
        <v>6</v>
      </c>
    </row>
    <row r="1429" spans="1:4" x14ac:dyDescent="0.3">
      <c r="A1429" s="1">
        <v>43953</v>
      </c>
      <c r="B1429" s="3" t="s">
        <v>73</v>
      </c>
      <c r="C1429">
        <v>34</v>
      </c>
      <c r="D1429">
        <v>1</v>
      </c>
    </row>
    <row r="1430" spans="1:4" x14ac:dyDescent="0.3">
      <c r="A1430" s="1">
        <v>43954</v>
      </c>
      <c r="B1430" s="3" t="s">
        <v>73</v>
      </c>
      <c r="C1430">
        <v>11</v>
      </c>
      <c r="D1430">
        <v>2</v>
      </c>
    </row>
    <row r="1431" spans="1:4" x14ac:dyDescent="0.3">
      <c r="A1431" s="1">
        <v>43955</v>
      </c>
      <c r="B1431" s="3" t="s">
        <v>73</v>
      </c>
      <c r="C1431">
        <v>9</v>
      </c>
      <c r="D1431">
        <v>5</v>
      </c>
    </row>
    <row r="1432" spans="1:4" x14ac:dyDescent="0.3">
      <c r="A1432" s="1">
        <v>43956</v>
      </c>
      <c r="B1432" s="3" t="s">
        <v>73</v>
      </c>
      <c r="C1432">
        <v>17</v>
      </c>
      <c r="D1432">
        <v>4</v>
      </c>
    </row>
    <row r="1433" spans="1:4" x14ac:dyDescent="0.3">
      <c r="A1433" s="1">
        <v>43957</v>
      </c>
      <c r="B1433" s="3" t="s">
        <v>73</v>
      </c>
      <c r="C1433">
        <v>26</v>
      </c>
      <c r="D1433">
        <v>5</v>
      </c>
    </row>
    <row r="1434" spans="1:4" x14ac:dyDescent="0.3">
      <c r="A1434" s="1">
        <v>43958</v>
      </c>
      <c r="B1434" s="3" t="s">
        <v>73</v>
      </c>
      <c r="C1434">
        <v>49</v>
      </c>
      <c r="D1434">
        <v>3</v>
      </c>
    </row>
    <row r="1435" spans="1:4" x14ac:dyDescent="0.3">
      <c r="A1435" s="1">
        <v>43959</v>
      </c>
      <c r="B1435" s="3" t="s">
        <v>73</v>
      </c>
      <c r="C1435">
        <v>11</v>
      </c>
      <c r="D1435">
        <v>2</v>
      </c>
    </row>
    <row r="1436" spans="1:4" x14ac:dyDescent="0.3">
      <c r="A1436" s="1">
        <v>43960</v>
      </c>
      <c r="B1436" s="3" t="s">
        <v>73</v>
      </c>
      <c r="C1436">
        <v>30</v>
      </c>
      <c r="D1436">
        <v>0</v>
      </c>
    </row>
    <row r="1437" spans="1:4" x14ac:dyDescent="0.3">
      <c r="A1437" s="1">
        <v>43961</v>
      </c>
      <c r="B1437" s="3" t="s">
        <v>73</v>
      </c>
      <c r="C1437">
        <v>27</v>
      </c>
      <c r="D1437">
        <v>5</v>
      </c>
    </row>
    <row r="1438" spans="1:4" x14ac:dyDescent="0.3">
      <c r="A1438" s="1">
        <v>43962</v>
      </c>
      <c r="B1438" s="3" t="s">
        <v>73</v>
      </c>
      <c r="C1438">
        <v>14</v>
      </c>
      <c r="D1438">
        <v>3</v>
      </c>
    </row>
    <row r="1439" spans="1:4" x14ac:dyDescent="0.3">
      <c r="A1439" s="1">
        <v>43963</v>
      </c>
      <c r="B1439" s="3" t="s">
        <v>73</v>
      </c>
      <c r="C1439">
        <v>10</v>
      </c>
      <c r="D1439">
        <v>5</v>
      </c>
    </row>
    <row r="1440" spans="1:4" x14ac:dyDescent="0.3">
      <c r="A1440" s="1">
        <v>43964</v>
      </c>
      <c r="B1440" s="3" t="s">
        <v>73</v>
      </c>
      <c r="C1440">
        <v>11</v>
      </c>
      <c r="D1440">
        <v>4</v>
      </c>
    </row>
    <row r="1441" spans="1:4" x14ac:dyDescent="0.3">
      <c r="A1441" s="1">
        <v>43965</v>
      </c>
      <c r="B1441" s="3" t="s">
        <v>73</v>
      </c>
      <c r="C1441">
        <v>9</v>
      </c>
      <c r="D1441">
        <v>1</v>
      </c>
    </row>
    <row r="1442" spans="1:4" x14ac:dyDescent="0.3">
      <c r="A1442" s="1">
        <v>43966</v>
      </c>
      <c r="B1442" s="3" t="s">
        <v>73</v>
      </c>
      <c r="C1442">
        <v>9</v>
      </c>
      <c r="D1442">
        <v>0</v>
      </c>
    </row>
    <row r="1443" spans="1:4" x14ac:dyDescent="0.3">
      <c r="A1443" s="1">
        <v>43967</v>
      </c>
      <c r="B1443" s="3" t="s">
        <v>73</v>
      </c>
      <c r="C1443">
        <v>8</v>
      </c>
      <c r="D1443">
        <v>2</v>
      </c>
    </row>
    <row r="1444" spans="1:4" x14ac:dyDescent="0.3">
      <c r="A1444" s="1">
        <v>43968</v>
      </c>
      <c r="B1444" s="3" t="s">
        <v>73</v>
      </c>
      <c r="C1444">
        <v>5</v>
      </c>
      <c r="D1444">
        <v>7</v>
      </c>
    </row>
    <row r="1445" spans="1:4" x14ac:dyDescent="0.3">
      <c r="A1445" s="1">
        <v>43969</v>
      </c>
      <c r="B1445" s="3" t="s">
        <v>73</v>
      </c>
      <c r="C1445">
        <v>7</v>
      </c>
      <c r="D1445">
        <v>1</v>
      </c>
    </row>
    <row r="1446" spans="1:4" x14ac:dyDescent="0.3">
      <c r="A1446" s="1">
        <v>43970</v>
      </c>
      <c r="B1446" s="3" t="s">
        <v>73</v>
      </c>
      <c r="C1446">
        <v>10</v>
      </c>
      <c r="D1446">
        <v>2</v>
      </c>
    </row>
    <row r="1447" spans="1:4" x14ac:dyDescent="0.3">
      <c r="A1447" s="1">
        <v>43971</v>
      </c>
      <c r="B1447" s="3" t="s">
        <v>73</v>
      </c>
      <c r="C1447">
        <v>11</v>
      </c>
      <c r="D1447">
        <v>5</v>
      </c>
    </row>
    <row r="1448" spans="1:4" x14ac:dyDescent="0.3">
      <c r="A1448" s="1">
        <v>43972</v>
      </c>
      <c r="B1448" s="3" t="s">
        <v>73</v>
      </c>
      <c r="C1448">
        <v>6</v>
      </c>
      <c r="D1448">
        <v>0</v>
      </c>
    </row>
    <row r="1449" spans="1:4" x14ac:dyDescent="0.3">
      <c r="A1449" s="1">
        <v>43973</v>
      </c>
      <c r="B1449" s="3" t="s">
        <v>73</v>
      </c>
      <c r="C1449">
        <v>27</v>
      </c>
      <c r="D1449">
        <v>4</v>
      </c>
    </row>
    <row r="1450" spans="1:4" x14ac:dyDescent="0.3">
      <c r="A1450" s="1">
        <v>43974</v>
      </c>
      <c r="B1450" s="3" t="s">
        <v>73</v>
      </c>
      <c r="C1450">
        <v>8</v>
      </c>
      <c r="D1450">
        <v>4</v>
      </c>
    </row>
    <row r="1451" spans="1:4" x14ac:dyDescent="0.3">
      <c r="A1451" s="1">
        <v>43975</v>
      </c>
      <c r="B1451" s="3" t="s">
        <v>73</v>
      </c>
      <c r="C1451">
        <v>10</v>
      </c>
      <c r="D1451">
        <v>1</v>
      </c>
    </row>
    <row r="1452" spans="1:4" x14ac:dyDescent="0.3">
      <c r="A1452" s="1">
        <v>43976</v>
      </c>
      <c r="B1452" s="3" t="s">
        <v>73</v>
      </c>
      <c r="C1452">
        <v>9</v>
      </c>
      <c r="D1452">
        <v>4</v>
      </c>
    </row>
    <row r="1453" spans="1:4" x14ac:dyDescent="0.3">
      <c r="A1453" s="1">
        <v>43861</v>
      </c>
      <c r="B1453" s="3" t="s">
        <v>76</v>
      </c>
      <c r="C1453">
        <v>0</v>
      </c>
      <c r="D1453">
        <v>0</v>
      </c>
    </row>
    <row r="1454" spans="1:4" x14ac:dyDescent="0.3">
      <c r="A1454" s="1">
        <v>43867</v>
      </c>
      <c r="B1454" s="3" t="s">
        <v>76</v>
      </c>
      <c r="C1454">
        <v>0</v>
      </c>
      <c r="D1454">
        <v>0</v>
      </c>
    </row>
    <row r="1455" spans="1:4" x14ac:dyDescent="0.3">
      <c r="A1455" s="1">
        <v>43882</v>
      </c>
      <c r="B1455" s="3" t="s">
        <v>76</v>
      </c>
      <c r="C1455">
        <v>0</v>
      </c>
      <c r="D1455">
        <v>0</v>
      </c>
    </row>
    <row r="1456" spans="1:4" x14ac:dyDescent="0.3">
      <c r="A1456" s="1">
        <v>43883</v>
      </c>
      <c r="B1456" s="3" t="s">
        <v>76</v>
      </c>
      <c r="C1456">
        <v>0</v>
      </c>
      <c r="D1456">
        <v>0</v>
      </c>
    </row>
    <row r="1457" spans="1:4" x14ac:dyDescent="0.3">
      <c r="A1457" s="1">
        <v>43884</v>
      </c>
      <c r="B1457" s="3" t="s">
        <v>76</v>
      </c>
      <c r="C1457">
        <v>0</v>
      </c>
      <c r="D1457">
        <v>0</v>
      </c>
    </row>
    <row r="1458" spans="1:4" x14ac:dyDescent="0.3">
      <c r="A1458" s="1">
        <v>43885</v>
      </c>
      <c r="B1458" s="3" t="s">
        <v>76</v>
      </c>
      <c r="C1458">
        <v>0</v>
      </c>
      <c r="D1458">
        <v>0</v>
      </c>
    </row>
    <row r="1459" spans="1:4" x14ac:dyDescent="0.3">
      <c r="A1459" s="1">
        <v>43886</v>
      </c>
      <c r="B1459" s="3" t="s">
        <v>76</v>
      </c>
      <c r="C1459">
        <v>0</v>
      </c>
      <c r="D1459">
        <v>0</v>
      </c>
    </row>
    <row r="1460" spans="1:4" x14ac:dyDescent="0.3">
      <c r="A1460" s="1">
        <v>43887</v>
      </c>
      <c r="B1460" s="3" t="s">
        <v>76</v>
      </c>
      <c r="C1460">
        <v>0</v>
      </c>
      <c r="D1460">
        <v>0</v>
      </c>
    </row>
    <row r="1461" spans="1:4" x14ac:dyDescent="0.3">
      <c r="A1461" s="1">
        <v>43888</v>
      </c>
      <c r="B1461" s="3" t="s">
        <v>76</v>
      </c>
      <c r="C1461">
        <v>0</v>
      </c>
      <c r="D1461">
        <v>0</v>
      </c>
    </row>
    <row r="1462" spans="1:4" x14ac:dyDescent="0.3">
      <c r="A1462" s="1">
        <v>43889</v>
      </c>
      <c r="B1462" s="3" t="s">
        <v>76</v>
      </c>
      <c r="C1462">
        <v>0</v>
      </c>
      <c r="D1462">
        <v>0</v>
      </c>
    </row>
    <row r="1463" spans="1:4" x14ac:dyDescent="0.3">
      <c r="A1463" s="1">
        <v>43890</v>
      </c>
      <c r="B1463" s="3" t="s">
        <v>76</v>
      </c>
      <c r="C1463">
        <v>0</v>
      </c>
      <c r="D1463">
        <v>0</v>
      </c>
    </row>
    <row r="1464" spans="1:4" x14ac:dyDescent="0.3">
      <c r="A1464" s="1">
        <v>43891</v>
      </c>
      <c r="B1464" s="3" t="s">
        <v>76</v>
      </c>
      <c r="C1464">
        <v>0</v>
      </c>
      <c r="D1464">
        <v>0</v>
      </c>
    </row>
    <row r="1465" spans="1:4" x14ac:dyDescent="0.3">
      <c r="A1465" s="1">
        <v>43892</v>
      </c>
      <c r="B1465" s="3" t="s">
        <v>76</v>
      </c>
      <c r="C1465">
        <v>0</v>
      </c>
      <c r="D1465">
        <v>0</v>
      </c>
    </row>
    <row r="1466" spans="1:4" x14ac:dyDescent="0.3">
      <c r="A1466" s="1">
        <v>43893</v>
      </c>
      <c r="B1466" s="3" t="s">
        <v>76</v>
      </c>
      <c r="C1466">
        <v>1</v>
      </c>
      <c r="D1466">
        <v>0</v>
      </c>
    </row>
    <row r="1467" spans="1:4" x14ac:dyDescent="0.3">
      <c r="A1467" s="1">
        <v>43894</v>
      </c>
      <c r="B1467" s="3" t="s">
        <v>76</v>
      </c>
      <c r="C1467">
        <v>1</v>
      </c>
      <c r="D1467">
        <v>0</v>
      </c>
    </row>
    <row r="1468" spans="1:4" x14ac:dyDescent="0.3">
      <c r="A1468" s="1">
        <v>43895</v>
      </c>
      <c r="B1468" s="3" t="s">
        <v>76</v>
      </c>
      <c r="C1468">
        <v>0</v>
      </c>
      <c r="D1468">
        <v>0</v>
      </c>
    </row>
    <row r="1469" spans="1:4" x14ac:dyDescent="0.3">
      <c r="A1469" s="1">
        <v>43896</v>
      </c>
      <c r="B1469" s="3" t="s">
        <v>76</v>
      </c>
      <c r="C1469">
        <v>3</v>
      </c>
      <c r="D1469">
        <v>0</v>
      </c>
    </row>
    <row r="1470" spans="1:4" x14ac:dyDescent="0.3">
      <c r="A1470" s="1">
        <v>43897</v>
      </c>
      <c r="B1470" s="3" t="s">
        <v>76</v>
      </c>
      <c r="C1470">
        <v>0</v>
      </c>
      <c r="D1470">
        <v>0</v>
      </c>
    </row>
    <row r="1471" spans="1:4" x14ac:dyDescent="0.3">
      <c r="A1471" s="1">
        <v>43898</v>
      </c>
      <c r="B1471" s="3" t="s">
        <v>76</v>
      </c>
      <c r="C1471">
        <v>6</v>
      </c>
      <c r="D1471">
        <v>0</v>
      </c>
    </row>
    <row r="1472" spans="1:4" x14ac:dyDescent="0.3">
      <c r="A1472" s="1">
        <v>43899</v>
      </c>
      <c r="B1472" s="3" t="s">
        <v>76</v>
      </c>
      <c r="C1472">
        <v>8</v>
      </c>
      <c r="D1472">
        <v>0</v>
      </c>
    </row>
    <row r="1473" spans="1:4" x14ac:dyDescent="0.3">
      <c r="A1473" s="1">
        <v>43900</v>
      </c>
      <c r="B1473" s="3" t="s">
        <v>76</v>
      </c>
      <c r="C1473">
        <v>1</v>
      </c>
      <c r="D1473">
        <v>0</v>
      </c>
    </row>
    <row r="1474" spans="1:4" x14ac:dyDescent="0.3">
      <c r="A1474" s="1">
        <v>43901</v>
      </c>
      <c r="B1474" s="3" t="s">
        <v>76</v>
      </c>
      <c r="C1474">
        <v>17</v>
      </c>
      <c r="D1474">
        <v>0</v>
      </c>
    </row>
    <row r="1475" spans="1:4" x14ac:dyDescent="0.3">
      <c r="A1475" s="1">
        <v>43902</v>
      </c>
      <c r="B1475" s="3" t="s">
        <v>76</v>
      </c>
      <c r="C1475">
        <v>2</v>
      </c>
      <c r="D1475">
        <v>0</v>
      </c>
    </row>
    <row r="1476" spans="1:4" x14ac:dyDescent="0.3">
      <c r="A1476" s="1">
        <v>43903</v>
      </c>
      <c r="B1476" s="3" t="s">
        <v>76</v>
      </c>
      <c r="C1476">
        <v>4</v>
      </c>
      <c r="D1476">
        <v>0</v>
      </c>
    </row>
    <row r="1477" spans="1:4" x14ac:dyDescent="0.3">
      <c r="A1477" s="1">
        <v>43904</v>
      </c>
      <c r="B1477" s="3" t="s">
        <v>76</v>
      </c>
      <c r="C1477">
        <v>4</v>
      </c>
      <c r="D1477">
        <v>0</v>
      </c>
    </row>
    <row r="1478" spans="1:4" x14ac:dyDescent="0.3">
      <c r="A1478" s="1">
        <v>43905</v>
      </c>
      <c r="B1478" s="3" t="s">
        <v>76</v>
      </c>
      <c r="C1478">
        <v>30</v>
      </c>
      <c r="D1478">
        <v>2</v>
      </c>
    </row>
    <row r="1479" spans="1:4" x14ac:dyDescent="0.3">
      <c r="A1479" s="1">
        <v>43906</v>
      </c>
      <c r="B1479" s="3" t="s">
        <v>76</v>
      </c>
      <c r="C1479">
        <v>30</v>
      </c>
      <c r="D1479">
        <v>0</v>
      </c>
    </row>
    <row r="1480" spans="1:4" x14ac:dyDescent="0.3">
      <c r="A1480" s="1">
        <v>43907</v>
      </c>
      <c r="B1480" s="3" t="s">
        <v>76</v>
      </c>
      <c r="C1480">
        <v>10</v>
      </c>
      <c r="D1480">
        <v>0</v>
      </c>
    </row>
    <row r="1481" spans="1:4" x14ac:dyDescent="0.3">
      <c r="A1481" s="1">
        <v>43908</v>
      </c>
      <c r="B1481" s="3" t="s">
        <v>76</v>
      </c>
      <c r="C1481">
        <v>17</v>
      </c>
      <c r="D1481">
        <v>0</v>
      </c>
    </row>
    <row r="1482" spans="1:4" x14ac:dyDescent="0.3">
      <c r="A1482" s="1">
        <v>43909</v>
      </c>
      <c r="B1482" s="3" t="s">
        <v>76</v>
      </c>
      <c r="C1482">
        <v>72</v>
      </c>
      <c r="D1482">
        <v>0</v>
      </c>
    </row>
    <row r="1483" spans="1:4" x14ac:dyDescent="0.3">
      <c r="A1483" s="1">
        <v>43910</v>
      </c>
      <c r="B1483" s="3" t="s">
        <v>76</v>
      </c>
      <c r="C1483">
        <v>87</v>
      </c>
      <c r="D1483">
        <v>0</v>
      </c>
    </row>
    <row r="1484" spans="1:4" x14ac:dyDescent="0.3">
      <c r="A1484" s="1">
        <v>43911</v>
      </c>
      <c r="B1484" s="3" t="s">
        <v>76</v>
      </c>
      <c r="C1484">
        <v>37</v>
      </c>
      <c r="D1484">
        <v>2</v>
      </c>
    </row>
    <row r="1485" spans="1:4" x14ac:dyDescent="0.3">
      <c r="A1485" s="1">
        <v>43912</v>
      </c>
      <c r="B1485" s="3" t="s">
        <v>76</v>
      </c>
      <c r="C1485">
        <v>9</v>
      </c>
      <c r="D1485">
        <v>3</v>
      </c>
    </row>
    <row r="1486" spans="1:4" x14ac:dyDescent="0.3">
      <c r="A1486" s="1">
        <v>43913</v>
      </c>
      <c r="B1486" s="3" t="s">
        <v>76</v>
      </c>
      <c r="C1486">
        <v>20</v>
      </c>
      <c r="D1486">
        <v>4</v>
      </c>
    </row>
    <row r="1487" spans="1:4" x14ac:dyDescent="0.3">
      <c r="A1487" s="1">
        <v>43914</v>
      </c>
      <c r="B1487" s="3" t="s">
        <v>76</v>
      </c>
      <c r="C1487">
        <v>62</v>
      </c>
      <c r="D1487">
        <v>4</v>
      </c>
    </row>
    <row r="1488" spans="1:4" x14ac:dyDescent="0.3">
      <c r="A1488" s="1">
        <v>43915</v>
      </c>
      <c r="B1488" s="3" t="s">
        <v>76</v>
      </c>
      <c r="C1488">
        <v>21</v>
      </c>
      <c r="D1488">
        <v>3</v>
      </c>
    </row>
    <row r="1489" spans="1:4" x14ac:dyDescent="0.3">
      <c r="A1489" s="1">
        <v>43916</v>
      </c>
      <c r="B1489" s="3" t="s">
        <v>76</v>
      </c>
      <c r="C1489">
        <v>52</v>
      </c>
      <c r="D1489">
        <v>1</v>
      </c>
    </row>
    <row r="1490" spans="1:4" x14ac:dyDescent="0.3">
      <c r="A1490" s="1">
        <v>43917</v>
      </c>
      <c r="B1490" s="3" t="s">
        <v>76</v>
      </c>
      <c r="C1490">
        <v>36</v>
      </c>
      <c r="D1490">
        <v>2</v>
      </c>
    </row>
    <row r="1491" spans="1:4" x14ac:dyDescent="0.3">
      <c r="A1491" s="1">
        <v>43918</v>
      </c>
      <c r="B1491" s="3" t="s">
        <v>76</v>
      </c>
      <c r="C1491">
        <v>94</v>
      </c>
      <c r="D1491">
        <v>5</v>
      </c>
    </row>
    <row r="1492" spans="1:4" x14ac:dyDescent="0.3">
      <c r="A1492" s="1">
        <v>43919</v>
      </c>
      <c r="B1492" s="3" t="s">
        <v>76</v>
      </c>
      <c r="C1492">
        <v>14</v>
      </c>
      <c r="D1492">
        <v>1</v>
      </c>
    </row>
    <row r="1493" spans="1:4" x14ac:dyDescent="0.3">
      <c r="A1493" s="1">
        <v>43920</v>
      </c>
      <c r="B1493" s="3" t="s">
        <v>76</v>
      </c>
      <c r="C1493">
        <v>44</v>
      </c>
      <c r="D1493">
        <v>1</v>
      </c>
    </row>
    <row r="1494" spans="1:4" x14ac:dyDescent="0.3">
      <c r="A1494" s="1">
        <v>43921</v>
      </c>
      <c r="B1494" s="3" t="s">
        <v>76</v>
      </c>
      <c r="C1494">
        <v>40</v>
      </c>
      <c r="D1494">
        <v>3</v>
      </c>
    </row>
    <row r="1495" spans="1:4" x14ac:dyDescent="0.3">
      <c r="A1495" s="1">
        <v>43922</v>
      </c>
      <c r="B1495" s="3" t="s">
        <v>76</v>
      </c>
      <c r="C1495">
        <v>23</v>
      </c>
      <c r="D1495">
        <v>3</v>
      </c>
    </row>
    <row r="1496" spans="1:4" x14ac:dyDescent="0.3">
      <c r="A1496" s="1">
        <v>43923</v>
      </c>
      <c r="B1496" s="3" t="s">
        <v>76</v>
      </c>
      <c r="C1496">
        <v>49</v>
      </c>
      <c r="D1496">
        <v>6</v>
      </c>
    </row>
    <row r="1497" spans="1:4" x14ac:dyDescent="0.3">
      <c r="A1497" s="1">
        <v>43924</v>
      </c>
      <c r="B1497" s="3" t="s">
        <v>76</v>
      </c>
      <c r="C1497">
        <v>31</v>
      </c>
      <c r="D1497">
        <v>1</v>
      </c>
    </row>
    <row r="1498" spans="1:4" x14ac:dyDescent="0.3">
      <c r="A1498" s="1">
        <v>43925</v>
      </c>
      <c r="B1498" s="3" t="s">
        <v>76</v>
      </c>
      <c r="C1498">
        <v>49</v>
      </c>
      <c r="D1498">
        <v>0</v>
      </c>
    </row>
    <row r="1499" spans="1:4" x14ac:dyDescent="0.3">
      <c r="A1499" s="1">
        <v>43926</v>
      </c>
      <c r="B1499" s="3" t="s">
        <v>76</v>
      </c>
      <c r="C1499">
        <v>33</v>
      </c>
      <c r="D1499">
        <v>2</v>
      </c>
    </row>
    <row r="1500" spans="1:4" x14ac:dyDescent="0.3">
      <c r="A1500" s="1">
        <v>43927</v>
      </c>
      <c r="B1500" s="3" t="s">
        <v>76</v>
      </c>
      <c r="C1500">
        <v>15</v>
      </c>
      <c r="D1500">
        <v>4</v>
      </c>
    </row>
    <row r="1501" spans="1:4" x14ac:dyDescent="0.3">
      <c r="A1501" s="1">
        <v>43928</v>
      </c>
      <c r="B1501" s="3" t="s">
        <v>76</v>
      </c>
      <c r="C1501">
        <v>13</v>
      </c>
      <c r="D1501">
        <v>5</v>
      </c>
    </row>
    <row r="1502" spans="1:4" x14ac:dyDescent="0.3">
      <c r="A1502" s="1">
        <v>43929</v>
      </c>
      <c r="B1502" s="3" t="s">
        <v>76</v>
      </c>
      <c r="C1502">
        <v>40</v>
      </c>
      <c r="D1502">
        <v>7</v>
      </c>
    </row>
    <row r="1503" spans="1:4" x14ac:dyDescent="0.3">
      <c r="A1503" s="1">
        <v>43930</v>
      </c>
      <c r="B1503" s="3" t="s">
        <v>76</v>
      </c>
      <c r="C1503">
        <v>51</v>
      </c>
      <c r="D1503">
        <v>5</v>
      </c>
    </row>
    <row r="1504" spans="1:4" x14ac:dyDescent="0.3">
      <c r="A1504" s="1">
        <v>43931</v>
      </c>
      <c r="B1504" s="3" t="s">
        <v>76</v>
      </c>
      <c r="C1504">
        <v>37</v>
      </c>
      <c r="D1504">
        <v>5</v>
      </c>
    </row>
    <row r="1505" spans="1:4" x14ac:dyDescent="0.3">
      <c r="A1505" s="1">
        <v>43932</v>
      </c>
      <c r="B1505" s="3" t="s">
        <v>76</v>
      </c>
      <c r="C1505">
        <v>28</v>
      </c>
      <c r="D1505">
        <v>4</v>
      </c>
    </row>
    <row r="1506" spans="1:4" x14ac:dyDescent="0.3">
      <c r="A1506" s="1">
        <v>43933</v>
      </c>
      <c r="B1506" s="3" t="s">
        <v>76</v>
      </c>
      <c r="C1506">
        <v>22</v>
      </c>
      <c r="D1506">
        <v>0</v>
      </c>
    </row>
    <row r="1507" spans="1:4" x14ac:dyDescent="0.3">
      <c r="A1507" s="1">
        <v>43934</v>
      </c>
      <c r="B1507" s="3" t="s">
        <v>76</v>
      </c>
      <c r="C1507">
        <v>15</v>
      </c>
      <c r="D1507">
        <v>2</v>
      </c>
    </row>
    <row r="1508" spans="1:4" x14ac:dyDescent="0.3">
      <c r="A1508" s="1">
        <v>43935</v>
      </c>
      <c r="B1508" s="3" t="s">
        <v>76</v>
      </c>
      <c r="C1508">
        <v>10</v>
      </c>
      <c r="D1508">
        <v>5</v>
      </c>
    </row>
    <row r="1509" spans="1:4" x14ac:dyDescent="0.3">
      <c r="A1509" s="1">
        <v>43936</v>
      </c>
      <c r="B1509" s="3" t="s">
        <v>76</v>
      </c>
      <c r="C1509">
        <v>23</v>
      </c>
      <c r="D1509">
        <v>3</v>
      </c>
    </row>
    <row r="1510" spans="1:4" x14ac:dyDescent="0.3">
      <c r="A1510" s="1">
        <v>43937</v>
      </c>
      <c r="B1510" s="3" t="s">
        <v>76</v>
      </c>
      <c r="C1510">
        <v>3</v>
      </c>
      <c r="D1510">
        <v>2</v>
      </c>
    </row>
    <row r="1511" spans="1:4" x14ac:dyDescent="0.3">
      <c r="A1511" s="1">
        <v>43938</v>
      </c>
      <c r="B1511" s="3" t="s">
        <v>76</v>
      </c>
      <c r="C1511">
        <v>14</v>
      </c>
      <c r="D1511">
        <v>1</v>
      </c>
    </row>
    <row r="1512" spans="1:4" x14ac:dyDescent="0.3">
      <c r="A1512" s="1">
        <v>43939</v>
      </c>
      <c r="B1512" s="3" t="s">
        <v>76</v>
      </c>
      <c r="C1512">
        <v>20</v>
      </c>
      <c r="D1512">
        <v>0</v>
      </c>
    </row>
    <row r="1513" spans="1:4" x14ac:dyDescent="0.3">
      <c r="A1513" s="1">
        <v>43940</v>
      </c>
      <c r="B1513" s="3" t="s">
        <v>76</v>
      </c>
      <c r="C1513">
        <v>17</v>
      </c>
      <c r="D1513">
        <v>0</v>
      </c>
    </row>
    <row r="1514" spans="1:4" x14ac:dyDescent="0.3">
      <c r="A1514" s="1">
        <v>43941</v>
      </c>
      <c r="B1514" s="3" t="s">
        <v>76</v>
      </c>
      <c r="C1514">
        <v>13</v>
      </c>
      <c r="D1514">
        <v>0</v>
      </c>
    </row>
    <row r="1515" spans="1:4" x14ac:dyDescent="0.3">
      <c r="A1515" s="1">
        <v>43942</v>
      </c>
      <c r="B1515" s="3" t="s">
        <v>76</v>
      </c>
      <c r="C1515">
        <v>8</v>
      </c>
      <c r="D1515">
        <v>7</v>
      </c>
    </row>
    <row r="1516" spans="1:4" x14ac:dyDescent="0.3">
      <c r="A1516" s="1">
        <v>43943</v>
      </c>
      <c r="B1516" s="3" t="s">
        <v>76</v>
      </c>
      <c r="C1516">
        <v>11</v>
      </c>
      <c r="D1516">
        <v>3</v>
      </c>
    </row>
    <row r="1517" spans="1:4" x14ac:dyDescent="0.3">
      <c r="A1517" s="1">
        <v>43944</v>
      </c>
      <c r="B1517" s="3" t="s">
        <v>76</v>
      </c>
      <c r="C1517">
        <v>7</v>
      </c>
      <c r="D1517">
        <v>2</v>
      </c>
    </row>
    <row r="1518" spans="1:4" x14ac:dyDescent="0.3">
      <c r="A1518" s="1">
        <v>43945</v>
      </c>
      <c r="B1518" s="3" t="s">
        <v>76</v>
      </c>
      <c r="C1518">
        <v>3</v>
      </c>
      <c r="D1518">
        <v>4</v>
      </c>
    </row>
    <row r="1519" spans="1:4" x14ac:dyDescent="0.3">
      <c r="A1519" s="1">
        <v>43946</v>
      </c>
      <c r="B1519" s="3" t="s">
        <v>76</v>
      </c>
      <c r="C1519">
        <v>14</v>
      </c>
      <c r="D1519">
        <v>1</v>
      </c>
    </row>
    <row r="1520" spans="1:4" x14ac:dyDescent="0.3">
      <c r="A1520" s="1">
        <v>43947</v>
      </c>
      <c r="B1520" s="3" t="s">
        <v>76</v>
      </c>
      <c r="C1520">
        <v>9</v>
      </c>
      <c r="D1520">
        <v>6</v>
      </c>
    </row>
    <row r="1521" spans="1:4" x14ac:dyDescent="0.3">
      <c r="A1521" s="1">
        <v>43948</v>
      </c>
      <c r="B1521" s="3" t="s">
        <v>76</v>
      </c>
      <c r="C1521">
        <v>3</v>
      </c>
      <c r="D1521">
        <v>0</v>
      </c>
    </row>
    <row r="1522" spans="1:4" x14ac:dyDescent="0.3">
      <c r="A1522" s="1">
        <v>43949</v>
      </c>
      <c r="B1522" s="3" t="s">
        <v>76</v>
      </c>
      <c r="C1522">
        <v>2</v>
      </c>
      <c r="D1522">
        <v>0</v>
      </c>
    </row>
    <row r="1523" spans="1:4" x14ac:dyDescent="0.3">
      <c r="A1523" s="1">
        <v>43950</v>
      </c>
      <c r="B1523" s="3" t="s">
        <v>76</v>
      </c>
      <c r="C1523">
        <v>5</v>
      </c>
      <c r="D1523">
        <v>7</v>
      </c>
    </row>
    <row r="1524" spans="1:4" x14ac:dyDescent="0.3">
      <c r="A1524" s="1">
        <v>43951</v>
      </c>
      <c r="B1524" s="3" t="s">
        <v>76</v>
      </c>
      <c r="C1524">
        <v>5</v>
      </c>
      <c r="D1524">
        <v>0</v>
      </c>
    </row>
    <row r="1525" spans="1:4" x14ac:dyDescent="0.3">
      <c r="A1525" s="1">
        <v>43952</v>
      </c>
      <c r="B1525" s="3" t="s">
        <v>76</v>
      </c>
      <c r="C1525">
        <v>18</v>
      </c>
      <c r="D1525">
        <v>1</v>
      </c>
    </row>
    <row r="1526" spans="1:4" x14ac:dyDescent="0.3">
      <c r="A1526" s="1">
        <v>43953</v>
      </c>
      <c r="B1526" s="3" t="s">
        <v>76</v>
      </c>
      <c r="C1526">
        <v>2</v>
      </c>
      <c r="D1526">
        <v>2</v>
      </c>
    </row>
    <row r="1527" spans="1:4" x14ac:dyDescent="0.3">
      <c r="A1527" s="1">
        <v>43954</v>
      </c>
      <c r="B1527" s="3" t="s">
        <v>76</v>
      </c>
      <c r="C1527">
        <v>4</v>
      </c>
      <c r="D1527">
        <v>0</v>
      </c>
    </row>
    <row r="1528" spans="1:4" x14ac:dyDescent="0.3">
      <c r="A1528" s="1">
        <v>43955</v>
      </c>
      <c r="B1528" s="3" t="s">
        <v>76</v>
      </c>
      <c r="C1528">
        <v>-2</v>
      </c>
      <c r="D1528">
        <v>0</v>
      </c>
    </row>
    <row r="1529" spans="1:4" x14ac:dyDescent="0.3">
      <c r="A1529" s="1">
        <v>43956</v>
      </c>
      <c r="B1529" s="3" t="s">
        <v>76</v>
      </c>
      <c r="C1529">
        <v>1</v>
      </c>
      <c r="D1529">
        <v>0</v>
      </c>
    </row>
    <row r="1530" spans="1:4" x14ac:dyDescent="0.3">
      <c r="A1530" s="1">
        <v>43957</v>
      </c>
      <c r="B1530" s="3" t="s">
        <v>76</v>
      </c>
      <c r="C1530">
        <v>1</v>
      </c>
      <c r="D1530">
        <v>0</v>
      </c>
    </row>
    <row r="1531" spans="1:4" x14ac:dyDescent="0.3">
      <c r="A1531" s="1">
        <v>43958</v>
      </c>
      <c r="B1531" s="3" t="s">
        <v>76</v>
      </c>
      <c r="C1531">
        <v>5</v>
      </c>
      <c r="D1531">
        <v>0</v>
      </c>
    </row>
    <row r="1532" spans="1:4" x14ac:dyDescent="0.3">
      <c r="A1532" s="1">
        <v>43959</v>
      </c>
      <c r="B1532" s="3" t="s">
        <v>76</v>
      </c>
      <c r="C1532">
        <v>6</v>
      </c>
      <c r="D1532">
        <v>0</v>
      </c>
    </row>
    <row r="1533" spans="1:4" x14ac:dyDescent="0.3">
      <c r="A1533" s="1">
        <v>43960</v>
      </c>
      <c r="B1533" s="3" t="s">
        <v>76</v>
      </c>
      <c r="C1533">
        <v>4</v>
      </c>
      <c r="D1533">
        <v>0</v>
      </c>
    </row>
    <row r="1534" spans="1:4" x14ac:dyDescent="0.3">
      <c r="A1534" s="1">
        <v>43961</v>
      </c>
      <c r="B1534" s="3" t="s">
        <v>76</v>
      </c>
      <c r="C1534">
        <v>6</v>
      </c>
      <c r="D1534">
        <v>1</v>
      </c>
    </row>
    <row r="1535" spans="1:4" x14ac:dyDescent="0.3">
      <c r="A1535" s="1">
        <v>43962</v>
      </c>
      <c r="B1535" s="3" t="s">
        <v>76</v>
      </c>
      <c r="C1535">
        <v>3</v>
      </c>
      <c r="D1535">
        <v>0</v>
      </c>
    </row>
    <row r="1536" spans="1:4" x14ac:dyDescent="0.3">
      <c r="A1536" s="1">
        <v>43963</v>
      </c>
      <c r="B1536" s="3" t="s">
        <v>76</v>
      </c>
      <c r="C1536">
        <v>1</v>
      </c>
      <c r="D1536">
        <v>0</v>
      </c>
    </row>
    <row r="1537" spans="1:4" x14ac:dyDescent="0.3">
      <c r="A1537" s="1">
        <v>43964</v>
      </c>
      <c r="B1537" s="3" t="s">
        <v>76</v>
      </c>
      <c r="C1537">
        <v>1</v>
      </c>
      <c r="D1537">
        <v>0</v>
      </c>
    </row>
    <row r="1538" spans="1:4" x14ac:dyDescent="0.3">
      <c r="A1538" s="1">
        <v>43965</v>
      </c>
      <c r="B1538" s="3" t="s">
        <v>76</v>
      </c>
      <c r="C1538">
        <v>0</v>
      </c>
      <c r="D1538">
        <v>5</v>
      </c>
    </row>
    <row r="1539" spans="1:4" x14ac:dyDescent="0.3">
      <c r="A1539" s="1">
        <v>43966</v>
      </c>
      <c r="B1539" s="3" t="s">
        <v>76</v>
      </c>
      <c r="C1539">
        <v>3</v>
      </c>
      <c r="D1539">
        <v>0</v>
      </c>
    </row>
    <row r="1540" spans="1:4" x14ac:dyDescent="0.3">
      <c r="A1540" s="1">
        <v>43967</v>
      </c>
      <c r="B1540" s="3" t="s">
        <v>76</v>
      </c>
      <c r="C1540">
        <v>4</v>
      </c>
      <c r="D1540">
        <v>0</v>
      </c>
    </row>
    <row r="1541" spans="1:4" x14ac:dyDescent="0.3">
      <c r="A1541" s="1">
        <v>43968</v>
      </c>
      <c r="B1541" s="3" t="s">
        <v>76</v>
      </c>
      <c r="C1541">
        <v>1</v>
      </c>
      <c r="D1541">
        <v>0</v>
      </c>
    </row>
    <row r="1542" spans="1:4" x14ac:dyDescent="0.3">
      <c r="A1542" s="1">
        <v>43969</v>
      </c>
      <c r="B1542" s="3" t="s">
        <v>76</v>
      </c>
      <c r="C1542">
        <v>0</v>
      </c>
      <c r="D1542">
        <v>1</v>
      </c>
    </row>
    <row r="1543" spans="1:4" x14ac:dyDescent="0.3">
      <c r="A1543" s="1">
        <v>43970</v>
      </c>
      <c r="B1543" s="3" t="s">
        <v>76</v>
      </c>
      <c r="C1543">
        <v>1</v>
      </c>
      <c r="D1543">
        <v>0</v>
      </c>
    </row>
    <row r="1544" spans="1:4" x14ac:dyDescent="0.3">
      <c r="A1544" s="1">
        <v>43971</v>
      </c>
      <c r="B1544" s="3" t="s">
        <v>76</v>
      </c>
      <c r="C1544">
        <v>1</v>
      </c>
      <c r="D1544">
        <v>0</v>
      </c>
    </row>
    <row r="1545" spans="1:4" x14ac:dyDescent="0.3">
      <c r="A1545" s="1">
        <v>43972</v>
      </c>
      <c r="B1545" s="3" t="s">
        <v>76</v>
      </c>
      <c r="C1545">
        <v>1</v>
      </c>
      <c r="D1545">
        <v>1</v>
      </c>
    </row>
    <row r="1546" spans="1:4" x14ac:dyDescent="0.3">
      <c r="A1546" s="1">
        <v>43973</v>
      </c>
      <c r="B1546" s="3" t="s">
        <v>76</v>
      </c>
      <c r="C1546">
        <v>0</v>
      </c>
      <c r="D1546">
        <v>1</v>
      </c>
    </row>
    <row r="1547" spans="1:4" x14ac:dyDescent="0.3">
      <c r="A1547" s="1">
        <v>43974</v>
      </c>
      <c r="B1547" s="3" t="s">
        <v>76</v>
      </c>
      <c r="C1547">
        <v>0</v>
      </c>
      <c r="D1547">
        <v>1</v>
      </c>
    </row>
    <row r="1548" spans="1:4" x14ac:dyDescent="0.3">
      <c r="A1548" s="1">
        <v>43975</v>
      </c>
      <c r="B1548" s="3" t="s">
        <v>76</v>
      </c>
      <c r="C1548">
        <v>0</v>
      </c>
      <c r="D1548">
        <v>0</v>
      </c>
    </row>
    <row r="1549" spans="1:4" x14ac:dyDescent="0.3">
      <c r="A1549" s="1">
        <v>43976</v>
      </c>
      <c r="B1549" s="3" t="s">
        <v>76</v>
      </c>
      <c r="C1549">
        <v>-2</v>
      </c>
      <c r="D1549">
        <v>0</v>
      </c>
    </row>
    <row r="1550" spans="1:4" x14ac:dyDescent="0.3">
      <c r="A1550" s="1">
        <v>43861</v>
      </c>
      <c r="B1550" s="3" t="s">
        <v>75</v>
      </c>
      <c r="C1550">
        <v>0</v>
      </c>
      <c r="D1550">
        <v>0</v>
      </c>
    </row>
    <row r="1551" spans="1:4" x14ac:dyDescent="0.3">
      <c r="A1551" s="1">
        <v>43867</v>
      </c>
      <c r="B1551" s="3" t="s">
        <v>75</v>
      </c>
      <c r="C1551">
        <v>0</v>
      </c>
      <c r="D1551">
        <v>0</v>
      </c>
    </row>
    <row r="1552" spans="1:4" x14ac:dyDescent="0.3">
      <c r="A1552" s="1">
        <v>43882</v>
      </c>
      <c r="B1552" s="3" t="s">
        <v>75</v>
      </c>
      <c r="C1552">
        <v>0</v>
      </c>
      <c r="D1552">
        <v>0</v>
      </c>
    </row>
    <row r="1553" spans="1:4" x14ac:dyDescent="0.3">
      <c r="A1553" s="1">
        <v>43883</v>
      </c>
      <c r="B1553" s="3" t="s">
        <v>75</v>
      </c>
      <c r="C1553">
        <v>0</v>
      </c>
      <c r="D1553">
        <v>0</v>
      </c>
    </row>
    <row r="1554" spans="1:4" x14ac:dyDescent="0.3">
      <c r="A1554" s="1">
        <v>43884</v>
      </c>
      <c r="B1554" s="3" t="s">
        <v>75</v>
      </c>
      <c r="C1554">
        <v>0</v>
      </c>
      <c r="D1554">
        <v>0</v>
      </c>
    </row>
    <row r="1555" spans="1:4" x14ac:dyDescent="0.3">
      <c r="A1555" s="1">
        <v>43885</v>
      </c>
      <c r="B1555" s="3" t="s">
        <v>75</v>
      </c>
      <c r="C1555">
        <v>0</v>
      </c>
      <c r="D1555">
        <v>0</v>
      </c>
    </row>
    <row r="1556" spans="1:4" x14ac:dyDescent="0.3">
      <c r="A1556" s="1">
        <v>43886</v>
      </c>
      <c r="B1556" s="3" t="s">
        <v>75</v>
      </c>
      <c r="C1556">
        <v>3</v>
      </c>
      <c r="D1556">
        <v>0</v>
      </c>
    </row>
    <row r="1557" spans="1:4" x14ac:dyDescent="0.3">
      <c r="A1557" s="1">
        <v>43887</v>
      </c>
      <c r="B1557" s="3" t="s">
        <v>75</v>
      </c>
      <c r="C1557">
        <v>0</v>
      </c>
      <c r="D1557">
        <v>0</v>
      </c>
    </row>
    <row r="1558" spans="1:4" x14ac:dyDescent="0.3">
      <c r="A1558" s="1">
        <v>43888</v>
      </c>
      <c r="B1558" s="3" t="s">
        <v>75</v>
      </c>
      <c r="C1558">
        <v>1</v>
      </c>
      <c r="D1558">
        <v>0</v>
      </c>
    </row>
    <row r="1559" spans="1:4" x14ac:dyDescent="0.3">
      <c r="A1559" s="1">
        <v>43889</v>
      </c>
      <c r="B1559" s="3" t="s">
        <v>75</v>
      </c>
      <c r="C1559">
        <v>0</v>
      </c>
      <c r="D1559">
        <v>0</v>
      </c>
    </row>
    <row r="1560" spans="1:4" x14ac:dyDescent="0.3">
      <c r="A1560" s="1">
        <v>43890</v>
      </c>
      <c r="B1560" s="3" t="s">
        <v>75</v>
      </c>
      <c r="C1560">
        <v>0</v>
      </c>
      <c r="D1560">
        <v>0</v>
      </c>
    </row>
    <row r="1561" spans="1:4" x14ac:dyDescent="0.3">
      <c r="A1561" s="1">
        <v>43891</v>
      </c>
      <c r="B1561" s="3" t="s">
        <v>75</v>
      </c>
      <c r="C1561">
        <v>5</v>
      </c>
      <c r="D1561">
        <v>0</v>
      </c>
    </row>
    <row r="1562" spans="1:4" x14ac:dyDescent="0.3">
      <c r="A1562" s="1">
        <v>43892</v>
      </c>
      <c r="B1562" s="3" t="s">
        <v>75</v>
      </c>
      <c r="C1562">
        <v>-2</v>
      </c>
      <c r="D1562">
        <v>0</v>
      </c>
    </row>
    <row r="1563" spans="1:4" x14ac:dyDescent="0.3">
      <c r="A1563" s="1">
        <v>43893</v>
      </c>
      <c r="B1563" s="3" t="s">
        <v>75</v>
      </c>
      <c r="C1563">
        <v>0</v>
      </c>
      <c r="D1563">
        <v>0</v>
      </c>
    </row>
    <row r="1564" spans="1:4" x14ac:dyDescent="0.3">
      <c r="A1564" s="1">
        <v>43894</v>
      </c>
      <c r="B1564" s="3" t="s">
        <v>75</v>
      </c>
      <c r="C1564">
        <v>11</v>
      </c>
      <c r="D1564">
        <v>0</v>
      </c>
    </row>
    <row r="1565" spans="1:4" x14ac:dyDescent="0.3">
      <c r="A1565" s="1">
        <v>43895</v>
      </c>
      <c r="B1565" s="3" t="s">
        <v>75</v>
      </c>
      <c r="C1565">
        <v>0</v>
      </c>
      <c r="D1565">
        <v>0</v>
      </c>
    </row>
    <row r="1566" spans="1:4" x14ac:dyDescent="0.3">
      <c r="A1566" s="1">
        <v>43896</v>
      </c>
      <c r="B1566" s="3" t="s">
        <v>75</v>
      </c>
      <c r="C1566">
        <v>6</v>
      </c>
      <c r="D1566">
        <v>0</v>
      </c>
    </row>
    <row r="1567" spans="1:4" x14ac:dyDescent="0.3">
      <c r="A1567" s="1">
        <v>43897</v>
      </c>
      <c r="B1567" s="3" t="s">
        <v>75</v>
      </c>
      <c r="C1567">
        <v>11</v>
      </c>
      <c r="D1567">
        <v>0</v>
      </c>
    </row>
    <row r="1568" spans="1:4" x14ac:dyDescent="0.3">
      <c r="A1568" s="1">
        <v>43898</v>
      </c>
      <c r="B1568" s="3" t="s">
        <v>75</v>
      </c>
      <c r="C1568">
        <v>18</v>
      </c>
      <c r="D1568">
        <v>0</v>
      </c>
    </row>
    <row r="1569" spans="1:4" x14ac:dyDescent="0.3">
      <c r="A1569" s="1">
        <v>43899</v>
      </c>
      <c r="B1569" s="3" t="s">
        <v>75</v>
      </c>
      <c r="C1569">
        <v>1</v>
      </c>
      <c r="D1569">
        <v>0</v>
      </c>
    </row>
    <row r="1570" spans="1:4" x14ac:dyDescent="0.3">
      <c r="A1570" s="1">
        <v>43900</v>
      </c>
      <c r="B1570" s="3" t="s">
        <v>75</v>
      </c>
      <c r="C1570">
        <v>8</v>
      </c>
      <c r="D1570">
        <v>0</v>
      </c>
    </row>
    <row r="1571" spans="1:4" x14ac:dyDescent="0.3">
      <c r="A1571" s="1">
        <v>43901</v>
      </c>
      <c r="B1571" s="3" t="s">
        <v>75</v>
      </c>
      <c r="C1571">
        <v>21</v>
      </c>
      <c r="D1571">
        <v>0</v>
      </c>
    </row>
    <row r="1572" spans="1:4" x14ac:dyDescent="0.3">
      <c r="A1572" s="1">
        <v>43902</v>
      </c>
      <c r="B1572" s="3" t="s">
        <v>75</v>
      </c>
      <c r="C1572">
        <v>32</v>
      </c>
      <c r="D1572">
        <v>2</v>
      </c>
    </row>
    <row r="1573" spans="1:4" x14ac:dyDescent="0.3">
      <c r="A1573" s="1">
        <v>43903</v>
      </c>
      <c r="B1573" s="3" t="s">
        <v>75</v>
      </c>
      <c r="C1573">
        <v>15</v>
      </c>
      <c r="D1573">
        <v>0</v>
      </c>
    </row>
    <row r="1574" spans="1:4" x14ac:dyDescent="0.3">
      <c r="A1574" s="1">
        <v>43904</v>
      </c>
      <c r="B1574" s="3" t="s">
        <v>75</v>
      </c>
      <c r="C1574">
        <v>26</v>
      </c>
      <c r="D1574">
        <v>0</v>
      </c>
    </row>
    <row r="1575" spans="1:4" x14ac:dyDescent="0.3">
      <c r="A1575" s="1">
        <v>43905</v>
      </c>
      <c r="B1575" s="3" t="s">
        <v>75</v>
      </c>
      <c r="C1575">
        <v>32</v>
      </c>
      <c r="D1575">
        <v>0</v>
      </c>
    </row>
    <row r="1576" spans="1:4" x14ac:dyDescent="0.3">
      <c r="A1576" s="1">
        <v>43906</v>
      </c>
      <c r="B1576" s="3" t="s">
        <v>75</v>
      </c>
      <c r="C1576">
        <v>25</v>
      </c>
      <c r="D1576">
        <v>0</v>
      </c>
    </row>
    <row r="1577" spans="1:4" x14ac:dyDescent="0.3">
      <c r="A1577" s="1">
        <v>43907</v>
      </c>
      <c r="B1577" s="3" t="s">
        <v>75</v>
      </c>
      <c r="C1577">
        <v>24</v>
      </c>
      <c r="D1577">
        <v>1</v>
      </c>
    </row>
    <row r="1578" spans="1:4" x14ac:dyDescent="0.3">
      <c r="A1578" s="1">
        <v>43908</v>
      </c>
      <c r="B1578" s="3" t="s">
        <v>75</v>
      </c>
      <c r="C1578">
        <v>45</v>
      </c>
      <c r="D1578">
        <v>0</v>
      </c>
    </row>
    <row r="1579" spans="1:4" x14ac:dyDescent="0.3">
      <c r="A1579" s="1">
        <v>43909</v>
      </c>
      <c r="B1579" s="3" t="s">
        <v>75</v>
      </c>
      <c r="C1579">
        <v>58</v>
      </c>
      <c r="D1579">
        <v>1</v>
      </c>
    </row>
    <row r="1580" spans="1:4" x14ac:dyDescent="0.3">
      <c r="A1580" s="1">
        <v>43910</v>
      </c>
      <c r="B1580" s="3" t="s">
        <v>75</v>
      </c>
      <c r="C1580">
        <v>68</v>
      </c>
      <c r="D1580">
        <v>0</v>
      </c>
    </row>
    <row r="1581" spans="1:4" x14ac:dyDescent="0.3">
      <c r="A1581" s="1">
        <v>43911</v>
      </c>
      <c r="B1581" s="3" t="s">
        <v>75</v>
      </c>
      <c r="C1581">
        <v>82</v>
      </c>
      <c r="D1581">
        <v>2</v>
      </c>
    </row>
    <row r="1582" spans="1:4" x14ac:dyDescent="0.3">
      <c r="A1582" s="1">
        <v>43912</v>
      </c>
      <c r="B1582" s="3" t="s">
        <v>75</v>
      </c>
      <c r="C1582">
        <v>140</v>
      </c>
      <c r="D1582">
        <v>2</v>
      </c>
    </row>
    <row r="1583" spans="1:4" x14ac:dyDescent="0.3">
      <c r="A1583" s="1">
        <v>43913</v>
      </c>
      <c r="B1583" s="3" t="s">
        <v>75</v>
      </c>
      <c r="C1583">
        <v>91</v>
      </c>
      <c r="D1583">
        <v>5</v>
      </c>
    </row>
    <row r="1584" spans="1:4" x14ac:dyDescent="0.3">
      <c r="A1584" s="1">
        <v>43914</v>
      </c>
      <c r="B1584" s="3" t="s">
        <v>75</v>
      </c>
      <c r="C1584">
        <v>125</v>
      </c>
      <c r="D1584">
        <v>7</v>
      </c>
    </row>
    <row r="1585" spans="1:4" x14ac:dyDescent="0.3">
      <c r="A1585" s="1">
        <v>43915</v>
      </c>
      <c r="B1585" s="3" t="s">
        <v>75</v>
      </c>
      <c r="C1585">
        <v>148</v>
      </c>
      <c r="D1585">
        <v>5</v>
      </c>
    </row>
    <row r="1586" spans="1:4" x14ac:dyDescent="0.3">
      <c r="A1586" s="1">
        <v>43916</v>
      </c>
      <c r="B1586" s="3" t="s">
        <v>75</v>
      </c>
      <c r="C1586">
        <v>170</v>
      </c>
      <c r="D1586">
        <v>8</v>
      </c>
    </row>
    <row r="1587" spans="1:4" x14ac:dyDescent="0.3">
      <c r="A1587" s="1">
        <v>43917</v>
      </c>
      <c r="B1587" s="3" t="s">
        <v>75</v>
      </c>
      <c r="C1587">
        <v>86</v>
      </c>
      <c r="D1587">
        <v>6</v>
      </c>
    </row>
    <row r="1588" spans="1:4" x14ac:dyDescent="0.3">
      <c r="A1588" s="1">
        <v>43918</v>
      </c>
      <c r="B1588" s="3" t="s">
        <v>75</v>
      </c>
      <c r="C1588">
        <v>109</v>
      </c>
      <c r="D1588">
        <v>18</v>
      </c>
    </row>
    <row r="1589" spans="1:4" x14ac:dyDescent="0.3">
      <c r="A1589" s="1">
        <v>43919</v>
      </c>
      <c r="B1589" s="3" t="s">
        <v>75</v>
      </c>
      <c r="C1589">
        <v>101</v>
      </c>
      <c r="D1589">
        <v>8</v>
      </c>
    </row>
    <row r="1590" spans="1:4" x14ac:dyDescent="0.3">
      <c r="A1590" s="1">
        <v>43920</v>
      </c>
      <c r="B1590" s="3" t="s">
        <v>75</v>
      </c>
      <c r="C1590">
        <v>95</v>
      </c>
      <c r="D1590">
        <v>11</v>
      </c>
    </row>
    <row r="1591" spans="1:4" x14ac:dyDescent="0.3">
      <c r="A1591" s="1">
        <v>43921</v>
      </c>
      <c r="B1591" s="3" t="s">
        <v>75</v>
      </c>
      <c r="C1591">
        <v>92</v>
      </c>
      <c r="D1591">
        <v>5</v>
      </c>
    </row>
    <row r="1592" spans="1:4" x14ac:dyDescent="0.3">
      <c r="A1592" s="1">
        <v>43922</v>
      </c>
      <c r="B1592" s="3" t="s">
        <v>75</v>
      </c>
      <c r="C1592">
        <v>71</v>
      </c>
      <c r="D1592">
        <v>7</v>
      </c>
    </row>
    <row r="1593" spans="1:4" x14ac:dyDescent="0.3">
      <c r="A1593" s="1">
        <v>43923</v>
      </c>
      <c r="B1593" s="3" t="s">
        <v>75</v>
      </c>
      <c r="C1593">
        <v>73</v>
      </c>
      <c r="D1593">
        <v>5</v>
      </c>
    </row>
    <row r="1594" spans="1:4" x14ac:dyDescent="0.3">
      <c r="A1594" s="1">
        <v>43924</v>
      </c>
      <c r="B1594" s="3" t="s">
        <v>75</v>
      </c>
      <c r="C1594">
        <v>68</v>
      </c>
      <c r="D1594">
        <v>8</v>
      </c>
    </row>
    <row r="1595" spans="1:4" x14ac:dyDescent="0.3">
      <c r="A1595" s="1">
        <v>43925</v>
      </c>
      <c r="B1595" s="3" t="s">
        <v>75</v>
      </c>
      <c r="C1595">
        <v>73</v>
      </c>
      <c r="D1595">
        <v>10</v>
      </c>
    </row>
    <row r="1596" spans="1:4" x14ac:dyDescent="0.3">
      <c r="A1596" s="1">
        <v>43926</v>
      </c>
      <c r="B1596" s="3" t="s">
        <v>75</v>
      </c>
      <c r="C1596">
        <v>62</v>
      </c>
      <c r="D1596">
        <v>5</v>
      </c>
    </row>
    <row r="1597" spans="1:4" x14ac:dyDescent="0.3">
      <c r="A1597" s="1">
        <v>43927</v>
      </c>
      <c r="B1597" s="3" t="s">
        <v>75</v>
      </c>
      <c r="C1597">
        <v>52</v>
      </c>
      <c r="D1597">
        <v>7</v>
      </c>
    </row>
    <row r="1598" spans="1:4" x14ac:dyDescent="0.3">
      <c r="A1598" s="1">
        <v>43928</v>
      </c>
      <c r="B1598" s="3" t="s">
        <v>75</v>
      </c>
      <c r="C1598">
        <v>51</v>
      </c>
      <c r="D1598">
        <v>2</v>
      </c>
    </row>
    <row r="1599" spans="1:4" x14ac:dyDescent="0.3">
      <c r="A1599" s="1">
        <v>43929</v>
      </c>
      <c r="B1599" s="3" t="s">
        <v>75</v>
      </c>
      <c r="C1599">
        <v>62</v>
      </c>
      <c r="D1599">
        <v>8</v>
      </c>
    </row>
    <row r="1600" spans="1:4" x14ac:dyDescent="0.3">
      <c r="A1600" s="1">
        <v>43930</v>
      </c>
      <c r="B1600" s="3" t="s">
        <v>75</v>
      </c>
      <c r="C1600">
        <v>73</v>
      </c>
      <c r="D1600">
        <v>5</v>
      </c>
    </row>
    <row r="1601" spans="1:4" x14ac:dyDescent="0.3">
      <c r="A1601" s="1">
        <v>43931</v>
      </c>
      <c r="B1601" s="3" t="s">
        <v>75</v>
      </c>
      <c r="C1601">
        <v>70</v>
      </c>
      <c r="D1601">
        <v>10</v>
      </c>
    </row>
    <row r="1602" spans="1:4" x14ac:dyDescent="0.3">
      <c r="A1602" s="1">
        <v>43932</v>
      </c>
      <c r="B1602" s="3" t="s">
        <v>75</v>
      </c>
      <c r="C1602">
        <v>62</v>
      </c>
      <c r="D1602">
        <v>6</v>
      </c>
    </row>
    <row r="1603" spans="1:4" x14ac:dyDescent="0.3">
      <c r="A1603" s="1">
        <v>43933</v>
      </c>
      <c r="B1603" s="3" t="s">
        <v>75</v>
      </c>
      <c r="C1603">
        <v>52</v>
      </c>
      <c r="D1603">
        <v>9</v>
      </c>
    </row>
    <row r="1604" spans="1:4" x14ac:dyDescent="0.3">
      <c r="A1604" s="1">
        <v>43934</v>
      </c>
      <c r="B1604" s="3" t="s">
        <v>75</v>
      </c>
      <c r="C1604">
        <v>42</v>
      </c>
      <c r="D1604">
        <v>8</v>
      </c>
    </row>
    <row r="1605" spans="1:4" x14ac:dyDescent="0.3">
      <c r="A1605" s="1">
        <v>43935</v>
      </c>
      <c r="B1605" s="3" t="s">
        <v>75</v>
      </c>
      <c r="C1605">
        <v>43</v>
      </c>
      <c r="D1605">
        <v>4</v>
      </c>
    </row>
    <row r="1606" spans="1:4" x14ac:dyDescent="0.3">
      <c r="A1606" s="1">
        <v>43936</v>
      </c>
      <c r="B1606" s="3" t="s">
        <v>75</v>
      </c>
      <c r="C1606">
        <v>34</v>
      </c>
      <c r="D1606">
        <v>6</v>
      </c>
    </row>
    <row r="1607" spans="1:4" x14ac:dyDescent="0.3">
      <c r="A1607" s="1">
        <v>43937</v>
      </c>
      <c r="B1607" s="3" t="s">
        <v>75</v>
      </c>
      <c r="C1607">
        <v>44</v>
      </c>
      <c r="D1607">
        <v>6</v>
      </c>
    </row>
    <row r="1608" spans="1:4" x14ac:dyDescent="0.3">
      <c r="A1608" s="1">
        <v>43938</v>
      </c>
      <c r="B1608" s="3" t="s">
        <v>75</v>
      </c>
      <c r="C1608">
        <v>46</v>
      </c>
      <c r="D1608">
        <v>3</v>
      </c>
    </row>
    <row r="1609" spans="1:4" x14ac:dyDescent="0.3">
      <c r="A1609" s="1">
        <v>43939</v>
      </c>
      <c r="B1609" s="3" t="s">
        <v>75</v>
      </c>
      <c r="C1609">
        <v>47</v>
      </c>
      <c r="D1609">
        <v>6</v>
      </c>
    </row>
    <row r="1610" spans="1:4" x14ac:dyDescent="0.3">
      <c r="A1610" s="1">
        <v>43940</v>
      </c>
      <c r="B1610" s="3" t="s">
        <v>75</v>
      </c>
      <c r="C1610">
        <v>45</v>
      </c>
      <c r="D1610">
        <v>4</v>
      </c>
    </row>
    <row r="1611" spans="1:4" x14ac:dyDescent="0.3">
      <c r="A1611" s="1">
        <v>43941</v>
      </c>
      <c r="B1611" s="3" t="s">
        <v>75</v>
      </c>
      <c r="C1611">
        <v>42</v>
      </c>
      <c r="D1611">
        <v>3</v>
      </c>
    </row>
    <row r="1612" spans="1:4" x14ac:dyDescent="0.3">
      <c r="A1612" s="1">
        <v>43942</v>
      </c>
      <c r="B1612" s="3" t="s">
        <v>75</v>
      </c>
      <c r="C1612">
        <v>76</v>
      </c>
      <c r="D1612">
        <v>3</v>
      </c>
    </row>
    <row r="1613" spans="1:4" x14ac:dyDescent="0.3">
      <c r="A1613" s="1">
        <v>43943</v>
      </c>
      <c r="B1613" s="3" t="s">
        <v>75</v>
      </c>
      <c r="C1613">
        <v>48</v>
      </c>
      <c r="D1613">
        <v>2</v>
      </c>
    </row>
    <row r="1614" spans="1:4" x14ac:dyDescent="0.3">
      <c r="A1614" s="1">
        <v>43944</v>
      </c>
      <c r="B1614" s="3" t="s">
        <v>75</v>
      </c>
      <c r="C1614">
        <v>43</v>
      </c>
      <c r="D1614">
        <v>5</v>
      </c>
    </row>
    <row r="1615" spans="1:4" x14ac:dyDescent="0.3">
      <c r="A1615" s="1">
        <v>43945</v>
      </c>
      <c r="B1615" s="3" t="s">
        <v>75</v>
      </c>
      <c r="C1615">
        <v>55</v>
      </c>
      <c r="D1615">
        <v>5</v>
      </c>
    </row>
    <row r="1616" spans="1:4" x14ac:dyDescent="0.3">
      <c r="A1616" s="1">
        <v>43946</v>
      </c>
      <c r="B1616" s="3" t="s">
        <v>75</v>
      </c>
      <c r="C1616">
        <v>39</v>
      </c>
      <c r="D1616">
        <v>6</v>
      </c>
    </row>
    <row r="1617" spans="1:4" x14ac:dyDescent="0.3">
      <c r="A1617" s="1">
        <v>43947</v>
      </c>
      <c r="B1617" s="3" t="s">
        <v>75</v>
      </c>
      <c r="C1617">
        <v>35</v>
      </c>
      <c r="D1617">
        <v>4</v>
      </c>
    </row>
    <row r="1618" spans="1:4" x14ac:dyDescent="0.3">
      <c r="A1618" s="1">
        <v>43948</v>
      </c>
      <c r="B1618" s="3" t="s">
        <v>75</v>
      </c>
      <c r="C1618">
        <v>30</v>
      </c>
      <c r="D1618">
        <v>3</v>
      </c>
    </row>
    <row r="1619" spans="1:4" x14ac:dyDescent="0.3">
      <c r="A1619" s="1">
        <v>43949</v>
      </c>
      <c r="B1619" s="3" t="s">
        <v>75</v>
      </c>
      <c r="C1619">
        <v>35</v>
      </c>
      <c r="D1619">
        <v>1</v>
      </c>
    </row>
    <row r="1620" spans="1:4" x14ac:dyDescent="0.3">
      <c r="A1620" s="1">
        <v>43950</v>
      </c>
      <c r="B1620" s="3" t="s">
        <v>75</v>
      </c>
      <c r="C1620">
        <v>20</v>
      </c>
      <c r="D1620">
        <v>0</v>
      </c>
    </row>
    <row r="1621" spans="1:4" x14ac:dyDescent="0.3">
      <c r="A1621" s="1">
        <v>43951</v>
      </c>
      <c r="B1621" s="3" t="s">
        <v>75</v>
      </c>
      <c r="C1621">
        <v>26</v>
      </c>
      <c r="D1621">
        <v>3</v>
      </c>
    </row>
    <row r="1622" spans="1:4" x14ac:dyDescent="0.3">
      <c r="A1622" s="1">
        <v>43952</v>
      </c>
      <c r="B1622" s="3" t="s">
        <v>75</v>
      </c>
      <c r="C1622">
        <v>28</v>
      </c>
      <c r="D1622">
        <v>2</v>
      </c>
    </row>
    <row r="1623" spans="1:4" x14ac:dyDescent="0.3">
      <c r="A1623" s="1">
        <v>43953</v>
      </c>
      <c r="B1623" s="3" t="s">
        <v>75</v>
      </c>
      <c r="C1623">
        <v>19</v>
      </c>
      <c r="D1623">
        <v>3</v>
      </c>
    </row>
    <row r="1624" spans="1:4" x14ac:dyDescent="0.3">
      <c r="A1624" s="1">
        <v>43954</v>
      </c>
      <c r="B1624" s="3" t="s">
        <v>75</v>
      </c>
      <c r="C1624">
        <v>27</v>
      </c>
      <c r="D1624">
        <v>2</v>
      </c>
    </row>
    <row r="1625" spans="1:4" x14ac:dyDescent="0.3">
      <c r="A1625" s="1">
        <v>43955</v>
      </c>
      <c r="B1625" s="3" t="s">
        <v>75</v>
      </c>
      <c r="C1625">
        <v>15</v>
      </c>
      <c r="D1625">
        <v>2</v>
      </c>
    </row>
    <row r="1626" spans="1:4" x14ac:dyDescent="0.3">
      <c r="A1626" s="1">
        <v>43956</v>
      </c>
      <c r="B1626" s="3" t="s">
        <v>75</v>
      </c>
      <c r="C1626">
        <v>12</v>
      </c>
      <c r="D1626">
        <v>3</v>
      </c>
    </row>
    <row r="1627" spans="1:4" x14ac:dyDescent="0.3">
      <c r="A1627" s="1">
        <v>43957</v>
      </c>
      <c r="B1627" s="3" t="s">
        <v>75</v>
      </c>
      <c r="C1627">
        <v>14</v>
      </c>
      <c r="D1627">
        <v>3</v>
      </c>
    </row>
    <row r="1628" spans="1:4" x14ac:dyDescent="0.3">
      <c r="A1628" s="1">
        <v>43958</v>
      </c>
      <c r="B1628" s="3" t="s">
        <v>75</v>
      </c>
      <c r="C1628">
        <v>7</v>
      </c>
      <c r="D1628">
        <v>1</v>
      </c>
    </row>
    <row r="1629" spans="1:4" x14ac:dyDescent="0.3">
      <c r="A1629" s="1">
        <v>43959</v>
      </c>
      <c r="B1629" s="3" t="s">
        <v>75</v>
      </c>
      <c r="C1629">
        <v>13</v>
      </c>
      <c r="D1629">
        <v>2</v>
      </c>
    </row>
    <row r="1630" spans="1:4" x14ac:dyDescent="0.3">
      <c r="A1630" s="1">
        <v>43960</v>
      </c>
      <c r="B1630" s="3" t="s">
        <v>75</v>
      </c>
      <c r="C1630">
        <v>12</v>
      </c>
      <c r="D1630">
        <v>3</v>
      </c>
    </row>
    <row r="1631" spans="1:4" x14ac:dyDescent="0.3">
      <c r="A1631" s="1">
        <v>43961</v>
      </c>
      <c r="B1631" s="3" t="s">
        <v>75</v>
      </c>
      <c r="C1631">
        <v>14</v>
      </c>
      <c r="D1631">
        <v>0</v>
      </c>
    </row>
    <row r="1632" spans="1:4" x14ac:dyDescent="0.3">
      <c r="A1632" s="1">
        <v>43962</v>
      </c>
      <c r="B1632" s="3" t="s">
        <v>75</v>
      </c>
      <c r="C1632">
        <v>12</v>
      </c>
      <c r="D1632">
        <v>1</v>
      </c>
    </row>
    <row r="1633" spans="1:4" x14ac:dyDescent="0.3">
      <c r="A1633" s="1">
        <v>43963</v>
      </c>
      <c r="B1633" s="3" t="s">
        <v>75</v>
      </c>
      <c r="C1633">
        <v>4</v>
      </c>
      <c r="D1633">
        <v>4</v>
      </c>
    </row>
    <row r="1634" spans="1:4" x14ac:dyDescent="0.3">
      <c r="A1634" s="1">
        <v>43964</v>
      </c>
      <c r="B1634" s="3" t="s">
        <v>75</v>
      </c>
      <c r="C1634">
        <v>11</v>
      </c>
      <c r="D1634">
        <v>1</v>
      </c>
    </row>
    <row r="1635" spans="1:4" x14ac:dyDescent="0.3">
      <c r="A1635" s="1">
        <v>43965</v>
      </c>
      <c r="B1635" s="3" t="s">
        <v>75</v>
      </c>
      <c r="C1635">
        <v>12</v>
      </c>
      <c r="D1635">
        <v>1</v>
      </c>
    </row>
    <row r="1636" spans="1:4" x14ac:dyDescent="0.3">
      <c r="A1636" s="1">
        <v>43966</v>
      </c>
      <c r="B1636" s="3" t="s">
        <v>75</v>
      </c>
      <c r="C1636">
        <v>8</v>
      </c>
      <c r="D1636">
        <v>0</v>
      </c>
    </row>
    <row r="1637" spans="1:4" x14ac:dyDescent="0.3">
      <c r="A1637" s="1">
        <v>43967</v>
      </c>
      <c r="B1637" s="3" t="s">
        <v>75</v>
      </c>
      <c r="C1637">
        <v>8</v>
      </c>
      <c r="D1637">
        <v>2</v>
      </c>
    </row>
    <row r="1638" spans="1:4" x14ac:dyDescent="0.3">
      <c r="A1638" s="1">
        <v>43968</v>
      </c>
      <c r="B1638" s="3" t="s">
        <v>75</v>
      </c>
      <c r="C1638">
        <v>6</v>
      </c>
      <c r="D1638">
        <v>2</v>
      </c>
    </row>
    <row r="1639" spans="1:4" x14ac:dyDescent="0.3">
      <c r="A1639" s="1">
        <v>43969</v>
      </c>
      <c r="B1639" s="3" t="s">
        <v>75</v>
      </c>
      <c r="C1639">
        <v>7</v>
      </c>
      <c r="D1639">
        <v>0</v>
      </c>
    </row>
    <row r="1640" spans="1:4" x14ac:dyDescent="0.3">
      <c r="A1640" s="1">
        <v>43970</v>
      </c>
      <c r="B1640" s="3" t="s">
        <v>75</v>
      </c>
      <c r="C1640">
        <v>8</v>
      </c>
      <c r="D1640">
        <v>1</v>
      </c>
    </row>
    <row r="1641" spans="1:4" x14ac:dyDescent="0.3">
      <c r="A1641" s="1">
        <v>43971</v>
      </c>
      <c r="B1641" s="3" t="s">
        <v>75</v>
      </c>
      <c r="C1641">
        <v>8</v>
      </c>
      <c r="D1641">
        <v>0</v>
      </c>
    </row>
    <row r="1642" spans="1:4" x14ac:dyDescent="0.3">
      <c r="A1642" s="1">
        <v>43972</v>
      </c>
      <c r="B1642" s="3" t="s">
        <v>75</v>
      </c>
      <c r="C1642">
        <v>6</v>
      </c>
      <c r="D1642">
        <v>0</v>
      </c>
    </row>
    <row r="1643" spans="1:4" x14ac:dyDescent="0.3">
      <c r="A1643" s="1">
        <v>43973</v>
      </c>
      <c r="B1643" s="3" t="s">
        <v>75</v>
      </c>
      <c r="C1643">
        <v>4</v>
      </c>
      <c r="D1643">
        <v>0</v>
      </c>
    </row>
    <row r="1644" spans="1:4" x14ac:dyDescent="0.3">
      <c r="A1644" s="1">
        <v>43974</v>
      </c>
      <c r="B1644" s="3" t="s">
        <v>75</v>
      </c>
      <c r="C1644">
        <v>0</v>
      </c>
      <c r="D1644">
        <v>1</v>
      </c>
    </row>
    <row r="1645" spans="1:4" x14ac:dyDescent="0.3">
      <c r="A1645" s="1">
        <v>43975</v>
      </c>
      <c r="B1645" s="3" t="s">
        <v>75</v>
      </c>
      <c r="C1645">
        <v>2</v>
      </c>
      <c r="D1645">
        <v>0</v>
      </c>
    </row>
    <row r="1646" spans="1:4" x14ac:dyDescent="0.3">
      <c r="A1646" s="1">
        <v>43976</v>
      </c>
      <c r="B1646" s="3" t="s">
        <v>75</v>
      </c>
      <c r="C1646">
        <v>4</v>
      </c>
      <c r="D1646">
        <v>1</v>
      </c>
    </row>
    <row r="1647" spans="1:4" x14ac:dyDescent="0.3">
      <c r="A1647" s="1">
        <v>43861</v>
      </c>
      <c r="B1647" s="3" t="s">
        <v>66</v>
      </c>
      <c r="C1647">
        <v>0</v>
      </c>
      <c r="D1647">
        <v>0</v>
      </c>
    </row>
    <row r="1648" spans="1:4" x14ac:dyDescent="0.3">
      <c r="A1648" s="1">
        <v>43867</v>
      </c>
      <c r="B1648" s="3" t="s">
        <v>66</v>
      </c>
      <c r="C1648">
        <v>0</v>
      </c>
      <c r="D1648">
        <v>0</v>
      </c>
    </row>
    <row r="1649" spans="1:4" x14ac:dyDescent="0.3">
      <c r="A1649" s="1">
        <v>43882</v>
      </c>
      <c r="B1649" s="3" t="s">
        <v>66</v>
      </c>
      <c r="C1649">
        <v>0</v>
      </c>
      <c r="D1649">
        <v>0</v>
      </c>
    </row>
    <row r="1650" spans="1:4" x14ac:dyDescent="0.3">
      <c r="A1650" s="1">
        <v>43883</v>
      </c>
      <c r="B1650" s="3" t="s">
        <v>66</v>
      </c>
      <c r="C1650">
        <v>0</v>
      </c>
      <c r="D1650">
        <v>0</v>
      </c>
    </row>
    <row r="1651" spans="1:4" x14ac:dyDescent="0.3">
      <c r="A1651" s="1">
        <v>43884</v>
      </c>
      <c r="B1651" s="3" t="s">
        <v>66</v>
      </c>
      <c r="C1651">
        <v>0</v>
      </c>
      <c r="D1651">
        <v>0</v>
      </c>
    </row>
    <row r="1652" spans="1:4" x14ac:dyDescent="0.3">
      <c r="A1652" s="1">
        <v>43885</v>
      </c>
      <c r="B1652" s="3" t="s">
        <v>66</v>
      </c>
      <c r="C1652">
        <v>0</v>
      </c>
      <c r="D1652">
        <v>0</v>
      </c>
    </row>
    <row r="1653" spans="1:4" x14ac:dyDescent="0.3">
      <c r="A1653" s="1">
        <v>43886</v>
      </c>
      <c r="B1653" s="3" t="s">
        <v>66</v>
      </c>
      <c r="C1653">
        <v>2</v>
      </c>
      <c r="D1653">
        <v>0</v>
      </c>
    </row>
    <row r="1654" spans="1:4" x14ac:dyDescent="0.3">
      <c r="A1654" s="1">
        <v>43887</v>
      </c>
      <c r="B1654" s="3" t="s">
        <v>66</v>
      </c>
      <c r="C1654">
        <v>0</v>
      </c>
      <c r="D1654">
        <v>0</v>
      </c>
    </row>
    <row r="1655" spans="1:4" x14ac:dyDescent="0.3">
      <c r="A1655" s="1">
        <v>43888</v>
      </c>
      <c r="B1655" s="3" t="s">
        <v>66</v>
      </c>
      <c r="C1655">
        <v>0</v>
      </c>
      <c r="D1655">
        <v>0</v>
      </c>
    </row>
    <row r="1656" spans="1:4" x14ac:dyDescent="0.3">
      <c r="A1656" s="1">
        <v>43889</v>
      </c>
      <c r="B1656" s="3" t="s">
        <v>66</v>
      </c>
      <c r="C1656">
        <v>6</v>
      </c>
      <c r="D1656">
        <v>0</v>
      </c>
    </row>
    <row r="1657" spans="1:4" x14ac:dyDescent="0.3">
      <c r="A1657" s="1">
        <v>43890</v>
      </c>
      <c r="B1657" s="3" t="s">
        <v>66</v>
      </c>
      <c r="C1657">
        <v>3</v>
      </c>
      <c r="D1657">
        <v>0</v>
      </c>
    </row>
    <row r="1658" spans="1:4" x14ac:dyDescent="0.3">
      <c r="A1658" s="1">
        <v>43891</v>
      </c>
      <c r="B1658" s="3" t="s">
        <v>66</v>
      </c>
      <c r="C1658">
        <v>2</v>
      </c>
      <c r="D1658">
        <v>0</v>
      </c>
    </row>
    <row r="1659" spans="1:4" x14ac:dyDescent="0.3">
      <c r="A1659" s="1">
        <v>43892</v>
      </c>
      <c r="B1659" s="3" t="s">
        <v>66</v>
      </c>
      <c r="C1659">
        <v>0</v>
      </c>
      <c r="D1659">
        <v>0</v>
      </c>
    </row>
    <row r="1660" spans="1:4" x14ac:dyDescent="0.3">
      <c r="A1660" s="1">
        <v>43893</v>
      </c>
      <c r="B1660" s="3" t="s">
        <v>66</v>
      </c>
      <c r="C1660">
        <v>6</v>
      </c>
      <c r="D1660">
        <v>0</v>
      </c>
    </row>
    <row r="1661" spans="1:4" x14ac:dyDescent="0.3">
      <c r="A1661" s="1">
        <v>43894</v>
      </c>
      <c r="B1661" s="3" t="s">
        <v>66</v>
      </c>
      <c r="C1661">
        <v>19</v>
      </c>
      <c r="D1661">
        <v>0</v>
      </c>
    </row>
    <row r="1662" spans="1:4" x14ac:dyDescent="0.3">
      <c r="A1662" s="1">
        <v>43895</v>
      </c>
      <c r="B1662" s="3" t="s">
        <v>66</v>
      </c>
      <c r="C1662">
        <v>23</v>
      </c>
      <c r="D1662">
        <v>0</v>
      </c>
    </row>
    <row r="1663" spans="1:4" x14ac:dyDescent="0.3">
      <c r="A1663" s="1">
        <v>43896</v>
      </c>
      <c r="B1663" s="3" t="s">
        <v>66</v>
      </c>
      <c r="C1663">
        <v>18</v>
      </c>
      <c r="D1663">
        <v>0</v>
      </c>
    </row>
    <row r="1664" spans="1:4" x14ac:dyDescent="0.3">
      <c r="A1664" s="1">
        <v>43897</v>
      </c>
      <c r="B1664" s="3" t="s">
        <v>66</v>
      </c>
      <c r="C1664">
        <v>34</v>
      </c>
      <c r="D1664">
        <v>0</v>
      </c>
    </row>
    <row r="1665" spans="1:4" x14ac:dyDescent="0.3">
      <c r="A1665" s="1">
        <v>43898</v>
      </c>
      <c r="B1665" s="3" t="s">
        <v>66</v>
      </c>
      <c r="C1665">
        <v>53</v>
      </c>
      <c r="D1665">
        <v>0</v>
      </c>
    </row>
    <row r="1666" spans="1:4" x14ac:dyDescent="0.3">
      <c r="A1666" s="1">
        <v>43899</v>
      </c>
      <c r="B1666" s="3" t="s">
        <v>66</v>
      </c>
      <c r="C1666">
        <v>42</v>
      </c>
      <c r="D1666">
        <v>1</v>
      </c>
    </row>
    <row r="1667" spans="1:4" x14ac:dyDescent="0.3">
      <c r="A1667" s="1">
        <v>43900</v>
      </c>
      <c r="B1667" s="3" t="s">
        <v>66</v>
      </c>
      <c r="C1667">
        <v>56</v>
      </c>
      <c r="D1667">
        <v>0</v>
      </c>
    </row>
    <row r="1668" spans="1:4" x14ac:dyDescent="0.3">
      <c r="A1668" s="1">
        <v>43901</v>
      </c>
      <c r="B1668" s="3" t="s">
        <v>66</v>
      </c>
      <c r="C1668">
        <v>56</v>
      </c>
      <c r="D1668">
        <v>0</v>
      </c>
    </row>
    <row r="1669" spans="1:4" x14ac:dyDescent="0.3">
      <c r="A1669" s="1">
        <v>43902</v>
      </c>
      <c r="B1669" s="3" t="s">
        <v>66</v>
      </c>
      <c r="C1669">
        <v>44</v>
      </c>
      <c r="D1669">
        <v>4</v>
      </c>
    </row>
    <row r="1670" spans="1:4" x14ac:dyDescent="0.3">
      <c r="A1670" s="1">
        <v>43903</v>
      </c>
      <c r="B1670" s="3" t="s">
        <v>66</v>
      </c>
      <c r="C1670">
        <v>106</v>
      </c>
      <c r="D1670">
        <v>0</v>
      </c>
    </row>
    <row r="1671" spans="1:4" x14ac:dyDescent="0.3">
      <c r="A1671" s="1">
        <v>43904</v>
      </c>
      <c r="B1671" s="3" t="s">
        <v>66</v>
      </c>
      <c r="C1671">
        <v>160</v>
      </c>
      <c r="D1671">
        <v>1</v>
      </c>
    </row>
    <row r="1672" spans="1:4" x14ac:dyDescent="0.3">
      <c r="A1672" s="1">
        <v>43905</v>
      </c>
      <c r="B1672" s="3" t="s">
        <v>66</v>
      </c>
      <c r="C1672">
        <v>151</v>
      </c>
      <c r="D1672">
        <v>2</v>
      </c>
    </row>
    <row r="1673" spans="1:4" x14ac:dyDescent="0.3">
      <c r="A1673" s="1">
        <v>43906</v>
      </c>
      <c r="B1673" s="3" t="s">
        <v>66</v>
      </c>
      <c r="C1673">
        <v>85</v>
      </c>
      <c r="D1673">
        <v>6</v>
      </c>
    </row>
    <row r="1674" spans="1:4" x14ac:dyDescent="0.3">
      <c r="A1674" s="1">
        <v>43907</v>
      </c>
      <c r="B1674" s="3" t="s">
        <v>66</v>
      </c>
      <c r="C1674">
        <v>187</v>
      </c>
      <c r="D1674">
        <v>3</v>
      </c>
    </row>
    <row r="1675" spans="1:4" x14ac:dyDescent="0.3">
      <c r="A1675" s="1">
        <v>43908</v>
      </c>
      <c r="B1675" s="3" t="s">
        <v>66</v>
      </c>
      <c r="C1675">
        <v>277</v>
      </c>
      <c r="D1675">
        <v>5</v>
      </c>
    </row>
    <row r="1676" spans="1:4" x14ac:dyDescent="0.3">
      <c r="A1676" s="1">
        <v>43909</v>
      </c>
      <c r="B1676" s="3" t="s">
        <v>66</v>
      </c>
      <c r="C1676">
        <v>152</v>
      </c>
      <c r="D1676">
        <v>16</v>
      </c>
    </row>
    <row r="1677" spans="1:4" x14ac:dyDescent="0.3">
      <c r="A1677" s="1">
        <v>43910</v>
      </c>
      <c r="B1677" s="3" t="s">
        <v>66</v>
      </c>
      <c r="C1677">
        <v>311</v>
      </c>
      <c r="D1677">
        <v>9</v>
      </c>
    </row>
    <row r="1678" spans="1:4" x14ac:dyDescent="0.3">
      <c r="A1678" s="1">
        <v>43911</v>
      </c>
      <c r="B1678" s="3" t="s">
        <v>66</v>
      </c>
      <c r="C1678">
        <v>219</v>
      </c>
      <c r="D1678">
        <v>25</v>
      </c>
    </row>
    <row r="1679" spans="1:4" x14ac:dyDescent="0.3">
      <c r="A1679" s="1">
        <v>43912</v>
      </c>
      <c r="B1679" s="3" t="s">
        <v>66</v>
      </c>
      <c r="C1679">
        <v>265</v>
      </c>
      <c r="D1679">
        <v>19</v>
      </c>
    </row>
    <row r="1680" spans="1:4" x14ac:dyDescent="0.3">
      <c r="A1680" s="1">
        <v>43913</v>
      </c>
      <c r="B1680" s="3" t="s">
        <v>66</v>
      </c>
      <c r="C1680">
        <v>184</v>
      </c>
      <c r="D1680">
        <v>18</v>
      </c>
    </row>
    <row r="1681" spans="1:4" x14ac:dyDescent="0.3">
      <c r="A1681" s="1">
        <v>43914</v>
      </c>
      <c r="B1681" s="3" t="s">
        <v>66</v>
      </c>
      <c r="C1681">
        <v>238</v>
      </c>
      <c r="D1681">
        <v>20</v>
      </c>
    </row>
    <row r="1682" spans="1:4" x14ac:dyDescent="0.3">
      <c r="A1682" s="1">
        <v>43915</v>
      </c>
      <c r="B1682" s="3" t="s">
        <v>66</v>
      </c>
      <c r="C1682">
        <v>273</v>
      </c>
      <c r="D1682">
        <v>13</v>
      </c>
    </row>
    <row r="1683" spans="1:4" x14ac:dyDescent="0.3">
      <c r="A1683" s="1">
        <v>43916</v>
      </c>
      <c r="B1683" s="3" t="s">
        <v>66</v>
      </c>
      <c r="C1683">
        <v>254</v>
      </c>
      <c r="D1683">
        <v>16</v>
      </c>
    </row>
    <row r="1684" spans="1:4" x14ac:dyDescent="0.3">
      <c r="A1684" s="1">
        <v>43917</v>
      </c>
      <c r="B1684" s="3" t="s">
        <v>66</v>
      </c>
      <c r="C1684">
        <v>224</v>
      </c>
      <c r="D1684">
        <v>19</v>
      </c>
    </row>
    <row r="1685" spans="1:4" x14ac:dyDescent="0.3">
      <c r="A1685" s="1">
        <v>43918</v>
      </c>
      <c r="B1685" s="3" t="s">
        <v>66</v>
      </c>
      <c r="C1685">
        <v>367</v>
      </c>
      <c r="D1685">
        <v>21</v>
      </c>
    </row>
    <row r="1686" spans="1:4" x14ac:dyDescent="0.3">
      <c r="A1686" s="1">
        <v>43919</v>
      </c>
      <c r="B1686" s="3" t="s">
        <v>66</v>
      </c>
      <c r="C1686">
        <v>305</v>
      </c>
      <c r="D1686">
        <v>17</v>
      </c>
    </row>
    <row r="1687" spans="1:4" x14ac:dyDescent="0.3">
      <c r="A1687" s="1">
        <v>43920</v>
      </c>
      <c r="B1687" s="3" t="s">
        <v>66</v>
      </c>
      <c r="C1687">
        <v>290</v>
      </c>
      <c r="D1687">
        <v>16</v>
      </c>
    </row>
    <row r="1688" spans="1:4" x14ac:dyDescent="0.3">
      <c r="A1688" s="1">
        <v>43921</v>
      </c>
      <c r="B1688" s="3" t="s">
        <v>66</v>
      </c>
      <c r="C1688">
        <v>196</v>
      </c>
      <c r="D1688">
        <v>13</v>
      </c>
    </row>
    <row r="1689" spans="1:4" x14ac:dyDescent="0.3">
      <c r="A1689" s="1">
        <v>43922</v>
      </c>
      <c r="B1689" s="3" t="s">
        <v>66</v>
      </c>
      <c r="C1689">
        <v>259</v>
      </c>
      <c r="D1689">
        <v>9</v>
      </c>
    </row>
    <row r="1690" spans="1:4" x14ac:dyDescent="0.3">
      <c r="A1690" s="1">
        <v>43923</v>
      </c>
      <c r="B1690" s="3" t="s">
        <v>66</v>
      </c>
      <c r="C1690">
        <v>406</v>
      </c>
      <c r="D1690">
        <v>15</v>
      </c>
    </row>
    <row r="1691" spans="1:4" x14ac:dyDescent="0.3">
      <c r="A1691" s="1">
        <v>43924</v>
      </c>
      <c r="B1691" s="3" t="s">
        <v>66</v>
      </c>
      <c r="C1691">
        <v>226</v>
      </c>
      <c r="D1691">
        <v>22</v>
      </c>
    </row>
    <row r="1692" spans="1:4" x14ac:dyDescent="0.3">
      <c r="A1692" s="1">
        <v>43925</v>
      </c>
      <c r="B1692" s="3" t="s">
        <v>66</v>
      </c>
      <c r="C1692">
        <v>172</v>
      </c>
      <c r="D1692">
        <v>17</v>
      </c>
    </row>
    <row r="1693" spans="1:4" x14ac:dyDescent="0.3">
      <c r="A1693" s="1">
        <v>43926</v>
      </c>
      <c r="B1693" s="3" t="s">
        <v>66</v>
      </c>
      <c r="C1693">
        <v>176</v>
      </c>
      <c r="D1693">
        <v>18</v>
      </c>
    </row>
    <row r="1694" spans="1:4" x14ac:dyDescent="0.3">
      <c r="A1694" s="1">
        <v>43927</v>
      </c>
      <c r="B1694" s="3" t="s">
        <v>66</v>
      </c>
      <c r="C1694">
        <v>154</v>
      </c>
      <c r="D1694">
        <v>25</v>
      </c>
    </row>
    <row r="1695" spans="1:4" x14ac:dyDescent="0.3">
      <c r="A1695" s="1">
        <v>43928</v>
      </c>
      <c r="B1695" s="3" t="s">
        <v>66</v>
      </c>
      <c r="C1695">
        <v>172</v>
      </c>
      <c r="D1695">
        <v>19</v>
      </c>
    </row>
    <row r="1696" spans="1:4" x14ac:dyDescent="0.3">
      <c r="A1696" s="1">
        <v>43929</v>
      </c>
      <c r="B1696" s="3" t="s">
        <v>66</v>
      </c>
      <c r="C1696">
        <v>206</v>
      </c>
      <c r="D1696">
        <v>23</v>
      </c>
    </row>
    <row r="1697" spans="1:4" x14ac:dyDescent="0.3">
      <c r="A1697" s="1">
        <v>43930</v>
      </c>
      <c r="B1697" s="3" t="s">
        <v>66</v>
      </c>
      <c r="C1697">
        <v>173</v>
      </c>
      <c r="D1697">
        <v>16</v>
      </c>
    </row>
    <row r="1698" spans="1:4" x14ac:dyDescent="0.3">
      <c r="A1698" s="1">
        <v>43931</v>
      </c>
      <c r="B1698" s="3" t="s">
        <v>66</v>
      </c>
      <c r="C1698">
        <v>175</v>
      </c>
      <c r="D1698">
        <v>46</v>
      </c>
    </row>
    <row r="1699" spans="1:4" x14ac:dyDescent="0.3">
      <c r="A1699" s="1">
        <v>43932</v>
      </c>
      <c r="B1699" s="3" t="s">
        <v>66</v>
      </c>
      <c r="C1699">
        <v>231</v>
      </c>
      <c r="D1699">
        <v>13</v>
      </c>
    </row>
    <row r="1700" spans="1:4" x14ac:dyDescent="0.3">
      <c r="A1700" s="1">
        <v>43933</v>
      </c>
      <c r="B1700" s="3" t="s">
        <v>66</v>
      </c>
      <c r="C1700">
        <v>277</v>
      </c>
      <c r="D1700">
        <v>28</v>
      </c>
    </row>
    <row r="1701" spans="1:4" x14ac:dyDescent="0.3">
      <c r="A1701" s="1">
        <v>43934</v>
      </c>
      <c r="B1701" s="3" t="s">
        <v>66</v>
      </c>
      <c r="C1701">
        <v>155</v>
      </c>
      <c r="D1701">
        <v>23</v>
      </c>
    </row>
    <row r="1702" spans="1:4" x14ac:dyDescent="0.3">
      <c r="A1702" s="1">
        <v>43935</v>
      </c>
      <c r="B1702" s="3" t="s">
        <v>66</v>
      </c>
      <c r="C1702">
        <v>137</v>
      </c>
      <c r="D1702">
        <v>20</v>
      </c>
    </row>
    <row r="1703" spans="1:4" x14ac:dyDescent="0.3">
      <c r="A1703" s="1">
        <v>43936</v>
      </c>
      <c r="B1703" s="3" t="s">
        <v>66</v>
      </c>
      <c r="C1703">
        <v>139</v>
      </c>
      <c r="D1703">
        <v>18</v>
      </c>
    </row>
    <row r="1704" spans="1:4" x14ac:dyDescent="0.3">
      <c r="A1704" s="1">
        <v>43937</v>
      </c>
      <c r="B1704" s="3" t="s">
        <v>66</v>
      </c>
      <c r="C1704">
        <v>277</v>
      </c>
      <c r="D1704">
        <v>29</v>
      </c>
    </row>
    <row r="1705" spans="1:4" x14ac:dyDescent="0.3">
      <c r="A1705" s="1">
        <v>43938</v>
      </c>
      <c r="B1705" s="3" t="s">
        <v>66</v>
      </c>
      <c r="C1705">
        <v>167</v>
      </c>
      <c r="D1705">
        <v>17</v>
      </c>
    </row>
    <row r="1706" spans="1:4" x14ac:dyDescent="0.3">
      <c r="A1706" s="1">
        <v>43939</v>
      </c>
      <c r="B1706" s="3" t="s">
        <v>66</v>
      </c>
      <c r="C1706">
        <v>127</v>
      </c>
      <c r="D1706">
        <v>16</v>
      </c>
    </row>
    <row r="1707" spans="1:4" x14ac:dyDescent="0.3">
      <c r="A1707" s="1">
        <v>43940</v>
      </c>
      <c r="B1707" s="3" t="s">
        <v>66</v>
      </c>
      <c r="C1707">
        <v>135</v>
      </c>
      <c r="D1707">
        <v>19</v>
      </c>
    </row>
    <row r="1708" spans="1:4" x14ac:dyDescent="0.3">
      <c r="A1708" s="1">
        <v>43941</v>
      </c>
      <c r="B1708" s="3" t="s">
        <v>66</v>
      </c>
      <c r="C1708">
        <v>135</v>
      </c>
      <c r="D1708">
        <v>30</v>
      </c>
    </row>
    <row r="1709" spans="1:4" x14ac:dyDescent="0.3">
      <c r="A1709" s="1">
        <v>43942</v>
      </c>
      <c r="B1709" s="3" t="s">
        <v>66</v>
      </c>
      <c r="C1709">
        <v>96</v>
      </c>
      <c r="D1709">
        <v>19</v>
      </c>
    </row>
    <row r="1710" spans="1:4" x14ac:dyDescent="0.3">
      <c r="A1710" s="1">
        <v>43943</v>
      </c>
      <c r="B1710" s="3" t="s">
        <v>66</v>
      </c>
      <c r="C1710">
        <v>97</v>
      </c>
      <c r="D1710">
        <v>19</v>
      </c>
    </row>
    <row r="1711" spans="1:4" x14ac:dyDescent="0.3">
      <c r="A1711" s="1">
        <v>43944</v>
      </c>
      <c r="B1711" s="3" t="s">
        <v>66</v>
      </c>
      <c r="C1711">
        <v>80</v>
      </c>
      <c r="D1711">
        <v>18</v>
      </c>
    </row>
    <row r="1712" spans="1:4" x14ac:dyDescent="0.3">
      <c r="A1712" s="1">
        <v>43945</v>
      </c>
      <c r="B1712" s="3" t="s">
        <v>66</v>
      </c>
      <c r="C1712">
        <v>97</v>
      </c>
      <c r="D1712">
        <v>19</v>
      </c>
    </row>
    <row r="1713" spans="1:4" x14ac:dyDescent="0.3">
      <c r="A1713" s="1">
        <v>43946</v>
      </c>
      <c r="B1713" s="3" t="s">
        <v>66</v>
      </c>
      <c r="C1713">
        <v>138</v>
      </c>
      <c r="D1713">
        <v>18</v>
      </c>
    </row>
    <row r="1714" spans="1:4" x14ac:dyDescent="0.3">
      <c r="A1714" s="1">
        <v>43947</v>
      </c>
      <c r="B1714" s="3" t="s">
        <v>66</v>
      </c>
      <c r="C1714">
        <v>132</v>
      </c>
      <c r="D1714">
        <v>18</v>
      </c>
    </row>
    <row r="1715" spans="1:4" x14ac:dyDescent="0.3">
      <c r="A1715" s="1">
        <v>43948</v>
      </c>
      <c r="B1715" s="3" t="s">
        <v>66</v>
      </c>
      <c r="C1715">
        <v>32</v>
      </c>
      <c r="D1715">
        <v>17</v>
      </c>
    </row>
    <row r="1716" spans="1:4" x14ac:dyDescent="0.3">
      <c r="A1716" s="1">
        <v>43949</v>
      </c>
      <c r="B1716" s="3" t="s">
        <v>66</v>
      </c>
      <c r="C1716">
        <v>52</v>
      </c>
      <c r="D1716">
        <v>16</v>
      </c>
    </row>
    <row r="1717" spans="1:4" x14ac:dyDescent="0.3">
      <c r="A1717" s="1">
        <v>43950</v>
      </c>
      <c r="B1717" s="3" t="s">
        <v>66</v>
      </c>
      <c r="C1717">
        <v>61</v>
      </c>
      <c r="D1717">
        <v>16</v>
      </c>
    </row>
    <row r="1718" spans="1:4" x14ac:dyDescent="0.3">
      <c r="A1718" s="1">
        <v>43951</v>
      </c>
      <c r="B1718" s="3" t="s">
        <v>66</v>
      </c>
      <c r="C1718">
        <v>60</v>
      </c>
      <c r="D1718">
        <v>15</v>
      </c>
    </row>
    <row r="1719" spans="1:4" x14ac:dyDescent="0.3">
      <c r="A1719" s="1">
        <v>43952</v>
      </c>
      <c r="B1719" s="3" t="s">
        <v>66</v>
      </c>
      <c r="C1719">
        <v>93</v>
      </c>
      <c r="D1719">
        <v>12</v>
      </c>
    </row>
    <row r="1720" spans="1:4" x14ac:dyDescent="0.3">
      <c r="A1720" s="1">
        <v>43953</v>
      </c>
      <c r="B1720" s="3" t="s">
        <v>66</v>
      </c>
      <c r="C1720">
        <v>80</v>
      </c>
      <c r="D1720">
        <v>9</v>
      </c>
    </row>
    <row r="1721" spans="1:4" x14ac:dyDescent="0.3">
      <c r="A1721" s="1">
        <v>43954</v>
      </c>
      <c r="B1721" s="3" t="s">
        <v>66</v>
      </c>
      <c r="C1721">
        <v>38</v>
      </c>
      <c r="D1721">
        <v>9</v>
      </c>
    </row>
    <row r="1722" spans="1:4" x14ac:dyDescent="0.3">
      <c r="A1722" s="1">
        <v>43955</v>
      </c>
      <c r="B1722" s="3" t="s">
        <v>66</v>
      </c>
      <c r="C1722">
        <v>38</v>
      </c>
      <c r="D1722">
        <v>9</v>
      </c>
    </row>
    <row r="1723" spans="1:4" x14ac:dyDescent="0.3">
      <c r="A1723" s="1">
        <v>43956</v>
      </c>
      <c r="B1723" s="3" t="s">
        <v>66</v>
      </c>
      <c r="C1723">
        <v>30</v>
      </c>
      <c r="D1723">
        <v>8</v>
      </c>
    </row>
    <row r="1724" spans="1:4" x14ac:dyDescent="0.3">
      <c r="A1724" s="1">
        <v>43957</v>
      </c>
      <c r="B1724" s="3" t="s">
        <v>66</v>
      </c>
      <c r="C1724">
        <v>26</v>
      </c>
      <c r="D1724">
        <v>10</v>
      </c>
    </row>
    <row r="1725" spans="1:4" x14ac:dyDescent="0.3">
      <c r="A1725" s="1">
        <v>43958</v>
      </c>
      <c r="B1725" s="3" t="s">
        <v>66</v>
      </c>
      <c r="C1725">
        <v>26</v>
      </c>
      <c r="D1725">
        <v>16</v>
      </c>
    </row>
    <row r="1726" spans="1:4" x14ac:dyDescent="0.3">
      <c r="A1726" s="1">
        <v>43959</v>
      </c>
      <c r="B1726" s="3" t="s">
        <v>66</v>
      </c>
      <c r="C1726">
        <v>38</v>
      </c>
      <c r="D1726">
        <v>15</v>
      </c>
    </row>
    <row r="1727" spans="1:4" x14ac:dyDescent="0.3">
      <c r="A1727" s="1">
        <v>43960</v>
      </c>
      <c r="B1727" s="3" t="s">
        <v>66</v>
      </c>
      <c r="C1727">
        <v>24</v>
      </c>
      <c r="D1727">
        <v>7</v>
      </c>
    </row>
    <row r="1728" spans="1:4" x14ac:dyDescent="0.3">
      <c r="A1728" s="1">
        <v>43961</v>
      </c>
      <c r="B1728" s="3" t="s">
        <v>66</v>
      </c>
      <c r="C1728">
        <v>29</v>
      </c>
      <c r="D1728">
        <v>5</v>
      </c>
    </row>
    <row r="1729" spans="1:4" x14ac:dyDescent="0.3">
      <c r="A1729" s="1">
        <v>43962</v>
      </c>
      <c r="B1729" s="3" t="s">
        <v>66</v>
      </c>
      <c r="C1729">
        <v>13</v>
      </c>
      <c r="D1729">
        <v>8</v>
      </c>
    </row>
    <row r="1730" spans="1:4" x14ac:dyDescent="0.3">
      <c r="A1730" s="1">
        <v>43963</v>
      </c>
      <c r="B1730" s="3" t="s">
        <v>66</v>
      </c>
      <c r="C1730">
        <v>15</v>
      </c>
      <c r="D1730">
        <v>9</v>
      </c>
    </row>
    <row r="1731" spans="1:4" x14ac:dyDescent="0.3">
      <c r="A1731" s="1">
        <v>43964</v>
      </c>
      <c r="B1731" s="3" t="s">
        <v>66</v>
      </c>
      <c r="C1731">
        <v>27</v>
      </c>
      <c r="D1731">
        <v>5</v>
      </c>
    </row>
    <row r="1732" spans="1:4" x14ac:dyDescent="0.3">
      <c r="A1732" s="1">
        <v>43965</v>
      </c>
      <c r="B1732" s="3" t="s">
        <v>66</v>
      </c>
      <c r="C1732">
        <v>30</v>
      </c>
      <c r="D1732">
        <v>9</v>
      </c>
    </row>
    <row r="1733" spans="1:4" x14ac:dyDescent="0.3">
      <c r="A1733" s="1">
        <v>43966</v>
      </c>
      <c r="B1733" s="3" t="s">
        <v>66</v>
      </c>
      <c r="C1733">
        <v>24</v>
      </c>
      <c r="D1733">
        <v>3</v>
      </c>
    </row>
    <row r="1734" spans="1:4" x14ac:dyDescent="0.3">
      <c r="A1734" s="1">
        <v>43967</v>
      </c>
      <c r="B1734" s="3" t="s">
        <v>66</v>
      </c>
      <c r="C1734">
        <v>30</v>
      </c>
      <c r="D1734">
        <v>3</v>
      </c>
    </row>
    <row r="1735" spans="1:4" x14ac:dyDescent="0.3">
      <c r="A1735" s="1">
        <v>43968</v>
      </c>
      <c r="B1735" s="3" t="s">
        <v>66</v>
      </c>
      <c r="C1735">
        <v>35</v>
      </c>
      <c r="D1735">
        <v>5</v>
      </c>
    </row>
    <row r="1736" spans="1:4" x14ac:dyDescent="0.3">
      <c r="A1736" s="1">
        <v>43969</v>
      </c>
      <c r="B1736" s="3" t="s">
        <v>66</v>
      </c>
      <c r="C1736">
        <v>13</v>
      </c>
      <c r="D1736">
        <v>5</v>
      </c>
    </row>
    <row r="1737" spans="1:4" x14ac:dyDescent="0.3">
      <c r="A1737" s="1">
        <v>43970</v>
      </c>
      <c r="B1737" s="3" t="s">
        <v>66</v>
      </c>
      <c r="C1737">
        <v>7</v>
      </c>
      <c r="D1737">
        <v>3</v>
      </c>
    </row>
    <row r="1738" spans="1:4" x14ac:dyDescent="0.3">
      <c r="A1738" s="1">
        <v>43971</v>
      </c>
      <c r="B1738" s="3" t="s">
        <v>66</v>
      </c>
      <c r="C1738">
        <v>14</v>
      </c>
      <c r="D1738">
        <v>6</v>
      </c>
    </row>
    <row r="1739" spans="1:4" x14ac:dyDescent="0.3">
      <c r="A1739" s="1">
        <v>43972</v>
      </c>
      <c r="B1739" s="3" t="s">
        <v>66</v>
      </c>
      <c r="C1739">
        <v>18</v>
      </c>
      <c r="D1739">
        <v>6</v>
      </c>
    </row>
    <row r="1740" spans="1:4" x14ac:dyDescent="0.3">
      <c r="A1740" s="1">
        <v>43973</v>
      </c>
      <c r="B1740" s="3" t="s">
        <v>66</v>
      </c>
      <c r="C1740">
        <v>35</v>
      </c>
      <c r="D1740">
        <v>5</v>
      </c>
    </row>
    <row r="1741" spans="1:4" x14ac:dyDescent="0.3">
      <c r="A1741" s="1">
        <v>43974</v>
      </c>
      <c r="B1741" s="3" t="s">
        <v>66</v>
      </c>
      <c r="C1741">
        <v>12</v>
      </c>
      <c r="D1741">
        <v>2</v>
      </c>
    </row>
    <row r="1742" spans="1:4" x14ac:dyDescent="0.3">
      <c r="A1742" s="1">
        <v>43975</v>
      </c>
      <c r="B1742" s="3" t="s">
        <v>66</v>
      </c>
      <c r="C1742">
        <v>15</v>
      </c>
      <c r="D1742">
        <v>2</v>
      </c>
    </row>
    <row r="1743" spans="1:4" x14ac:dyDescent="0.3">
      <c r="A1743" s="1">
        <v>43976</v>
      </c>
      <c r="B1743" s="3" t="s">
        <v>66</v>
      </c>
      <c r="C1743">
        <v>5</v>
      </c>
      <c r="D1743">
        <v>2</v>
      </c>
    </row>
    <row r="1744" spans="1:4" x14ac:dyDescent="0.3">
      <c r="A1744" s="1">
        <v>43861</v>
      </c>
      <c r="B1744" s="3" t="s">
        <v>67</v>
      </c>
      <c r="C1744">
        <v>0</v>
      </c>
      <c r="D1744">
        <v>0</v>
      </c>
    </row>
    <row r="1745" spans="1:4" x14ac:dyDescent="0.3">
      <c r="A1745" s="1">
        <v>43867</v>
      </c>
      <c r="B1745" s="3" t="s">
        <v>67</v>
      </c>
      <c r="C1745">
        <v>0</v>
      </c>
      <c r="D1745">
        <v>0</v>
      </c>
    </row>
    <row r="1746" spans="1:4" x14ac:dyDescent="0.3">
      <c r="A1746" s="1">
        <v>43882</v>
      </c>
      <c r="B1746" s="3" t="s">
        <v>67</v>
      </c>
      <c r="C1746">
        <v>0</v>
      </c>
      <c r="D1746">
        <v>0</v>
      </c>
    </row>
    <row r="1747" spans="1:4" x14ac:dyDescent="0.3">
      <c r="A1747" s="1">
        <v>43883</v>
      </c>
      <c r="B1747" s="3" t="s">
        <v>67</v>
      </c>
      <c r="C1747">
        <v>0</v>
      </c>
      <c r="D1747">
        <v>0</v>
      </c>
    </row>
    <row r="1748" spans="1:4" x14ac:dyDescent="0.3">
      <c r="A1748" s="1">
        <v>43884</v>
      </c>
      <c r="B1748" s="3" t="s">
        <v>67</v>
      </c>
      <c r="C1748">
        <v>0</v>
      </c>
      <c r="D1748">
        <v>0</v>
      </c>
    </row>
    <row r="1749" spans="1:4" x14ac:dyDescent="0.3">
      <c r="A1749" s="1">
        <v>43885</v>
      </c>
      <c r="B1749" s="3" t="s">
        <v>67</v>
      </c>
      <c r="C1749">
        <v>0</v>
      </c>
      <c r="D1749">
        <v>0</v>
      </c>
    </row>
    <row r="1750" spans="1:4" x14ac:dyDescent="0.3">
      <c r="A1750" s="1">
        <v>43886</v>
      </c>
      <c r="B1750" s="3" t="s">
        <v>67</v>
      </c>
      <c r="C1750">
        <v>0</v>
      </c>
      <c r="D1750">
        <v>0</v>
      </c>
    </row>
    <row r="1751" spans="1:4" x14ac:dyDescent="0.3">
      <c r="A1751" s="1">
        <v>43887</v>
      </c>
      <c r="B1751" s="3" t="s">
        <v>67</v>
      </c>
      <c r="C1751">
        <v>0</v>
      </c>
      <c r="D1751">
        <v>0</v>
      </c>
    </row>
    <row r="1752" spans="1:4" x14ac:dyDescent="0.3">
      <c r="A1752" s="1">
        <v>43888</v>
      </c>
      <c r="B1752" s="3" t="s">
        <v>67</v>
      </c>
      <c r="C1752">
        <v>0</v>
      </c>
      <c r="D1752">
        <v>0</v>
      </c>
    </row>
    <row r="1753" spans="1:4" x14ac:dyDescent="0.3">
      <c r="A1753" s="1">
        <v>43889</v>
      </c>
      <c r="B1753" s="3" t="s">
        <v>67</v>
      </c>
      <c r="C1753">
        <v>0</v>
      </c>
      <c r="D1753">
        <v>0</v>
      </c>
    </row>
    <row r="1754" spans="1:4" x14ac:dyDescent="0.3">
      <c r="A1754" s="1">
        <v>43890</v>
      </c>
      <c r="B1754" s="3" t="s">
        <v>67</v>
      </c>
      <c r="C1754">
        <v>0</v>
      </c>
      <c r="D1754">
        <v>0</v>
      </c>
    </row>
    <row r="1755" spans="1:4" x14ac:dyDescent="0.3">
      <c r="A1755" s="1">
        <v>43891</v>
      </c>
      <c r="B1755" s="3" t="s">
        <v>67</v>
      </c>
      <c r="C1755">
        <v>2</v>
      </c>
      <c r="D1755">
        <v>0</v>
      </c>
    </row>
    <row r="1756" spans="1:4" x14ac:dyDescent="0.3">
      <c r="A1756" s="1">
        <v>43892</v>
      </c>
      <c r="B1756" s="3" t="s">
        <v>67</v>
      </c>
      <c r="C1756">
        <v>0</v>
      </c>
      <c r="D1756">
        <v>0</v>
      </c>
    </row>
    <row r="1757" spans="1:4" x14ac:dyDescent="0.3">
      <c r="A1757" s="1">
        <v>43893</v>
      </c>
      <c r="B1757" s="3" t="s">
        <v>67</v>
      </c>
      <c r="C1757">
        <v>6</v>
      </c>
      <c r="D1757">
        <v>0</v>
      </c>
    </row>
    <row r="1758" spans="1:4" x14ac:dyDescent="0.3">
      <c r="A1758" s="1">
        <v>43894</v>
      </c>
      <c r="B1758" s="3" t="s">
        <v>67</v>
      </c>
      <c r="C1758">
        <v>1</v>
      </c>
      <c r="D1758">
        <v>0</v>
      </c>
    </row>
    <row r="1759" spans="1:4" x14ac:dyDescent="0.3">
      <c r="A1759" s="1">
        <v>43895</v>
      </c>
      <c r="B1759" s="3" t="s">
        <v>67</v>
      </c>
      <c r="C1759">
        <v>0</v>
      </c>
      <c r="D1759">
        <v>0</v>
      </c>
    </row>
    <row r="1760" spans="1:4" x14ac:dyDescent="0.3">
      <c r="A1760" s="1">
        <v>43896</v>
      </c>
      <c r="B1760" s="3" t="s">
        <v>67</v>
      </c>
      <c r="C1760">
        <v>7</v>
      </c>
      <c r="D1760">
        <v>0</v>
      </c>
    </row>
    <row r="1761" spans="1:4" x14ac:dyDescent="0.3">
      <c r="A1761" s="1">
        <v>43897</v>
      </c>
      <c r="B1761" s="3" t="s">
        <v>67</v>
      </c>
      <c r="C1761">
        <v>8</v>
      </c>
      <c r="D1761">
        <v>0</v>
      </c>
    </row>
    <row r="1762" spans="1:4" x14ac:dyDescent="0.3">
      <c r="A1762" s="1">
        <v>43898</v>
      </c>
      <c r="B1762" s="3" t="s">
        <v>67</v>
      </c>
      <c r="C1762">
        <v>2</v>
      </c>
      <c r="D1762">
        <v>0</v>
      </c>
    </row>
    <row r="1763" spans="1:4" x14ac:dyDescent="0.3">
      <c r="A1763" s="1">
        <v>43899</v>
      </c>
      <c r="B1763" s="3" t="s">
        <v>67</v>
      </c>
      <c r="C1763">
        <v>2</v>
      </c>
      <c r="D1763">
        <v>0</v>
      </c>
    </row>
    <row r="1764" spans="1:4" x14ac:dyDescent="0.3">
      <c r="A1764" s="1">
        <v>43900</v>
      </c>
      <c r="B1764" s="3" t="s">
        <v>67</v>
      </c>
      <c r="C1764">
        <v>9</v>
      </c>
      <c r="D1764">
        <v>0</v>
      </c>
    </row>
    <row r="1765" spans="1:4" x14ac:dyDescent="0.3">
      <c r="A1765" s="1">
        <v>43901</v>
      </c>
      <c r="B1765" s="3" t="s">
        <v>67</v>
      </c>
      <c r="C1765">
        <v>9</v>
      </c>
      <c r="D1765">
        <v>0</v>
      </c>
    </row>
    <row r="1766" spans="1:4" x14ac:dyDescent="0.3">
      <c r="A1766" s="1">
        <v>43902</v>
      </c>
      <c r="B1766" s="3" t="s">
        <v>67</v>
      </c>
      <c r="C1766">
        <v>18</v>
      </c>
      <c r="D1766">
        <v>0</v>
      </c>
    </row>
    <row r="1767" spans="1:4" x14ac:dyDescent="0.3">
      <c r="A1767" s="1">
        <v>43903</v>
      </c>
      <c r="B1767" s="3" t="s">
        <v>67</v>
      </c>
      <c r="C1767">
        <v>12</v>
      </c>
      <c r="D1767">
        <v>1</v>
      </c>
    </row>
    <row r="1768" spans="1:4" x14ac:dyDescent="0.3">
      <c r="A1768" s="1">
        <v>43904</v>
      </c>
      <c r="B1768" s="3" t="s">
        <v>67</v>
      </c>
      <c r="C1768">
        <v>31</v>
      </c>
      <c r="D1768">
        <v>0</v>
      </c>
    </row>
    <row r="1769" spans="1:4" x14ac:dyDescent="0.3">
      <c r="A1769" s="1">
        <v>43905</v>
      </c>
      <c r="B1769" s="3" t="s">
        <v>67</v>
      </c>
      <c r="C1769">
        <v>36</v>
      </c>
      <c r="D1769">
        <v>0</v>
      </c>
    </row>
    <row r="1770" spans="1:4" x14ac:dyDescent="0.3">
      <c r="A1770" s="1">
        <v>43906</v>
      </c>
      <c r="B1770" s="3" t="s">
        <v>67</v>
      </c>
      <c r="C1770">
        <v>21</v>
      </c>
      <c r="D1770">
        <v>0</v>
      </c>
    </row>
    <row r="1771" spans="1:4" x14ac:dyDescent="0.3">
      <c r="A1771" s="1">
        <v>43907</v>
      </c>
      <c r="B1771" s="3" t="s">
        <v>67</v>
      </c>
      <c r="C1771">
        <v>33</v>
      </c>
      <c r="D1771">
        <v>0</v>
      </c>
    </row>
    <row r="1772" spans="1:4" x14ac:dyDescent="0.3">
      <c r="A1772" s="1">
        <v>43908</v>
      </c>
      <c r="B1772" s="3" t="s">
        <v>67</v>
      </c>
      <c r="C1772">
        <v>50</v>
      </c>
      <c r="D1772">
        <v>1</v>
      </c>
    </row>
    <row r="1773" spans="1:4" x14ac:dyDescent="0.3">
      <c r="A1773" s="1">
        <v>43909</v>
      </c>
      <c r="B1773" s="3" t="s">
        <v>67</v>
      </c>
      <c r="C1773">
        <v>87</v>
      </c>
      <c r="D1773">
        <v>0</v>
      </c>
    </row>
    <row r="1774" spans="1:4" x14ac:dyDescent="0.3">
      <c r="A1774" s="1">
        <v>43910</v>
      </c>
      <c r="B1774" s="3" t="s">
        <v>67</v>
      </c>
      <c r="C1774">
        <v>61</v>
      </c>
      <c r="D1774">
        <v>5</v>
      </c>
    </row>
    <row r="1775" spans="1:4" x14ac:dyDescent="0.3">
      <c r="A1775" s="1">
        <v>43911</v>
      </c>
      <c r="B1775" s="3" t="s">
        <v>67</v>
      </c>
      <c r="C1775">
        <v>67</v>
      </c>
      <c r="D1775">
        <v>3</v>
      </c>
    </row>
    <row r="1776" spans="1:4" x14ac:dyDescent="0.3">
      <c r="A1776" s="1">
        <v>43912</v>
      </c>
      <c r="B1776" s="3" t="s">
        <v>67</v>
      </c>
      <c r="C1776">
        <v>59</v>
      </c>
      <c r="D1776">
        <v>6</v>
      </c>
    </row>
    <row r="1777" spans="1:4" x14ac:dyDescent="0.3">
      <c r="A1777" s="1">
        <v>43913</v>
      </c>
      <c r="B1777" s="3" t="s">
        <v>67</v>
      </c>
      <c r="C1777">
        <v>56</v>
      </c>
      <c r="D1777">
        <v>0</v>
      </c>
    </row>
    <row r="1778" spans="1:4" x14ac:dyDescent="0.3">
      <c r="A1778" s="1">
        <v>43914</v>
      </c>
      <c r="B1778" s="3" t="s">
        <v>67</v>
      </c>
      <c r="C1778">
        <v>71</v>
      </c>
      <c r="D1778">
        <v>3</v>
      </c>
    </row>
    <row r="1779" spans="1:4" x14ac:dyDescent="0.3">
      <c r="A1779" s="1">
        <v>43915</v>
      </c>
      <c r="B1779" s="3" t="s">
        <v>67</v>
      </c>
      <c r="C1779">
        <v>62</v>
      </c>
      <c r="D1779">
        <v>0</v>
      </c>
    </row>
    <row r="1780" spans="1:4" x14ac:dyDescent="0.3">
      <c r="A1780" s="1">
        <v>43916</v>
      </c>
      <c r="B1780" s="3" t="s">
        <v>67</v>
      </c>
      <c r="C1780">
        <v>92</v>
      </c>
      <c r="D1780">
        <v>1</v>
      </c>
    </row>
    <row r="1781" spans="1:4" x14ac:dyDescent="0.3">
      <c r="A1781" s="1">
        <v>43917</v>
      </c>
      <c r="B1781" s="3" t="s">
        <v>67</v>
      </c>
      <c r="C1781">
        <v>82</v>
      </c>
      <c r="D1781">
        <v>1</v>
      </c>
    </row>
    <row r="1782" spans="1:4" x14ac:dyDescent="0.3">
      <c r="A1782" s="1">
        <v>43918</v>
      </c>
      <c r="B1782" s="3" t="s">
        <v>67</v>
      </c>
      <c r="C1782">
        <v>85</v>
      </c>
      <c r="D1782">
        <v>7</v>
      </c>
    </row>
    <row r="1783" spans="1:4" x14ac:dyDescent="0.3">
      <c r="A1783" s="1">
        <v>43919</v>
      </c>
      <c r="B1783" s="3" t="s">
        <v>67</v>
      </c>
      <c r="C1783">
        <v>54</v>
      </c>
      <c r="D1783">
        <v>3</v>
      </c>
    </row>
    <row r="1784" spans="1:4" x14ac:dyDescent="0.3">
      <c r="A1784" s="1">
        <v>43920</v>
      </c>
      <c r="B1784" s="3" t="s">
        <v>67</v>
      </c>
      <c r="C1784">
        <v>28</v>
      </c>
      <c r="D1784">
        <v>2</v>
      </c>
    </row>
    <row r="1785" spans="1:4" x14ac:dyDescent="0.3">
      <c r="A1785" s="1">
        <v>43921</v>
      </c>
      <c r="B1785" s="3" t="s">
        <v>67</v>
      </c>
      <c r="C1785">
        <v>27</v>
      </c>
      <c r="D1785">
        <v>4</v>
      </c>
    </row>
    <row r="1786" spans="1:4" x14ac:dyDescent="0.3">
      <c r="A1786" s="1">
        <v>43922</v>
      </c>
      <c r="B1786" s="3" t="s">
        <v>67</v>
      </c>
      <c r="C1786">
        <v>17</v>
      </c>
      <c r="D1786">
        <v>0</v>
      </c>
    </row>
    <row r="1787" spans="1:4" x14ac:dyDescent="0.3">
      <c r="A1787" s="1">
        <v>43923</v>
      </c>
      <c r="B1787" s="3" t="s">
        <v>67</v>
      </c>
      <c r="C1787">
        <v>33</v>
      </c>
      <c r="D1787">
        <v>1</v>
      </c>
    </row>
    <row r="1788" spans="1:4" x14ac:dyDescent="0.3">
      <c r="A1788" s="1">
        <v>43924</v>
      </c>
      <c r="B1788" s="3" t="s">
        <v>67</v>
      </c>
      <c r="C1788">
        <v>51</v>
      </c>
      <c r="D1788">
        <v>1</v>
      </c>
    </row>
    <row r="1789" spans="1:4" x14ac:dyDescent="0.3">
      <c r="A1789" s="1">
        <v>43925</v>
      </c>
      <c r="B1789" s="3" t="s">
        <v>67</v>
      </c>
      <c r="C1789">
        <v>31</v>
      </c>
      <c r="D1789">
        <v>2</v>
      </c>
    </row>
    <row r="1790" spans="1:4" x14ac:dyDescent="0.3">
      <c r="A1790" s="1">
        <v>43926</v>
      </c>
      <c r="B1790" s="3" t="s">
        <v>67</v>
      </c>
      <c r="C1790">
        <v>29</v>
      </c>
      <c r="D1790">
        <v>2</v>
      </c>
    </row>
    <row r="1791" spans="1:4" x14ac:dyDescent="0.3">
      <c r="A1791" s="1">
        <v>43927</v>
      </c>
      <c r="B1791" s="3" t="s">
        <v>67</v>
      </c>
      <c r="C1791">
        <v>14</v>
      </c>
      <c r="D1791">
        <v>1</v>
      </c>
    </row>
    <row r="1792" spans="1:4" x14ac:dyDescent="0.3">
      <c r="A1792" s="1">
        <v>43928</v>
      </c>
      <c r="B1792" s="3" t="s">
        <v>67</v>
      </c>
      <c r="C1792">
        <v>10</v>
      </c>
      <c r="D1792">
        <v>5</v>
      </c>
    </row>
    <row r="1793" spans="1:4" x14ac:dyDescent="0.3">
      <c r="A1793" s="1">
        <v>43929</v>
      </c>
      <c r="B1793" s="3" t="s">
        <v>67</v>
      </c>
      <c r="C1793">
        <v>26</v>
      </c>
      <c r="D1793">
        <v>1</v>
      </c>
    </row>
    <row r="1794" spans="1:4" x14ac:dyDescent="0.3">
      <c r="A1794" s="1">
        <v>43930</v>
      </c>
      <c r="B1794" s="3" t="s">
        <v>67</v>
      </c>
      <c r="C1794">
        <v>9</v>
      </c>
      <c r="D1794">
        <v>1</v>
      </c>
    </row>
    <row r="1795" spans="1:4" x14ac:dyDescent="0.3">
      <c r="A1795" s="1">
        <v>43931</v>
      </c>
      <c r="B1795" s="3" t="s">
        <v>67</v>
      </c>
      <c r="C1795">
        <v>4</v>
      </c>
      <c r="D1795">
        <v>1</v>
      </c>
    </row>
    <row r="1796" spans="1:4" x14ac:dyDescent="0.3">
      <c r="A1796" s="1">
        <v>43932</v>
      </c>
      <c r="B1796" s="3" t="s">
        <v>67</v>
      </c>
      <c r="C1796">
        <v>7</v>
      </c>
      <c r="D1796">
        <v>0</v>
      </c>
    </row>
    <row r="1797" spans="1:4" x14ac:dyDescent="0.3">
      <c r="A1797" s="1">
        <v>43933</v>
      </c>
      <c r="B1797" s="3" t="s">
        <v>67</v>
      </c>
      <c r="C1797">
        <v>10</v>
      </c>
      <c r="D1797">
        <v>0</v>
      </c>
    </row>
    <row r="1798" spans="1:4" x14ac:dyDescent="0.3">
      <c r="A1798" s="1">
        <v>43934</v>
      </c>
      <c r="B1798" s="3" t="s">
        <v>67</v>
      </c>
      <c r="C1798">
        <v>1</v>
      </c>
      <c r="D1798">
        <v>0</v>
      </c>
    </row>
    <row r="1799" spans="1:4" x14ac:dyDescent="0.3">
      <c r="A1799" s="1">
        <v>43935</v>
      </c>
      <c r="B1799" s="3" t="s">
        <v>67</v>
      </c>
      <c r="C1799">
        <v>1</v>
      </c>
      <c r="D1799">
        <v>1</v>
      </c>
    </row>
    <row r="1800" spans="1:4" x14ac:dyDescent="0.3">
      <c r="A1800" s="1">
        <v>43936</v>
      </c>
      <c r="B1800" s="3" t="s">
        <v>67</v>
      </c>
      <c r="C1800">
        <v>1</v>
      </c>
      <c r="D1800">
        <v>1</v>
      </c>
    </row>
    <row r="1801" spans="1:4" x14ac:dyDescent="0.3">
      <c r="A1801" s="1">
        <v>43937</v>
      </c>
      <c r="B1801" s="3" t="s">
        <v>67</v>
      </c>
      <c r="C1801">
        <v>7</v>
      </c>
      <c r="D1801">
        <v>1</v>
      </c>
    </row>
    <row r="1802" spans="1:4" x14ac:dyDescent="0.3">
      <c r="A1802" s="1">
        <v>43938</v>
      </c>
      <c r="B1802" s="3" t="s">
        <v>67</v>
      </c>
      <c r="C1802">
        <v>8</v>
      </c>
      <c r="D1802">
        <v>2</v>
      </c>
    </row>
    <row r="1803" spans="1:4" x14ac:dyDescent="0.3">
      <c r="A1803" s="1">
        <v>43939</v>
      </c>
      <c r="B1803" s="3" t="s">
        <v>67</v>
      </c>
      <c r="C1803">
        <v>7</v>
      </c>
      <c r="D1803">
        <v>0</v>
      </c>
    </row>
    <row r="1804" spans="1:4" x14ac:dyDescent="0.3">
      <c r="A1804" s="1">
        <v>43940</v>
      </c>
      <c r="B1804" s="3" t="s">
        <v>67</v>
      </c>
      <c r="C1804">
        <v>4</v>
      </c>
      <c r="D1804">
        <v>1</v>
      </c>
    </row>
    <row r="1805" spans="1:4" x14ac:dyDescent="0.3">
      <c r="A1805" s="1">
        <v>43941</v>
      </c>
      <c r="B1805" s="3" t="s">
        <v>67</v>
      </c>
      <c r="C1805">
        <v>1</v>
      </c>
      <c r="D1805">
        <v>0</v>
      </c>
    </row>
    <row r="1806" spans="1:4" x14ac:dyDescent="0.3">
      <c r="A1806" s="1">
        <v>43942</v>
      </c>
      <c r="B1806" s="3" t="s">
        <v>67</v>
      </c>
      <c r="C1806">
        <v>4</v>
      </c>
      <c r="D1806">
        <v>2</v>
      </c>
    </row>
    <row r="1807" spans="1:4" x14ac:dyDescent="0.3">
      <c r="A1807" s="1">
        <v>43943</v>
      </c>
      <c r="B1807" s="3" t="s">
        <v>67</v>
      </c>
      <c r="C1807">
        <v>4</v>
      </c>
      <c r="D1807">
        <v>1</v>
      </c>
    </row>
    <row r="1808" spans="1:4" x14ac:dyDescent="0.3">
      <c r="A1808" s="1">
        <v>43944</v>
      </c>
      <c r="B1808" s="3" t="s">
        <v>67</v>
      </c>
      <c r="C1808">
        <v>5</v>
      </c>
      <c r="D1808">
        <v>0</v>
      </c>
    </row>
    <row r="1809" spans="1:4" x14ac:dyDescent="0.3">
      <c r="A1809" s="1">
        <v>43945</v>
      </c>
      <c r="B1809" s="3" t="s">
        <v>67</v>
      </c>
      <c r="C1809">
        <v>1</v>
      </c>
      <c r="D1809">
        <v>1</v>
      </c>
    </row>
    <row r="1810" spans="1:4" x14ac:dyDescent="0.3">
      <c r="A1810" s="1">
        <v>43946</v>
      </c>
      <c r="B1810" s="3" t="s">
        <v>67</v>
      </c>
      <c r="C1810">
        <v>3</v>
      </c>
      <c r="D1810">
        <v>1</v>
      </c>
    </row>
    <row r="1811" spans="1:4" x14ac:dyDescent="0.3">
      <c r="A1811" s="1">
        <v>43947</v>
      </c>
      <c r="B1811" s="3" t="s">
        <v>67</v>
      </c>
      <c r="C1811">
        <v>2</v>
      </c>
      <c r="D1811">
        <v>1</v>
      </c>
    </row>
    <row r="1812" spans="1:4" x14ac:dyDescent="0.3">
      <c r="A1812" s="1">
        <v>43948</v>
      </c>
      <c r="B1812" s="3" t="s">
        <v>67</v>
      </c>
      <c r="C1812">
        <v>2</v>
      </c>
      <c r="D1812">
        <v>1</v>
      </c>
    </row>
    <row r="1813" spans="1:4" x14ac:dyDescent="0.3">
      <c r="A1813" s="1">
        <v>43949</v>
      </c>
      <c r="B1813" s="3" t="s">
        <v>67</v>
      </c>
      <c r="C1813">
        <v>9</v>
      </c>
      <c r="D1813">
        <v>0</v>
      </c>
    </row>
    <row r="1814" spans="1:4" x14ac:dyDescent="0.3">
      <c r="A1814" s="1">
        <v>43950</v>
      </c>
      <c r="B1814" s="3" t="s">
        <v>67</v>
      </c>
      <c r="C1814">
        <v>12</v>
      </c>
      <c r="D1814">
        <v>1</v>
      </c>
    </row>
    <row r="1815" spans="1:4" x14ac:dyDescent="0.3">
      <c r="A1815" s="1">
        <v>43951</v>
      </c>
      <c r="B1815" s="3" t="s">
        <v>67</v>
      </c>
      <c r="C1815">
        <v>1</v>
      </c>
      <c r="D1815">
        <v>1</v>
      </c>
    </row>
    <row r="1816" spans="1:4" x14ac:dyDescent="0.3">
      <c r="A1816" s="1">
        <v>43952</v>
      </c>
      <c r="B1816" s="3" t="s">
        <v>67</v>
      </c>
      <c r="C1816">
        <v>1</v>
      </c>
      <c r="D1816">
        <v>1</v>
      </c>
    </row>
    <row r="1817" spans="1:4" x14ac:dyDescent="0.3">
      <c r="A1817" s="1">
        <v>43953</v>
      </c>
      <c r="B1817" s="3" t="s">
        <v>67</v>
      </c>
      <c r="C1817">
        <v>1</v>
      </c>
      <c r="D1817">
        <v>0</v>
      </c>
    </row>
    <row r="1818" spans="1:4" x14ac:dyDescent="0.3">
      <c r="A1818" s="1">
        <v>43954</v>
      </c>
      <c r="B1818" s="3" t="s">
        <v>67</v>
      </c>
      <c r="C1818">
        <v>0</v>
      </c>
      <c r="D1818">
        <v>0</v>
      </c>
    </row>
    <row r="1819" spans="1:4" x14ac:dyDescent="0.3">
      <c r="A1819" s="1">
        <v>43955</v>
      </c>
      <c r="B1819" s="3" t="s">
        <v>67</v>
      </c>
      <c r="C1819">
        <v>0</v>
      </c>
      <c r="D1819">
        <v>2</v>
      </c>
    </row>
    <row r="1820" spans="1:4" x14ac:dyDescent="0.3">
      <c r="A1820" s="1">
        <v>43956</v>
      </c>
      <c r="B1820" s="3" t="s">
        <v>67</v>
      </c>
      <c r="C1820">
        <v>6</v>
      </c>
      <c r="D1820">
        <v>0</v>
      </c>
    </row>
    <row r="1821" spans="1:4" x14ac:dyDescent="0.3">
      <c r="A1821" s="1">
        <v>43957</v>
      </c>
      <c r="B1821" s="3" t="s">
        <v>67</v>
      </c>
      <c r="C1821">
        <v>4</v>
      </c>
      <c r="D1821">
        <v>0</v>
      </c>
    </row>
    <row r="1822" spans="1:4" x14ac:dyDescent="0.3">
      <c r="A1822" s="1">
        <v>43958</v>
      </c>
      <c r="B1822" s="3" t="s">
        <v>67</v>
      </c>
      <c r="C1822">
        <v>1</v>
      </c>
      <c r="D1822">
        <v>0</v>
      </c>
    </row>
    <row r="1823" spans="1:4" x14ac:dyDescent="0.3">
      <c r="A1823" s="1">
        <v>43959</v>
      </c>
      <c r="B1823" s="3" t="s">
        <v>67</v>
      </c>
      <c r="C1823">
        <v>1</v>
      </c>
      <c r="D1823">
        <v>1</v>
      </c>
    </row>
    <row r="1824" spans="1:4" x14ac:dyDescent="0.3">
      <c r="A1824" s="1">
        <v>43960</v>
      </c>
      <c r="B1824" s="3" t="s">
        <v>67</v>
      </c>
      <c r="C1824">
        <v>1</v>
      </c>
      <c r="D1824">
        <v>0</v>
      </c>
    </row>
    <row r="1825" spans="1:4" x14ac:dyDescent="0.3">
      <c r="A1825" s="1">
        <v>43961</v>
      </c>
      <c r="B1825" s="3" t="s">
        <v>67</v>
      </c>
      <c r="C1825">
        <v>4</v>
      </c>
      <c r="D1825">
        <v>0</v>
      </c>
    </row>
    <row r="1826" spans="1:4" x14ac:dyDescent="0.3">
      <c r="A1826" s="1">
        <v>43962</v>
      </c>
      <c r="B1826" s="3" t="s">
        <v>67</v>
      </c>
      <c r="C1826">
        <v>1</v>
      </c>
      <c r="D1826">
        <v>0</v>
      </c>
    </row>
    <row r="1827" spans="1:4" x14ac:dyDescent="0.3">
      <c r="A1827" s="1">
        <v>43963</v>
      </c>
      <c r="B1827" s="3" t="s">
        <v>67</v>
      </c>
      <c r="C1827">
        <v>7</v>
      </c>
      <c r="D1827">
        <v>0</v>
      </c>
    </row>
    <row r="1828" spans="1:4" x14ac:dyDescent="0.3">
      <c r="A1828" s="1">
        <v>43964</v>
      </c>
      <c r="B1828" s="3" t="s">
        <v>67</v>
      </c>
      <c r="C1828">
        <v>0</v>
      </c>
      <c r="D1828">
        <v>1</v>
      </c>
    </row>
    <row r="1829" spans="1:4" x14ac:dyDescent="0.3">
      <c r="A1829" s="1">
        <v>43965</v>
      </c>
      <c r="B1829" s="3" t="s">
        <v>67</v>
      </c>
      <c r="C1829">
        <v>1</v>
      </c>
      <c r="D1829">
        <v>1</v>
      </c>
    </row>
    <row r="1830" spans="1:4" x14ac:dyDescent="0.3">
      <c r="A1830" s="1">
        <v>43966</v>
      </c>
      <c r="B1830" s="3" t="s">
        <v>67</v>
      </c>
      <c r="C1830">
        <v>2</v>
      </c>
      <c r="D1830">
        <v>0</v>
      </c>
    </row>
    <row r="1831" spans="1:4" x14ac:dyDescent="0.3">
      <c r="A1831" s="1">
        <v>43967</v>
      </c>
      <c r="B1831" s="3" t="s">
        <v>67</v>
      </c>
      <c r="C1831">
        <v>0</v>
      </c>
      <c r="D1831">
        <v>0</v>
      </c>
    </row>
    <row r="1832" spans="1:4" x14ac:dyDescent="0.3">
      <c r="A1832" s="1">
        <v>43968</v>
      </c>
      <c r="B1832" s="3" t="s">
        <v>67</v>
      </c>
      <c r="C1832">
        <v>2</v>
      </c>
      <c r="D1832">
        <v>0</v>
      </c>
    </row>
    <row r="1833" spans="1:4" x14ac:dyDescent="0.3">
      <c r="A1833" s="1">
        <v>43969</v>
      </c>
      <c r="B1833" s="3" t="s">
        <v>67</v>
      </c>
      <c r="C1833">
        <v>0</v>
      </c>
      <c r="D1833">
        <v>0</v>
      </c>
    </row>
    <row r="1834" spans="1:4" x14ac:dyDescent="0.3">
      <c r="A1834" s="1">
        <v>43970</v>
      </c>
      <c r="B1834" s="3" t="s">
        <v>67</v>
      </c>
      <c r="C1834">
        <v>3</v>
      </c>
      <c r="D1834">
        <v>1</v>
      </c>
    </row>
    <row r="1835" spans="1:4" x14ac:dyDescent="0.3">
      <c r="A1835" s="1">
        <v>43971</v>
      </c>
      <c r="B1835" s="3" t="s">
        <v>67</v>
      </c>
      <c r="C1835">
        <v>0</v>
      </c>
      <c r="D1835">
        <v>0</v>
      </c>
    </row>
    <row r="1836" spans="1:4" x14ac:dyDescent="0.3">
      <c r="A1836" s="1">
        <v>43972</v>
      </c>
      <c r="B1836" s="3" t="s">
        <v>67</v>
      </c>
      <c r="C1836">
        <v>2</v>
      </c>
      <c r="D1836">
        <v>0</v>
      </c>
    </row>
    <row r="1837" spans="1:4" x14ac:dyDescent="0.3">
      <c r="A1837" s="1">
        <v>43973</v>
      </c>
      <c r="B1837" s="3" t="s">
        <v>67</v>
      </c>
      <c r="C1837">
        <v>0</v>
      </c>
      <c r="D1837">
        <v>0</v>
      </c>
    </row>
    <row r="1838" spans="1:4" x14ac:dyDescent="0.3">
      <c r="A1838" s="1">
        <v>43974</v>
      </c>
      <c r="B1838" s="3" t="s">
        <v>67</v>
      </c>
      <c r="C1838">
        <v>1</v>
      </c>
      <c r="D1838">
        <v>0</v>
      </c>
    </row>
    <row r="1839" spans="1:4" x14ac:dyDescent="0.3">
      <c r="A1839" s="1">
        <v>43975</v>
      </c>
      <c r="B1839" s="3" t="s">
        <v>67</v>
      </c>
      <c r="C1839">
        <v>0</v>
      </c>
      <c r="D1839">
        <v>1</v>
      </c>
    </row>
    <row r="1840" spans="1:4" x14ac:dyDescent="0.3">
      <c r="A1840" s="1">
        <v>43976</v>
      </c>
      <c r="B1840" s="3" t="s">
        <v>67</v>
      </c>
      <c r="C1840">
        <v>0</v>
      </c>
      <c r="D1840">
        <v>0</v>
      </c>
    </row>
    <row r="1841" spans="1:4" x14ac:dyDescent="0.3">
      <c r="A1841" s="1">
        <v>43861</v>
      </c>
      <c r="B1841" s="3" t="s">
        <v>58</v>
      </c>
      <c r="C1841">
        <v>0</v>
      </c>
      <c r="D1841">
        <v>0</v>
      </c>
    </row>
    <row r="1842" spans="1:4" x14ac:dyDescent="0.3">
      <c r="A1842" s="1">
        <v>43867</v>
      </c>
      <c r="B1842" s="3" t="s">
        <v>58</v>
      </c>
      <c r="C1842">
        <v>0</v>
      </c>
      <c r="D1842">
        <v>0</v>
      </c>
    </row>
    <row r="1843" spans="1:4" x14ac:dyDescent="0.3">
      <c r="A1843" s="1">
        <v>43882</v>
      </c>
      <c r="B1843" s="3" t="s">
        <v>58</v>
      </c>
      <c r="C1843">
        <v>0</v>
      </c>
      <c r="D1843">
        <v>0</v>
      </c>
    </row>
    <row r="1844" spans="1:4" x14ac:dyDescent="0.3">
      <c r="A1844" s="1">
        <v>43883</v>
      </c>
      <c r="B1844" s="3" t="s">
        <v>58</v>
      </c>
      <c r="C1844">
        <v>0</v>
      </c>
      <c r="D1844">
        <v>0</v>
      </c>
    </row>
    <row r="1845" spans="1:4" x14ac:dyDescent="0.3">
      <c r="A1845" s="1">
        <v>43884</v>
      </c>
      <c r="B1845" s="3" t="s">
        <v>58</v>
      </c>
      <c r="C1845">
        <v>0</v>
      </c>
      <c r="D1845">
        <v>0</v>
      </c>
    </row>
    <row r="1846" spans="1:4" x14ac:dyDescent="0.3">
      <c r="A1846" s="1">
        <v>43885</v>
      </c>
      <c r="B1846" s="3" t="s">
        <v>58</v>
      </c>
      <c r="C1846">
        <v>0</v>
      </c>
      <c r="D1846">
        <v>0</v>
      </c>
    </row>
    <row r="1847" spans="1:4" x14ac:dyDescent="0.3">
      <c r="A1847" s="1">
        <v>43886</v>
      </c>
      <c r="B1847" s="3" t="s">
        <v>58</v>
      </c>
      <c r="C1847">
        <v>0</v>
      </c>
      <c r="D1847">
        <v>0</v>
      </c>
    </row>
    <row r="1848" spans="1:4" x14ac:dyDescent="0.3">
      <c r="A1848" s="1">
        <v>43887</v>
      </c>
      <c r="B1848" s="3" t="s">
        <v>58</v>
      </c>
      <c r="C1848">
        <v>0</v>
      </c>
      <c r="D1848">
        <v>0</v>
      </c>
    </row>
    <row r="1849" spans="1:4" x14ac:dyDescent="0.3">
      <c r="A1849" s="1">
        <v>43888</v>
      </c>
      <c r="B1849" s="3" t="s">
        <v>58</v>
      </c>
      <c r="C1849">
        <v>0</v>
      </c>
      <c r="D1849">
        <v>0</v>
      </c>
    </row>
    <row r="1850" spans="1:4" x14ac:dyDescent="0.3">
      <c r="A1850" s="1">
        <v>43889</v>
      </c>
      <c r="B1850" s="3" t="s">
        <v>58</v>
      </c>
      <c r="C1850">
        <v>0</v>
      </c>
      <c r="D1850">
        <v>0</v>
      </c>
    </row>
    <row r="1851" spans="1:4" x14ac:dyDescent="0.3">
      <c r="A1851" s="1">
        <v>43890</v>
      </c>
      <c r="B1851" s="3" t="s">
        <v>58</v>
      </c>
      <c r="C1851">
        <v>0</v>
      </c>
      <c r="D1851">
        <v>0</v>
      </c>
    </row>
    <row r="1852" spans="1:4" x14ac:dyDescent="0.3">
      <c r="A1852" s="1">
        <v>43891</v>
      </c>
      <c r="B1852" s="3" t="s">
        <v>58</v>
      </c>
      <c r="C1852">
        <v>0</v>
      </c>
      <c r="D1852">
        <v>0</v>
      </c>
    </row>
    <row r="1853" spans="1:4" x14ac:dyDescent="0.3">
      <c r="A1853" s="1">
        <v>43892</v>
      </c>
      <c r="B1853" s="3" t="s">
        <v>58</v>
      </c>
      <c r="C1853">
        <v>0</v>
      </c>
      <c r="D1853">
        <v>0</v>
      </c>
    </row>
    <row r="1854" spans="1:4" x14ac:dyDescent="0.3">
      <c r="A1854" s="1">
        <v>43893</v>
      </c>
      <c r="B1854" s="3" t="s">
        <v>58</v>
      </c>
      <c r="C1854">
        <v>0</v>
      </c>
      <c r="D1854">
        <v>0</v>
      </c>
    </row>
    <row r="1855" spans="1:4" x14ac:dyDescent="0.3">
      <c r="A1855" s="1">
        <v>43894</v>
      </c>
      <c r="B1855" s="3" t="s">
        <v>58</v>
      </c>
      <c r="C1855">
        <v>0</v>
      </c>
      <c r="D1855">
        <v>0</v>
      </c>
    </row>
    <row r="1856" spans="1:4" x14ac:dyDescent="0.3">
      <c r="A1856" s="1">
        <v>43895</v>
      </c>
      <c r="B1856" s="3" t="s">
        <v>58</v>
      </c>
      <c r="C1856">
        <v>2</v>
      </c>
      <c r="D1856">
        <v>0</v>
      </c>
    </row>
    <row r="1857" spans="1:4" x14ac:dyDescent="0.3">
      <c r="A1857" s="1">
        <v>43896</v>
      </c>
      <c r="B1857" s="3" t="s">
        <v>58</v>
      </c>
      <c r="C1857">
        <v>5</v>
      </c>
      <c r="D1857">
        <v>0</v>
      </c>
    </row>
    <row r="1858" spans="1:4" x14ac:dyDescent="0.3">
      <c r="A1858" s="1">
        <v>43897</v>
      </c>
      <c r="B1858" s="3" t="s">
        <v>58</v>
      </c>
      <c r="C1858">
        <v>1</v>
      </c>
      <c r="D1858">
        <v>0</v>
      </c>
    </row>
    <row r="1859" spans="1:4" x14ac:dyDescent="0.3">
      <c r="A1859" s="1">
        <v>43898</v>
      </c>
      <c r="B1859" s="3" t="s">
        <v>58</v>
      </c>
      <c r="C1859">
        <v>1</v>
      </c>
      <c r="D1859">
        <v>0</v>
      </c>
    </row>
    <row r="1860" spans="1:4" x14ac:dyDescent="0.3">
      <c r="A1860" s="1">
        <v>43899</v>
      </c>
      <c r="B1860" s="3" t="s">
        <v>58</v>
      </c>
      <c r="C1860">
        <v>6</v>
      </c>
      <c r="D1860">
        <v>0</v>
      </c>
    </row>
    <row r="1861" spans="1:4" x14ac:dyDescent="0.3">
      <c r="A1861" s="1">
        <v>43900</v>
      </c>
      <c r="B1861" s="3" t="s">
        <v>58</v>
      </c>
      <c r="C1861">
        <v>2</v>
      </c>
      <c r="D1861">
        <v>0</v>
      </c>
    </row>
    <row r="1862" spans="1:4" x14ac:dyDescent="0.3">
      <c r="A1862" s="1">
        <v>43901</v>
      </c>
      <c r="B1862" s="3" t="s">
        <v>58</v>
      </c>
      <c r="C1862">
        <v>3</v>
      </c>
      <c r="D1862">
        <v>1</v>
      </c>
    </row>
    <row r="1863" spans="1:4" x14ac:dyDescent="0.3">
      <c r="A1863" s="1">
        <v>43902</v>
      </c>
      <c r="B1863" s="3" t="s">
        <v>58</v>
      </c>
      <c r="C1863">
        <v>7</v>
      </c>
      <c r="D1863">
        <v>0</v>
      </c>
    </row>
    <row r="1864" spans="1:4" x14ac:dyDescent="0.3">
      <c r="A1864" s="1">
        <v>43903</v>
      </c>
      <c r="B1864" s="3" t="s">
        <v>58</v>
      </c>
      <c r="C1864">
        <v>1</v>
      </c>
      <c r="D1864">
        <v>0</v>
      </c>
    </row>
    <row r="1865" spans="1:4" x14ac:dyDescent="0.3">
      <c r="A1865" s="1">
        <v>43904</v>
      </c>
      <c r="B1865" s="3" t="s">
        <v>58</v>
      </c>
      <c r="C1865">
        <v>14</v>
      </c>
      <c r="D1865">
        <v>0</v>
      </c>
    </row>
    <row r="1866" spans="1:4" x14ac:dyDescent="0.3">
      <c r="A1866" s="1">
        <v>43905</v>
      </c>
      <c r="B1866" s="3" t="s">
        <v>58</v>
      </c>
      <c r="C1866">
        <v>15</v>
      </c>
      <c r="D1866">
        <v>0</v>
      </c>
    </row>
    <row r="1867" spans="1:4" x14ac:dyDescent="0.3">
      <c r="A1867" s="1">
        <v>43906</v>
      </c>
      <c r="B1867" s="3" t="s">
        <v>58</v>
      </c>
      <c r="C1867">
        <v>48</v>
      </c>
      <c r="D1867">
        <v>1</v>
      </c>
    </row>
    <row r="1868" spans="1:4" x14ac:dyDescent="0.3">
      <c r="A1868" s="1">
        <v>43907</v>
      </c>
      <c r="B1868" s="3" t="s">
        <v>58</v>
      </c>
      <c r="C1868">
        <v>31</v>
      </c>
      <c r="D1868">
        <v>0</v>
      </c>
    </row>
    <row r="1869" spans="1:4" x14ac:dyDescent="0.3">
      <c r="A1869" s="1">
        <v>43908</v>
      </c>
      <c r="B1869" s="3" t="s">
        <v>58</v>
      </c>
      <c r="C1869">
        <v>29</v>
      </c>
      <c r="D1869">
        <v>1</v>
      </c>
    </row>
    <row r="1870" spans="1:4" x14ac:dyDescent="0.3">
      <c r="A1870" s="1">
        <v>43909</v>
      </c>
      <c r="B1870" s="3" t="s">
        <v>58</v>
      </c>
      <c r="C1870">
        <v>50</v>
      </c>
      <c r="D1870">
        <v>3</v>
      </c>
    </row>
    <row r="1871" spans="1:4" x14ac:dyDescent="0.3">
      <c r="A1871" s="1">
        <v>43910</v>
      </c>
      <c r="B1871" s="3" t="s">
        <v>58</v>
      </c>
      <c r="C1871">
        <v>49</v>
      </c>
      <c r="D1871">
        <v>1</v>
      </c>
    </row>
    <row r="1872" spans="1:4" x14ac:dyDescent="0.3">
      <c r="A1872" s="1">
        <v>43911</v>
      </c>
      <c r="B1872" s="3" t="s">
        <v>58</v>
      </c>
      <c r="C1872">
        <v>49</v>
      </c>
      <c r="D1872">
        <v>1</v>
      </c>
    </row>
    <row r="1873" spans="1:4" x14ac:dyDescent="0.3">
      <c r="A1873" s="1">
        <v>43912</v>
      </c>
      <c r="B1873" s="3" t="s">
        <v>58</v>
      </c>
      <c r="C1873">
        <v>51</v>
      </c>
      <c r="D1873">
        <v>1</v>
      </c>
    </row>
    <row r="1874" spans="1:4" x14ac:dyDescent="0.3">
      <c r="A1874" s="1">
        <v>43913</v>
      </c>
      <c r="B1874" s="3" t="s">
        <v>58</v>
      </c>
      <c r="C1874">
        <v>29</v>
      </c>
      <c r="D1874">
        <v>3</v>
      </c>
    </row>
    <row r="1875" spans="1:4" x14ac:dyDescent="0.3">
      <c r="A1875" s="1">
        <v>43914</v>
      </c>
      <c r="B1875" s="3" t="s">
        <v>58</v>
      </c>
      <c r="C1875">
        <v>7</v>
      </c>
      <c r="D1875">
        <v>7</v>
      </c>
    </row>
    <row r="1876" spans="1:4" x14ac:dyDescent="0.3">
      <c r="A1876" s="1">
        <v>43915</v>
      </c>
      <c r="B1876" s="3" t="s">
        <v>58</v>
      </c>
      <c r="C1876">
        <v>1</v>
      </c>
      <c r="D1876">
        <v>5</v>
      </c>
    </row>
    <row r="1877" spans="1:4" x14ac:dyDescent="0.3">
      <c r="A1877" s="1">
        <v>43916</v>
      </c>
      <c r="B1877" s="3" t="s">
        <v>58</v>
      </c>
      <c r="C1877">
        <v>7</v>
      </c>
      <c r="D1877">
        <v>4</v>
      </c>
    </row>
    <row r="1878" spans="1:4" x14ac:dyDescent="0.3">
      <c r="A1878" s="1">
        <v>43917</v>
      </c>
      <c r="B1878" s="3" t="s">
        <v>58</v>
      </c>
      <c r="C1878">
        <v>44</v>
      </c>
      <c r="D1878">
        <v>9</v>
      </c>
    </row>
    <row r="1879" spans="1:4" x14ac:dyDescent="0.3">
      <c r="A1879" s="1">
        <v>43918</v>
      </c>
      <c r="B1879" s="3" t="s">
        <v>58</v>
      </c>
      <c r="C1879">
        <v>59</v>
      </c>
      <c r="D1879">
        <v>4</v>
      </c>
    </row>
    <row r="1880" spans="1:4" x14ac:dyDescent="0.3">
      <c r="A1880" s="1">
        <v>43919</v>
      </c>
      <c r="B1880" s="3" t="s">
        <v>58</v>
      </c>
      <c r="C1880">
        <v>73</v>
      </c>
      <c r="D1880">
        <v>2</v>
      </c>
    </row>
    <row r="1881" spans="1:4" x14ac:dyDescent="0.3">
      <c r="A1881" s="1">
        <v>43920</v>
      </c>
      <c r="B1881" s="3" t="s">
        <v>58</v>
      </c>
      <c r="C1881">
        <v>0</v>
      </c>
      <c r="D1881">
        <v>7</v>
      </c>
    </row>
    <row r="1882" spans="1:4" x14ac:dyDescent="0.3">
      <c r="A1882" s="1">
        <v>43921</v>
      </c>
      <c r="B1882" s="3" t="s">
        <v>58</v>
      </c>
      <c r="C1882">
        <v>44</v>
      </c>
      <c r="D1882">
        <v>6</v>
      </c>
    </row>
    <row r="1883" spans="1:4" x14ac:dyDescent="0.3">
      <c r="A1883" s="1">
        <v>43922</v>
      </c>
      <c r="B1883" s="3" t="s">
        <v>58</v>
      </c>
      <c r="C1883">
        <v>3</v>
      </c>
      <c r="D1883">
        <v>3</v>
      </c>
    </row>
    <row r="1884" spans="1:4" x14ac:dyDescent="0.3">
      <c r="A1884" s="1">
        <v>43923</v>
      </c>
      <c r="B1884" s="3" t="s">
        <v>58</v>
      </c>
      <c r="C1884">
        <v>37</v>
      </c>
      <c r="D1884">
        <v>4</v>
      </c>
    </row>
    <row r="1885" spans="1:4" x14ac:dyDescent="0.3">
      <c r="A1885" s="1">
        <v>43924</v>
      </c>
      <c r="B1885" s="3" t="s">
        <v>58</v>
      </c>
      <c r="C1885">
        <v>51</v>
      </c>
      <c r="D1885">
        <v>7</v>
      </c>
    </row>
    <row r="1886" spans="1:4" x14ac:dyDescent="0.3">
      <c r="A1886" s="1">
        <v>43925</v>
      </c>
      <c r="B1886" s="3" t="s">
        <v>58</v>
      </c>
      <c r="C1886">
        <v>29</v>
      </c>
      <c r="D1886">
        <v>12</v>
      </c>
    </row>
    <row r="1887" spans="1:4" x14ac:dyDescent="0.3">
      <c r="A1887" s="1">
        <v>43926</v>
      </c>
      <c r="B1887" s="3" t="s">
        <v>58</v>
      </c>
      <c r="C1887">
        <v>34</v>
      </c>
      <c r="D1887">
        <v>9</v>
      </c>
    </row>
    <row r="1888" spans="1:4" x14ac:dyDescent="0.3">
      <c r="A1888" s="1">
        <v>43927</v>
      </c>
      <c r="B1888" s="3" t="s">
        <v>58</v>
      </c>
      <c r="C1888">
        <v>23</v>
      </c>
      <c r="D1888">
        <v>5</v>
      </c>
    </row>
    <row r="1889" spans="1:4" x14ac:dyDescent="0.3">
      <c r="A1889" s="1">
        <v>43928</v>
      </c>
      <c r="B1889" s="3" t="s">
        <v>58</v>
      </c>
      <c r="C1889">
        <v>30</v>
      </c>
      <c r="D1889">
        <v>4</v>
      </c>
    </row>
    <row r="1890" spans="1:4" x14ac:dyDescent="0.3">
      <c r="A1890" s="1">
        <v>43929</v>
      </c>
      <c r="B1890" s="3" t="s">
        <v>58</v>
      </c>
      <c r="C1890">
        <v>15</v>
      </c>
      <c r="D1890">
        <v>2</v>
      </c>
    </row>
    <row r="1891" spans="1:4" x14ac:dyDescent="0.3">
      <c r="A1891" s="1">
        <v>43930</v>
      </c>
      <c r="B1891" s="3" t="s">
        <v>58</v>
      </c>
      <c r="C1891">
        <v>18</v>
      </c>
      <c r="D1891">
        <v>3</v>
      </c>
    </row>
    <row r="1892" spans="1:4" x14ac:dyDescent="0.3">
      <c r="A1892" s="1">
        <v>43931</v>
      </c>
      <c r="B1892" s="3" t="s">
        <v>58</v>
      </c>
      <c r="C1892">
        <v>11</v>
      </c>
      <c r="D1892">
        <v>2</v>
      </c>
    </row>
    <row r="1893" spans="1:4" x14ac:dyDescent="0.3">
      <c r="A1893" s="1">
        <v>43932</v>
      </c>
      <c r="B1893" s="3" t="s">
        <v>58</v>
      </c>
      <c r="C1893">
        <v>23</v>
      </c>
      <c r="D1893">
        <v>0</v>
      </c>
    </row>
    <row r="1894" spans="1:4" x14ac:dyDescent="0.3">
      <c r="A1894" s="1">
        <v>43933</v>
      </c>
      <c r="B1894" s="3" t="s">
        <v>58</v>
      </c>
      <c r="C1894">
        <v>19</v>
      </c>
      <c r="D1894">
        <v>5</v>
      </c>
    </row>
    <row r="1895" spans="1:4" x14ac:dyDescent="0.3">
      <c r="A1895" s="1">
        <v>43934</v>
      </c>
      <c r="B1895" s="3" t="s">
        <v>58</v>
      </c>
      <c r="C1895">
        <v>6</v>
      </c>
      <c r="D1895">
        <v>3</v>
      </c>
    </row>
    <row r="1896" spans="1:4" x14ac:dyDescent="0.3">
      <c r="A1896" s="1">
        <v>43935</v>
      </c>
      <c r="B1896" s="3" t="s">
        <v>58</v>
      </c>
      <c r="C1896">
        <v>20</v>
      </c>
      <c r="D1896">
        <v>3</v>
      </c>
    </row>
    <row r="1897" spans="1:4" x14ac:dyDescent="0.3">
      <c r="A1897" s="1">
        <v>43936</v>
      </c>
      <c r="B1897" s="3" t="s">
        <v>58</v>
      </c>
      <c r="C1897">
        <v>11</v>
      </c>
      <c r="D1897">
        <v>3</v>
      </c>
    </row>
    <row r="1898" spans="1:4" x14ac:dyDescent="0.3">
      <c r="A1898" s="1">
        <v>43937</v>
      </c>
      <c r="B1898" s="3" t="s">
        <v>58</v>
      </c>
      <c r="C1898">
        <v>13</v>
      </c>
      <c r="D1898">
        <v>1</v>
      </c>
    </row>
    <row r="1899" spans="1:4" x14ac:dyDescent="0.3">
      <c r="A1899" s="1">
        <v>43938</v>
      </c>
      <c r="B1899" s="3" t="s">
        <v>58</v>
      </c>
      <c r="C1899">
        <v>22</v>
      </c>
      <c r="D1899">
        <v>1</v>
      </c>
    </row>
    <row r="1900" spans="1:4" x14ac:dyDescent="0.3">
      <c r="A1900" s="1">
        <v>43939</v>
      </c>
      <c r="B1900" s="3" t="s">
        <v>58</v>
      </c>
      <c r="C1900">
        <v>80</v>
      </c>
      <c r="D1900">
        <v>1</v>
      </c>
    </row>
    <row r="1901" spans="1:4" x14ac:dyDescent="0.3">
      <c r="A1901" s="1">
        <v>43940</v>
      </c>
      <c r="B1901" s="3" t="s">
        <v>58</v>
      </c>
      <c r="C1901">
        <v>15</v>
      </c>
      <c r="D1901">
        <v>1</v>
      </c>
    </row>
    <row r="1902" spans="1:4" x14ac:dyDescent="0.3">
      <c r="A1902" s="1">
        <v>43941</v>
      </c>
      <c r="B1902" s="3" t="s">
        <v>58</v>
      </c>
      <c r="C1902">
        <v>0</v>
      </c>
      <c r="D1902">
        <v>2</v>
      </c>
    </row>
    <row r="1903" spans="1:4" x14ac:dyDescent="0.3">
      <c r="A1903" s="1">
        <v>43942</v>
      </c>
      <c r="B1903" s="3" t="s">
        <v>58</v>
      </c>
      <c r="C1903">
        <v>5</v>
      </c>
      <c r="D1903">
        <v>-1</v>
      </c>
    </row>
    <row r="1904" spans="1:4" x14ac:dyDescent="0.3">
      <c r="A1904" s="1">
        <v>43943</v>
      </c>
      <c r="B1904" s="3" t="s">
        <v>58</v>
      </c>
      <c r="C1904">
        <v>2</v>
      </c>
      <c r="D1904">
        <v>1</v>
      </c>
    </row>
    <row r="1905" spans="1:4" x14ac:dyDescent="0.3">
      <c r="A1905" s="1">
        <v>43944</v>
      </c>
      <c r="B1905" s="3" t="s">
        <v>58</v>
      </c>
      <c r="C1905">
        <v>1</v>
      </c>
      <c r="D1905">
        <v>0</v>
      </c>
    </row>
    <row r="1906" spans="1:4" x14ac:dyDescent="0.3">
      <c r="A1906" s="1">
        <v>43945</v>
      </c>
      <c r="B1906" s="3" t="s">
        <v>58</v>
      </c>
      <c r="C1906">
        <v>4</v>
      </c>
      <c r="D1906">
        <v>2</v>
      </c>
    </row>
    <row r="1907" spans="1:4" x14ac:dyDescent="0.3">
      <c r="A1907" s="1">
        <v>43946</v>
      </c>
      <c r="B1907" s="3" t="s">
        <v>58</v>
      </c>
      <c r="C1907">
        <v>0</v>
      </c>
      <c r="D1907">
        <v>1</v>
      </c>
    </row>
    <row r="1908" spans="1:4" x14ac:dyDescent="0.3">
      <c r="A1908" s="1">
        <v>43947</v>
      </c>
      <c r="B1908" s="3" t="s">
        <v>58</v>
      </c>
      <c r="C1908">
        <v>6</v>
      </c>
      <c r="D1908">
        <v>1</v>
      </c>
    </row>
    <row r="1909" spans="1:4" x14ac:dyDescent="0.3">
      <c r="A1909" s="1">
        <v>43948</v>
      </c>
      <c r="B1909" s="3" t="s">
        <v>58</v>
      </c>
      <c r="C1909">
        <v>5</v>
      </c>
      <c r="D1909">
        <v>2</v>
      </c>
    </row>
    <row r="1910" spans="1:4" x14ac:dyDescent="0.3">
      <c r="A1910" s="1">
        <v>43949</v>
      </c>
      <c r="B1910" s="3" t="s">
        <v>58</v>
      </c>
      <c r="C1910">
        <v>8</v>
      </c>
      <c r="D1910">
        <v>2</v>
      </c>
    </row>
    <row r="1911" spans="1:4" x14ac:dyDescent="0.3">
      <c r="A1911" s="1">
        <v>43950</v>
      </c>
      <c r="B1911" s="3" t="s">
        <v>58</v>
      </c>
      <c r="C1911">
        <v>5</v>
      </c>
      <c r="D1911">
        <v>2</v>
      </c>
    </row>
    <row r="1912" spans="1:4" x14ac:dyDescent="0.3">
      <c r="A1912" s="1">
        <v>43951</v>
      </c>
      <c r="B1912" s="3" t="s">
        <v>58</v>
      </c>
      <c r="C1912">
        <v>4</v>
      </c>
      <c r="D1912">
        <v>0</v>
      </c>
    </row>
    <row r="1913" spans="1:4" x14ac:dyDescent="0.3">
      <c r="A1913" s="1">
        <v>43952</v>
      </c>
      <c r="B1913" s="3" t="s">
        <v>58</v>
      </c>
      <c r="C1913">
        <v>5</v>
      </c>
      <c r="D1913">
        <v>0</v>
      </c>
    </row>
    <row r="1914" spans="1:4" x14ac:dyDescent="0.3">
      <c r="A1914" s="1">
        <v>43953</v>
      </c>
      <c r="B1914" s="3" t="s">
        <v>58</v>
      </c>
      <c r="C1914">
        <v>3</v>
      </c>
      <c r="D1914">
        <v>0</v>
      </c>
    </row>
    <row r="1915" spans="1:4" x14ac:dyDescent="0.3">
      <c r="A1915" s="1">
        <v>43954</v>
      </c>
      <c r="B1915" s="3" t="s">
        <v>58</v>
      </c>
      <c r="C1915">
        <v>6</v>
      </c>
      <c r="D1915">
        <v>1</v>
      </c>
    </row>
    <row r="1916" spans="1:4" x14ac:dyDescent="0.3">
      <c r="A1916" s="1">
        <v>43955</v>
      </c>
      <c r="B1916" s="3" t="s">
        <v>58</v>
      </c>
      <c r="C1916">
        <v>1</v>
      </c>
      <c r="D1916">
        <v>1</v>
      </c>
    </row>
    <row r="1917" spans="1:4" x14ac:dyDescent="0.3">
      <c r="A1917" s="1">
        <v>43956</v>
      </c>
      <c r="B1917" s="3" t="s">
        <v>58</v>
      </c>
      <c r="C1917">
        <v>0</v>
      </c>
      <c r="D1917">
        <v>0</v>
      </c>
    </row>
    <row r="1918" spans="1:4" x14ac:dyDescent="0.3">
      <c r="A1918" s="1">
        <v>43957</v>
      </c>
      <c r="B1918" s="3" t="s">
        <v>58</v>
      </c>
      <c r="C1918">
        <v>3</v>
      </c>
      <c r="D1918">
        <v>0</v>
      </c>
    </row>
    <row r="1919" spans="1:4" x14ac:dyDescent="0.3">
      <c r="A1919" s="1">
        <v>43958</v>
      </c>
      <c r="B1919" s="3" t="s">
        <v>58</v>
      </c>
      <c r="C1919">
        <v>4</v>
      </c>
      <c r="D1919">
        <v>0</v>
      </c>
    </row>
    <row r="1920" spans="1:4" x14ac:dyDescent="0.3">
      <c r="A1920" s="1">
        <v>43959</v>
      </c>
      <c r="B1920" s="3" t="s">
        <v>58</v>
      </c>
      <c r="C1920">
        <v>1</v>
      </c>
      <c r="D1920">
        <v>0</v>
      </c>
    </row>
    <row r="1921" spans="1:4" x14ac:dyDescent="0.3">
      <c r="A1921" s="1">
        <v>43960</v>
      </c>
      <c r="B1921" s="3" t="s">
        <v>58</v>
      </c>
      <c r="C1921">
        <v>1</v>
      </c>
      <c r="D1921">
        <v>0</v>
      </c>
    </row>
    <row r="1922" spans="1:4" x14ac:dyDescent="0.3">
      <c r="A1922" s="1">
        <v>43961</v>
      </c>
      <c r="B1922" s="3" t="s">
        <v>58</v>
      </c>
      <c r="C1922">
        <v>5</v>
      </c>
      <c r="D1922">
        <v>0</v>
      </c>
    </row>
    <row r="1923" spans="1:4" x14ac:dyDescent="0.3">
      <c r="A1923" s="1">
        <v>43962</v>
      </c>
      <c r="B1923" s="3" t="s">
        <v>58</v>
      </c>
      <c r="C1923">
        <v>1</v>
      </c>
      <c r="D1923">
        <v>0</v>
      </c>
    </row>
    <row r="1924" spans="1:4" x14ac:dyDescent="0.3">
      <c r="A1924" s="1">
        <v>43963</v>
      </c>
      <c r="B1924" s="3" t="s">
        <v>58</v>
      </c>
      <c r="C1924">
        <v>2</v>
      </c>
      <c r="D1924">
        <v>1</v>
      </c>
    </row>
    <row r="1925" spans="1:4" x14ac:dyDescent="0.3">
      <c r="A1925" s="1">
        <v>43964</v>
      </c>
      <c r="B1925" s="3" t="s">
        <v>58</v>
      </c>
      <c r="C1925">
        <v>3</v>
      </c>
      <c r="D1925">
        <v>1</v>
      </c>
    </row>
    <row r="1926" spans="1:4" x14ac:dyDescent="0.3">
      <c r="A1926" s="1">
        <v>43965</v>
      </c>
      <c r="B1926" s="3" t="s">
        <v>58</v>
      </c>
      <c r="C1926">
        <v>3</v>
      </c>
      <c r="D1926">
        <v>0</v>
      </c>
    </row>
    <row r="1927" spans="1:4" x14ac:dyDescent="0.3">
      <c r="A1927" s="1">
        <v>43966</v>
      </c>
      <c r="B1927" s="3" t="s">
        <v>58</v>
      </c>
      <c r="C1927">
        <v>6</v>
      </c>
      <c r="D1927">
        <v>1</v>
      </c>
    </row>
    <row r="1928" spans="1:4" x14ac:dyDescent="0.3">
      <c r="A1928" s="1">
        <v>43967</v>
      </c>
      <c r="B1928" s="3" t="s">
        <v>58</v>
      </c>
      <c r="C1928">
        <v>1</v>
      </c>
      <c r="D1928">
        <v>0</v>
      </c>
    </row>
    <row r="1929" spans="1:4" x14ac:dyDescent="0.3">
      <c r="A1929" s="1">
        <v>43968</v>
      </c>
      <c r="B1929" s="3" t="s">
        <v>58</v>
      </c>
      <c r="C1929">
        <v>0</v>
      </c>
      <c r="D1929">
        <v>1</v>
      </c>
    </row>
    <row r="1930" spans="1:4" x14ac:dyDescent="0.3">
      <c r="A1930" s="1">
        <v>43969</v>
      </c>
      <c r="B1930" s="3" t="s">
        <v>58</v>
      </c>
      <c r="C1930">
        <v>1</v>
      </c>
      <c r="D1930">
        <v>0</v>
      </c>
    </row>
    <row r="1931" spans="1:4" x14ac:dyDescent="0.3">
      <c r="A1931" s="1">
        <v>43970</v>
      </c>
      <c r="B1931" s="3" t="s">
        <v>58</v>
      </c>
      <c r="C1931">
        <v>1</v>
      </c>
      <c r="D1931">
        <v>0</v>
      </c>
    </row>
    <row r="1932" spans="1:4" x14ac:dyDescent="0.3">
      <c r="A1932" s="1">
        <v>43971</v>
      </c>
      <c r="B1932" s="3" t="s">
        <v>58</v>
      </c>
      <c r="C1932">
        <v>0</v>
      </c>
      <c r="D1932">
        <v>0</v>
      </c>
    </row>
    <row r="1933" spans="1:4" x14ac:dyDescent="0.3">
      <c r="A1933" s="1">
        <v>43972</v>
      </c>
      <c r="B1933" s="3" t="s">
        <v>58</v>
      </c>
      <c r="C1933">
        <v>1</v>
      </c>
      <c r="D1933">
        <v>0</v>
      </c>
    </row>
    <row r="1934" spans="1:4" x14ac:dyDescent="0.3">
      <c r="A1934" s="1">
        <v>43973</v>
      </c>
      <c r="B1934" s="3" t="s">
        <v>58</v>
      </c>
      <c r="C1934">
        <v>1</v>
      </c>
      <c r="D1934">
        <v>0</v>
      </c>
    </row>
    <row r="1935" spans="1:4" x14ac:dyDescent="0.3">
      <c r="A1935" s="1">
        <v>43974</v>
      </c>
      <c r="B1935" s="3" t="s">
        <v>58</v>
      </c>
      <c r="C1935">
        <v>0</v>
      </c>
      <c r="D1935">
        <v>0</v>
      </c>
    </row>
    <row r="1936" spans="1:4" x14ac:dyDescent="0.3">
      <c r="A1936" s="1">
        <v>43975</v>
      </c>
      <c r="B1936" s="3" t="s">
        <v>58</v>
      </c>
      <c r="C1936">
        <v>1</v>
      </c>
      <c r="D1936">
        <v>0</v>
      </c>
    </row>
    <row r="1937" spans="1:4" x14ac:dyDescent="0.3">
      <c r="A1937" s="1">
        <v>43976</v>
      </c>
      <c r="B1937" s="3" t="s">
        <v>58</v>
      </c>
      <c r="C1937">
        <v>1</v>
      </c>
      <c r="D1937">
        <v>0</v>
      </c>
    </row>
    <row r="1938" spans="1:4" x14ac:dyDescent="0.3">
      <c r="A1938" s="1">
        <v>43861</v>
      </c>
      <c r="B1938" s="3" t="s">
        <v>57</v>
      </c>
      <c r="C1938">
        <v>0</v>
      </c>
      <c r="D1938">
        <v>0</v>
      </c>
    </row>
    <row r="1939" spans="1:4" x14ac:dyDescent="0.3">
      <c r="A1939" s="1">
        <v>43867</v>
      </c>
      <c r="B1939" s="3" t="s">
        <v>57</v>
      </c>
      <c r="C1939">
        <v>0</v>
      </c>
      <c r="D1939">
        <v>0</v>
      </c>
    </row>
    <row r="1940" spans="1:4" x14ac:dyDescent="0.3">
      <c r="A1940" s="1">
        <v>43882</v>
      </c>
      <c r="B1940" s="3" t="s">
        <v>57</v>
      </c>
      <c r="C1940">
        <v>2</v>
      </c>
      <c r="D1940">
        <v>1</v>
      </c>
    </row>
    <row r="1941" spans="1:4" x14ac:dyDescent="0.3">
      <c r="A1941" s="1">
        <v>43883</v>
      </c>
      <c r="B1941" s="3" t="s">
        <v>57</v>
      </c>
      <c r="C1941">
        <v>16</v>
      </c>
      <c r="D1941">
        <v>0</v>
      </c>
    </row>
    <row r="1942" spans="1:4" x14ac:dyDescent="0.3">
      <c r="A1942" s="1">
        <v>43884</v>
      </c>
      <c r="B1942" s="3" t="s">
        <v>57</v>
      </c>
      <c r="C1942">
        <v>7</v>
      </c>
      <c r="D1942">
        <v>0</v>
      </c>
    </row>
    <row r="1943" spans="1:4" x14ac:dyDescent="0.3">
      <c r="A1943" s="1">
        <v>43885</v>
      </c>
      <c r="B1943" s="3" t="s">
        <v>57</v>
      </c>
      <c r="C1943">
        <v>7</v>
      </c>
      <c r="D1943">
        <v>0</v>
      </c>
    </row>
    <row r="1944" spans="1:4" x14ac:dyDescent="0.3">
      <c r="A1944" s="1">
        <v>43886</v>
      </c>
      <c r="B1944" s="3" t="s">
        <v>57</v>
      </c>
      <c r="C1944">
        <v>11</v>
      </c>
      <c r="D1944">
        <v>1</v>
      </c>
    </row>
    <row r="1945" spans="1:4" x14ac:dyDescent="0.3">
      <c r="A1945" s="1">
        <v>43887</v>
      </c>
      <c r="B1945" s="3" t="s">
        <v>57</v>
      </c>
      <c r="C1945">
        <v>28</v>
      </c>
      <c r="D1945">
        <v>0</v>
      </c>
    </row>
    <row r="1946" spans="1:4" x14ac:dyDescent="0.3">
      <c r="A1946" s="1">
        <v>43888</v>
      </c>
      <c r="B1946" s="3" t="s">
        <v>57</v>
      </c>
      <c r="C1946">
        <v>40</v>
      </c>
      <c r="D1946">
        <v>0</v>
      </c>
    </row>
    <row r="1947" spans="1:4" x14ac:dyDescent="0.3">
      <c r="A1947" s="1">
        <v>43889</v>
      </c>
      <c r="B1947" s="3" t="s">
        <v>57</v>
      </c>
      <c r="C1947">
        <v>40</v>
      </c>
      <c r="D1947">
        <v>0</v>
      </c>
    </row>
    <row r="1948" spans="1:4" x14ac:dyDescent="0.3">
      <c r="A1948" s="1">
        <v>43890</v>
      </c>
      <c r="B1948" s="3" t="s">
        <v>57</v>
      </c>
      <c r="C1948">
        <v>40</v>
      </c>
      <c r="D1948">
        <v>0</v>
      </c>
    </row>
    <row r="1949" spans="1:4" x14ac:dyDescent="0.3">
      <c r="A1949" s="1">
        <v>43891</v>
      </c>
      <c r="B1949" s="3" t="s">
        <v>57</v>
      </c>
      <c r="C1949">
        <v>72</v>
      </c>
      <c r="D1949">
        <v>0</v>
      </c>
    </row>
    <row r="1950" spans="1:4" x14ac:dyDescent="0.3">
      <c r="A1950" s="1">
        <v>43892</v>
      </c>
      <c r="B1950" s="3" t="s">
        <v>57</v>
      </c>
      <c r="C1950">
        <v>10</v>
      </c>
      <c r="D1950">
        <v>0</v>
      </c>
    </row>
    <row r="1951" spans="1:4" x14ac:dyDescent="0.3">
      <c r="A1951" s="1">
        <v>43893</v>
      </c>
      <c r="B1951" s="3" t="s">
        <v>57</v>
      </c>
      <c r="C1951">
        <v>34</v>
      </c>
      <c r="D1951">
        <v>1</v>
      </c>
    </row>
    <row r="1952" spans="1:4" x14ac:dyDescent="0.3">
      <c r="A1952" s="1">
        <v>43894</v>
      </c>
      <c r="B1952" s="3" t="s">
        <v>57</v>
      </c>
      <c r="C1952">
        <v>53</v>
      </c>
      <c r="D1952">
        <v>3</v>
      </c>
    </row>
    <row r="1953" spans="1:4" x14ac:dyDescent="0.3">
      <c r="A1953" s="1">
        <v>43895</v>
      </c>
      <c r="B1953" s="3" t="s">
        <v>57</v>
      </c>
      <c r="C1953">
        <v>47</v>
      </c>
      <c r="D1953">
        <v>4</v>
      </c>
    </row>
    <row r="1954" spans="1:4" x14ac:dyDescent="0.3">
      <c r="A1954" s="1">
        <v>43896</v>
      </c>
      <c r="B1954" s="3" t="s">
        <v>57</v>
      </c>
      <c r="C1954">
        <v>81</v>
      </c>
      <c r="D1954">
        <v>2</v>
      </c>
    </row>
    <row r="1955" spans="1:4" x14ac:dyDescent="0.3">
      <c r="A1955" s="1">
        <v>43897</v>
      </c>
      <c r="B1955" s="3" t="s">
        <v>57</v>
      </c>
      <c r="C1955">
        <v>55</v>
      </c>
      <c r="D1955">
        <v>1</v>
      </c>
    </row>
    <row r="1956" spans="1:4" x14ac:dyDescent="0.3">
      <c r="A1956" s="1">
        <v>43898</v>
      </c>
      <c r="B1956" s="3" t="s">
        <v>57</v>
      </c>
      <c r="C1956">
        <v>127</v>
      </c>
      <c r="D1956">
        <v>5</v>
      </c>
    </row>
    <row r="1957" spans="1:4" x14ac:dyDescent="0.3">
      <c r="A1957" s="1">
        <v>43899</v>
      </c>
      <c r="B1957" s="3" t="s">
        <v>57</v>
      </c>
      <c r="C1957">
        <v>74</v>
      </c>
      <c r="D1957">
        <v>2</v>
      </c>
    </row>
    <row r="1958" spans="1:4" x14ac:dyDescent="0.3">
      <c r="A1958" s="1">
        <v>43900</v>
      </c>
      <c r="B1958" s="3" t="s">
        <v>57</v>
      </c>
      <c r="C1958">
        <v>112</v>
      </c>
      <c r="D1958">
        <v>6</v>
      </c>
    </row>
    <row r="1959" spans="1:4" x14ac:dyDescent="0.3">
      <c r="A1959" s="1">
        <v>43901</v>
      </c>
      <c r="B1959" s="3" t="s">
        <v>57</v>
      </c>
      <c r="C1959">
        <v>167</v>
      </c>
      <c r="D1959">
        <v>3</v>
      </c>
    </row>
    <row r="1960" spans="1:4" x14ac:dyDescent="0.3">
      <c r="A1960" s="1">
        <v>43902</v>
      </c>
      <c r="B1960" s="3" t="s">
        <v>57</v>
      </c>
      <c r="C1960">
        <v>361</v>
      </c>
      <c r="D1960">
        <v>3</v>
      </c>
    </row>
    <row r="1961" spans="1:4" x14ac:dyDescent="0.3">
      <c r="A1961" s="1">
        <v>43903</v>
      </c>
      <c r="B1961" s="3" t="s">
        <v>57</v>
      </c>
      <c r="C1961">
        <v>211</v>
      </c>
      <c r="D1961">
        <v>10</v>
      </c>
    </row>
    <row r="1962" spans="1:4" x14ac:dyDescent="0.3">
      <c r="A1962" s="1">
        <v>43904</v>
      </c>
      <c r="B1962" s="3" t="s">
        <v>57</v>
      </c>
      <c r="C1962">
        <v>342</v>
      </c>
      <c r="D1962">
        <v>13</v>
      </c>
    </row>
    <row r="1963" spans="1:4" x14ac:dyDescent="0.3">
      <c r="A1963" s="1">
        <v>43905</v>
      </c>
      <c r="B1963" s="3" t="s">
        <v>57</v>
      </c>
      <c r="C1963">
        <v>235</v>
      </c>
      <c r="D1963">
        <v>8</v>
      </c>
    </row>
    <row r="1964" spans="1:4" x14ac:dyDescent="0.3">
      <c r="A1964" s="1">
        <v>43906</v>
      </c>
      <c r="B1964" s="3" t="s">
        <v>57</v>
      </c>
      <c r="C1964">
        <v>301</v>
      </c>
      <c r="D1964">
        <v>6</v>
      </c>
    </row>
    <row r="1965" spans="1:4" x14ac:dyDescent="0.3">
      <c r="A1965" s="1">
        <v>43907</v>
      </c>
      <c r="B1965" s="3" t="s">
        <v>57</v>
      </c>
      <c r="C1965">
        <v>231</v>
      </c>
      <c r="D1965">
        <v>11</v>
      </c>
    </row>
    <row r="1966" spans="1:4" x14ac:dyDescent="0.3">
      <c r="A1966" s="1">
        <v>43908</v>
      </c>
      <c r="B1966" s="3" t="s">
        <v>57</v>
      </c>
      <c r="C1966">
        <v>510</v>
      </c>
      <c r="D1966">
        <v>14</v>
      </c>
    </row>
    <row r="1967" spans="1:4" x14ac:dyDescent="0.3">
      <c r="A1967" s="1">
        <v>43909</v>
      </c>
      <c r="B1967" s="3" t="s">
        <v>57</v>
      </c>
      <c r="C1967">
        <v>270</v>
      </c>
      <c r="D1967">
        <v>21</v>
      </c>
    </row>
    <row r="1968" spans="1:4" x14ac:dyDescent="0.3">
      <c r="A1968" s="1">
        <v>43910</v>
      </c>
      <c r="B1968" s="3" t="s">
        <v>57</v>
      </c>
      <c r="C1968">
        <v>547</v>
      </c>
      <c r="D1968">
        <v>16</v>
      </c>
    </row>
    <row r="1969" spans="1:4" x14ac:dyDescent="0.3">
      <c r="A1969" s="1">
        <v>43911</v>
      </c>
      <c r="B1969" s="3" t="s">
        <v>57</v>
      </c>
      <c r="C1969">
        <v>586</v>
      </c>
      <c r="D1969">
        <v>15</v>
      </c>
    </row>
    <row r="1970" spans="1:4" x14ac:dyDescent="0.3">
      <c r="A1970" s="1">
        <v>43912</v>
      </c>
      <c r="B1970" s="3" t="s">
        <v>57</v>
      </c>
      <c r="C1970">
        <v>505</v>
      </c>
      <c r="D1970">
        <v>23</v>
      </c>
    </row>
    <row r="1971" spans="1:4" x14ac:dyDescent="0.3">
      <c r="A1971" s="1">
        <v>43913</v>
      </c>
      <c r="B1971" s="3" t="s">
        <v>57</v>
      </c>
      <c r="C1971">
        <v>383</v>
      </c>
      <c r="D1971">
        <v>23</v>
      </c>
    </row>
    <row r="1972" spans="1:4" x14ac:dyDescent="0.3">
      <c r="A1972" s="1">
        <v>43914</v>
      </c>
      <c r="B1972" s="3" t="s">
        <v>57</v>
      </c>
      <c r="C1972">
        <v>443</v>
      </c>
      <c r="D1972">
        <v>24</v>
      </c>
    </row>
    <row r="1973" spans="1:4" x14ac:dyDescent="0.3">
      <c r="A1973" s="1">
        <v>43915</v>
      </c>
      <c r="B1973" s="3" t="s">
        <v>57</v>
      </c>
      <c r="C1973">
        <v>494</v>
      </c>
      <c r="D1973">
        <v>42</v>
      </c>
    </row>
    <row r="1974" spans="1:4" x14ac:dyDescent="0.3">
      <c r="A1974" s="1">
        <v>43916</v>
      </c>
      <c r="B1974" s="3" t="s">
        <v>57</v>
      </c>
      <c r="C1974">
        <v>493</v>
      </c>
      <c r="D1974">
        <v>29</v>
      </c>
    </row>
    <row r="1975" spans="1:4" x14ac:dyDescent="0.3">
      <c r="A1975" s="1">
        <v>43917</v>
      </c>
      <c r="B1975" s="3" t="s">
        <v>57</v>
      </c>
      <c r="C1975">
        <v>562</v>
      </c>
      <c r="D1975">
        <v>26</v>
      </c>
    </row>
    <row r="1976" spans="1:4" x14ac:dyDescent="0.3">
      <c r="A1976" s="1">
        <v>43918</v>
      </c>
      <c r="B1976" s="3" t="s">
        <v>57</v>
      </c>
      <c r="C1976">
        <v>433</v>
      </c>
      <c r="D1976">
        <v>49</v>
      </c>
    </row>
    <row r="1977" spans="1:4" x14ac:dyDescent="0.3">
      <c r="A1977" s="1">
        <v>43919</v>
      </c>
      <c r="B1977" s="3" t="s">
        <v>57</v>
      </c>
      <c r="C1977">
        <v>428</v>
      </c>
      <c r="D1977">
        <v>30</v>
      </c>
    </row>
    <row r="1978" spans="1:4" x14ac:dyDescent="0.3">
      <c r="A1978" s="1">
        <v>43920</v>
      </c>
      <c r="B1978" s="3" t="s">
        <v>57</v>
      </c>
      <c r="C1978">
        <v>366</v>
      </c>
      <c r="D1978">
        <v>21</v>
      </c>
    </row>
    <row r="1979" spans="1:4" x14ac:dyDescent="0.3">
      <c r="A1979" s="1">
        <v>43921</v>
      </c>
      <c r="B1979" s="3" t="s">
        <v>57</v>
      </c>
      <c r="C1979">
        <v>431</v>
      </c>
      <c r="D1979">
        <v>64</v>
      </c>
    </row>
    <row r="1980" spans="1:4" x14ac:dyDescent="0.3">
      <c r="A1980" s="1">
        <v>43922</v>
      </c>
      <c r="B1980" s="3" t="s">
        <v>57</v>
      </c>
      <c r="C1980">
        <v>470</v>
      </c>
      <c r="D1980">
        <v>22</v>
      </c>
    </row>
    <row r="1981" spans="1:4" x14ac:dyDescent="0.3">
      <c r="A1981" s="1">
        <v>43923</v>
      </c>
      <c r="B1981" s="3" t="s">
        <v>57</v>
      </c>
      <c r="C1981">
        <v>486</v>
      </c>
      <c r="D1981">
        <v>33</v>
      </c>
    </row>
    <row r="1982" spans="1:4" x14ac:dyDescent="0.3">
      <c r="A1982" s="1">
        <v>43924</v>
      </c>
      <c r="B1982" s="3" t="s">
        <v>57</v>
      </c>
      <c r="C1982">
        <v>353</v>
      </c>
      <c r="D1982">
        <v>40</v>
      </c>
    </row>
    <row r="1983" spans="1:4" x14ac:dyDescent="0.3">
      <c r="A1983" s="1">
        <v>43925</v>
      </c>
      <c r="B1983" s="3" t="s">
        <v>57</v>
      </c>
      <c r="C1983">
        <v>360</v>
      </c>
      <c r="D1983">
        <v>35</v>
      </c>
    </row>
    <row r="1984" spans="1:4" x14ac:dyDescent="0.3">
      <c r="A1984" s="1">
        <v>43926</v>
      </c>
      <c r="B1984" s="3" t="s">
        <v>57</v>
      </c>
      <c r="C1984">
        <v>402</v>
      </c>
      <c r="D1984">
        <v>24</v>
      </c>
    </row>
    <row r="1985" spans="1:4" x14ac:dyDescent="0.3">
      <c r="A1985" s="1">
        <v>43927</v>
      </c>
      <c r="B1985" s="3" t="s">
        <v>57</v>
      </c>
      <c r="C1985">
        <v>362</v>
      </c>
      <c r="D1985">
        <v>31</v>
      </c>
    </row>
    <row r="1986" spans="1:4" x14ac:dyDescent="0.3">
      <c r="A1986" s="1">
        <v>43928</v>
      </c>
      <c r="B1986" s="3" t="s">
        <v>57</v>
      </c>
      <c r="C1986">
        <v>337</v>
      </c>
      <c r="D1986">
        <v>33</v>
      </c>
    </row>
    <row r="1987" spans="1:4" x14ac:dyDescent="0.3">
      <c r="A1987" s="1">
        <v>43929</v>
      </c>
      <c r="B1987" s="3" t="s">
        <v>57</v>
      </c>
      <c r="C1987">
        <v>485</v>
      </c>
      <c r="D1987">
        <v>41</v>
      </c>
    </row>
    <row r="1988" spans="1:4" x14ac:dyDescent="0.3">
      <c r="A1988" s="1">
        <v>43930</v>
      </c>
      <c r="B1988" s="3" t="s">
        <v>57</v>
      </c>
      <c r="C1988">
        <v>523</v>
      </c>
      <c r="D1988">
        <v>20</v>
      </c>
    </row>
    <row r="1989" spans="1:4" x14ac:dyDescent="0.3">
      <c r="A1989" s="1">
        <v>43931</v>
      </c>
      <c r="B1989" s="3" t="s">
        <v>57</v>
      </c>
      <c r="C1989">
        <v>488</v>
      </c>
      <c r="D1989">
        <v>37</v>
      </c>
    </row>
    <row r="1990" spans="1:4" x14ac:dyDescent="0.3">
      <c r="A1990" s="1">
        <v>43932</v>
      </c>
      <c r="B1990" s="3" t="s">
        <v>57</v>
      </c>
      <c r="C1990">
        <v>347</v>
      </c>
      <c r="D1990">
        <v>38</v>
      </c>
    </row>
    <row r="1991" spans="1:4" x14ac:dyDescent="0.3">
      <c r="A1991" s="1">
        <v>43933</v>
      </c>
      <c r="B1991" s="3" t="s">
        <v>57</v>
      </c>
      <c r="C1991">
        <v>309</v>
      </c>
      <c r="D1991">
        <v>25</v>
      </c>
    </row>
    <row r="1992" spans="1:4" x14ac:dyDescent="0.3">
      <c r="A1992" s="1">
        <v>43934</v>
      </c>
      <c r="B1992" s="3" t="s">
        <v>57</v>
      </c>
      <c r="C1992">
        <v>174</v>
      </c>
      <c r="D1992">
        <v>26</v>
      </c>
    </row>
    <row r="1993" spans="1:4" x14ac:dyDescent="0.3">
      <c r="A1993" s="1">
        <v>43935</v>
      </c>
      <c r="B1993" s="3" t="s">
        <v>57</v>
      </c>
      <c r="C1993">
        <v>181</v>
      </c>
      <c r="D1993">
        <v>24</v>
      </c>
    </row>
    <row r="1994" spans="1:4" x14ac:dyDescent="0.3">
      <c r="A1994" s="1">
        <v>43936</v>
      </c>
      <c r="B1994" s="3" t="s">
        <v>57</v>
      </c>
      <c r="C1994">
        <v>192</v>
      </c>
      <c r="D1994">
        <v>34</v>
      </c>
    </row>
    <row r="1995" spans="1:4" x14ac:dyDescent="0.3">
      <c r="A1995" s="1">
        <v>43937</v>
      </c>
      <c r="B1995" s="3" t="s">
        <v>57</v>
      </c>
      <c r="C1995">
        <v>366</v>
      </c>
      <c r="D1995">
        <v>41</v>
      </c>
    </row>
    <row r="1996" spans="1:4" x14ac:dyDescent="0.3">
      <c r="A1996" s="1">
        <v>43938</v>
      </c>
      <c r="B1996" s="3" t="s">
        <v>57</v>
      </c>
      <c r="C1996">
        <v>384</v>
      </c>
      <c r="D1996">
        <v>45</v>
      </c>
    </row>
    <row r="1997" spans="1:4" x14ac:dyDescent="0.3">
      <c r="A1997" s="1">
        <v>43939</v>
      </c>
      <c r="B1997" s="3" t="s">
        <v>57</v>
      </c>
      <c r="C1997">
        <v>318</v>
      </c>
      <c r="D1997">
        <v>33</v>
      </c>
    </row>
    <row r="1998" spans="1:4" x14ac:dyDescent="0.3">
      <c r="A1998" s="1">
        <v>43940</v>
      </c>
      <c r="B1998" s="3" t="s">
        <v>57</v>
      </c>
      <c r="C1998">
        <v>243</v>
      </c>
      <c r="D1998">
        <v>28</v>
      </c>
    </row>
    <row r="1999" spans="1:4" x14ac:dyDescent="0.3">
      <c r="A1999" s="1">
        <v>43941</v>
      </c>
      <c r="B1999" s="3" t="s">
        <v>57</v>
      </c>
      <c r="C1999">
        <v>192</v>
      </c>
      <c r="D1999">
        <v>25</v>
      </c>
    </row>
    <row r="2000" spans="1:4" x14ac:dyDescent="0.3">
      <c r="A2000" s="1">
        <v>43942</v>
      </c>
      <c r="B2000" s="3" t="s">
        <v>57</v>
      </c>
      <c r="C2000">
        <v>277</v>
      </c>
      <c r="D2000">
        <v>42</v>
      </c>
    </row>
    <row r="2001" spans="1:4" x14ac:dyDescent="0.3">
      <c r="A2001" s="1">
        <v>43943</v>
      </c>
      <c r="B2001" s="3" t="s">
        <v>57</v>
      </c>
      <c r="C2001">
        <v>334</v>
      </c>
      <c r="D2001">
        <v>27</v>
      </c>
    </row>
    <row r="2002" spans="1:4" x14ac:dyDescent="0.3">
      <c r="A2002" s="1">
        <v>43944</v>
      </c>
      <c r="B2002" s="3" t="s">
        <v>57</v>
      </c>
      <c r="C2002">
        <v>143</v>
      </c>
      <c r="D2002">
        <v>25</v>
      </c>
    </row>
    <row r="2003" spans="1:4" x14ac:dyDescent="0.3">
      <c r="A2003" s="1">
        <v>43945</v>
      </c>
      <c r="B2003" s="3" t="s">
        <v>57</v>
      </c>
      <c r="C2003">
        <v>348</v>
      </c>
      <c r="D2003">
        <v>38</v>
      </c>
    </row>
    <row r="2004" spans="1:4" x14ac:dyDescent="0.3">
      <c r="A2004" s="1">
        <v>43946</v>
      </c>
      <c r="B2004" s="3" t="s">
        <v>57</v>
      </c>
      <c r="C2004">
        <v>162</v>
      </c>
      <c r="D2004">
        <v>44</v>
      </c>
    </row>
    <row r="2005" spans="1:4" x14ac:dyDescent="0.3">
      <c r="A2005" s="1">
        <v>43947</v>
      </c>
      <c r="B2005" s="3" t="s">
        <v>57</v>
      </c>
      <c r="C2005">
        <v>80</v>
      </c>
      <c r="D2005">
        <v>27</v>
      </c>
    </row>
    <row r="2006" spans="1:4" x14ac:dyDescent="0.3">
      <c r="A2006" s="1">
        <v>43948</v>
      </c>
      <c r="B2006" s="3" t="s">
        <v>57</v>
      </c>
      <c r="C2006">
        <v>108</v>
      </c>
      <c r="D2006">
        <v>29</v>
      </c>
    </row>
    <row r="2007" spans="1:4" x14ac:dyDescent="0.3">
      <c r="A2007" s="1">
        <v>43949</v>
      </c>
      <c r="B2007" s="3" t="s">
        <v>57</v>
      </c>
      <c r="C2007">
        <v>129</v>
      </c>
      <c r="D2007">
        <v>64</v>
      </c>
    </row>
    <row r="2008" spans="1:4" x14ac:dyDescent="0.3">
      <c r="A2008" s="1">
        <v>43950</v>
      </c>
      <c r="B2008" s="3" t="s">
        <v>57</v>
      </c>
      <c r="C2008">
        <v>117</v>
      </c>
      <c r="D2008">
        <v>29</v>
      </c>
    </row>
    <row r="2009" spans="1:4" x14ac:dyDescent="0.3">
      <c r="A2009" s="1">
        <v>43951</v>
      </c>
      <c r="B2009" s="3" t="s">
        <v>57</v>
      </c>
      <c r="C2009">
        <v>135</v>
      </c>
      <c r="D2009">
        <v>22</v>
      </c>
    </row>
    <row r="2010" spans="1:4" x14ac:dyDescent="0.3">
      <c r="A2010" s="1">
        <v>43952</v>
      </c>
      <c r="B2010" s="3" t="s">
        <v>57</v>
      </c>
      <c r="C2010">
        <v>138</v>
      </c>
      <c r="D2010">
        <v>20</v>
      </c>
    </row>
    <row r="2011" spans="1:4" x14ac:dyDescent="0.3">
      <c r="A2011" s="1">
        <v>43953</v>
      </c>
      <c r="B2011" s="3" t="s">
        <v>57</v>
      </c>
      <c r="C2011">
        <v>126</v>
      </c>
      <c r="D2011">
        <v>23</v>
      </c>
    </row>
    <row r="2012" spans="1:4" x14ac:dyDescent="0.3">
      <c r="A2012" s="1">
        <v>43954</v>
      </c>
      <c r="B2012" s="3" t="s">
        <v>57</v>
      </c>
      <c r="C2012">
        <v>94</v>
      </c>
      <c r="D2012">
        <v>14</v>
      </c>
    </row>
    <row r="2013" spans="1:4" x14ac:dyDescent="0.3">
      <c r="A2013" s="1">
        <v>43955</v>
      </c>
      <c r="B2013" s="3" t="s">
        <v>57</v>
      </c>
      <c r="C2013">
        <v>55</v>
      </c>
      <c r="D2013">
        <v>12</v>
      </c>
    </row>
    <row r="2014" spans="1:4" x14ac:dyDescent="0.3">
      <c r="A2014" s="1">
        <v>43956</v>
      </c>
      <c r="B2014" s="3" t="s">
        <v>57</v>
      </c>
      <c r="C2014">
        <v>29</v>
      </c>
      <c r="D2014">
        <v>17</v>
      </c>
    </row>
    <row r="2015" spans="1:4" x14ac:dyDescent="0.3">
      <c r="A2015" s="1">
        <v>43957</v>
      </c>
      <c r="B2015" s="3" t="s">
        <v>57</v>
      </c>
      <c r="C2015">
        <v>77</v>
      </c>
      <c r="D2015">
        <v>23</v>
      </c>
    </row>
    <row r="2016" spans="1:4" x14ac:dyDescent="0.3">
      <c r="A2016" s="1">
        <v>43958</v>
      </c>
      <c r="B2016" s="3" t="s">
        <v>57</v>
      </c>
      <c r="C2016">
        <v>74</v>
      </c>
      <c r="D2016">
        <v>21</v>
      </c>
    </row>
    <row r="2017" spans="1:4" x14ac:dyDescent="0.3">
      <c r="A2017" s="1">
        <v>43959</v>
      </c>
      <c r="B2017" s="3" t="s">
        <v>57</v>
      </c>
      <c r="C2017">
        <v>65</v>
      </c>
      <c r="D2017">
        <v>28</v>
      </c>
    </row>
    <row r="2018" spans="1:4" x14ac:dyDescent="0.3">
      <c r="A2018" s="1">
        <v>43960</v>
      </c>
      <c r="B2018" s="3" t="s">
        <v>57</v>
      </c>
      <c r="C2018">
        <v>53</v>
      </c>
      <c r="D2018">
        <v>16</v>
      </c>
    </row>
    <row r="2019" spans="1:4" x14ac:dyDescent="0.3">
      <c r="A2019" s="1">
        <v>43961</v>
      </c>
      <c r="B2019" s="3" t="s">
        <v>57</v>
      </c>
      <c r="C2019">
        <v>51</v>
      </c>
      <c r="D2019">
        <v>14</v>
      </c>
    </row>
    <row r="2020" spans="1:4" x14ac:dyDescent="0.3">
      <c r="A2020" s="1">
        <v>43962</v>
      </c>
      <c r="B2020" s="3" t="s">
        <v>57</v>
      </c>
      <c r="C2020">
        <v>19</v>
      </c>
      <c r="D2020">
        <v>9</v>
      </c>
    </row>
    <row r="2021" spans="1:4" x14ac:dyDescent="0.3">
      <c r="A2021" s="1">
        <v>43963</v>
      </c>
      <c r="B2021" s="3" t="s">
        <v>57</v>
      </c>
      <c r="C2021">
        <v>41</v>
      </c>
      <c r="D2021">
        <v>20</v>
      </c>
    </row>
    <row r="2022" spans="1:4" x14ac:dyDescent="0.3">
      <c r="A2022" s="1">
        <v>43964</v>
      </c>
      <c r="B2022" s="3" t="s">
        <v>57</v>
      </c>
      <c r="C2022">
        <v>31</v>
      </c>
      <c r="D2022">
        <v>26</v>
      </c>
    </row>
    <row r="2023" spans="1:4" x14ac:dyDescent="0.3">
      <c r="A2023" s="1">
        <v>43965</v>
      </c>
      <c r="B2023" s="3" t="s">
        <v>57</v>
      </c>
      <c r="C2023">
        <v>32</v>
      </c>
      <c r="D2023">
        <v>31</v>
      </c>
    </row>
    <row r="2024" spans="1:4" x14ac:dyDescent="0.3">
      <c r="A2024" s="1">
        <v>43966</v>
      </c>
      <c r="B2024" s="3" t="s">
        <v>57</v>
      </c>
      <c r="C2024">
        <v>44</v>
      </c>
      <c r="D2024">
        <v>19</v>
      </c>
    </row>
    <row r="2025" spans="1:4" x14ac:dyDescent="0.3">
      <c r="A2025" s="1">
        <v>43967</v>
      </c>
      <c r="B2025" s="3" t="s">
        <v>57</v>
      </c>
      <c r="C2025">
        <v>39</v>
      </c>
      <c r="D2025">
        <v>21</v>
      </c>
    </row>
    <row r="2026" spans="1:4" x14ac:dyDescent="0.3">
      <c r="A2026" s="1">
        <v>43968</v>
      </c>
      <c r="B2026" s="3" t="s">
        <v>57</v>
      </c>
      <c r="C2026">
        <v>13</v>
      </c>
      <c r="D2026">
        <v>11</v>
      </c>
    </row>
    <row r="2027" spans="1:4" x14ac:dyDescent="0.3">
      <c r="A2027" s="1">
        <v>43969</v>
      </c>
      <c r="B2027" s="3" t="s">
        <v>57</v>
      </c>
      <c r="C2027">
        <v>9</v>
      </c>
      <c r="D2027">
        <v>9</v>
      </c>
    </row>
    <row r="2028" spans="1:4" x14ac:dyDescent="0.3">
      <c r="A2028" s="1">
        <v>43970</v>
      </c>
      <c r="B2028" s="3" t="s">
        <v>57</v>
      </c>
      <c r="C2028">
        <v>47</v>
      </c>
      <c r="D2028">
        <v>17</v>
      </c>
    </row>
    <row r="2029" spans="1:4" x14ac:dyDescent="0.3">
      <c r="A2029" s="1">
        <v>43971</v>
      </c>
      <c r="B2029" s="3" t="s">
        <v>57</v>
      </c>
      <c r="C2029">
        <v>33</v>
      </c>
      <c r="D2029">
        <v>12</v>
      </c>
    </row>
    <row r="2030" spans="1:4" x14ac:dyDescent="0.3">
      <c r="A2030" s="1">
        <v>43972</v>
      </c>
      <c r="B2030" s="3" t="s">
        <v>57</v>
      </c>
      <c r="C2030">
        <v>8</v>
      </c>
      <c r="D2030">
        <v>9</v>
      </c>
    </row>
    <row r="2031" spans="1:4" x14ac:dyDescent="0.3">
      <c r="A2031" s="1">
        <v>43973</v>
      </c>
      <c r="B2031" s="3" t="s">
        <v>57</v>
      </c>
      <c r="C2031">
        <v>21</v>
      </c>
      <c r="D2031">
        <v>13</v>
      </c>
    </row>
    <row r="2032" spans="1:4" x14ac:dyDescent="0.3">
      <c r="A2032" s="1">
        <v>43974</v>
      </c>
      <c r="B2032" s="3" t="s">
        <v>57</v>
      </c>
      <c r="C2032">
        <v>10</v>
      </c>
      <c r="D2032">
        <v>11</v>
      </c>
    </row>
    <row r="2033" spans="1:4" x14ac:dyDescent="0.3">
      <c r="A2033" s="1">
        <v>43975</v>
      </c>
      <c r="B2033" s="3" t="s">
        <v>57</v>
      </c>
      <c r="C2033">
        <v>17</v>
      </c>
      <c r="D2033">
        <v>4</v>
      </c>
    </row>
    <row r="2034" spans="1:4" x14ac:dyDescent="0.3">
      <c r="A2034" s="1">
        <v>43976</v>
      </c>
      <c r="B2034" s="3" t="s">
        <v>57</v>
      </c>
      <c r="C2034">
        <v>11</v>
      </c>
      <c r="D2034">
        <v>9</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F8C15-7F0A-4252-8866-1BCEFD477A49}">
  <dimension ref="A1:CG85"/>
  <sheetViews>
    <sheetView workbookViewId="0">
      <pane xSplit="1" ySplit="1" topLeftCell="CE62" activePane="bottomRight" state="frozen"/>
      <selection pane="topRight" activeCell="B1" sqref="B1"/>
      <selection pane="bottomLeft" activeCell="A2" sqref="A2"/>
      <selection pane="bottomRight" activeCell="CF86" sqref="CF86"/>
    </sheetView>
  </sheetViews>
  <sheetFormatPr defaultRowHeight="14.4" x14ac:dyDescent="0.3"/>
  <cols>
    <col min="1" max="1" width="10.5546875" style="1" bestFit="1" customWidth="1"/>
    <col min="13" max="13" width="9" customWidth="1"/>
    <col min="52" max="53" width="8.88671875" customWidth="1"/>
  </cols>
  <sheetData>
    <row r="1" spans="1:85" x14ac:dyDescent="0.3">
      <c r="A1" t="s">
        <v>50</v>
      </c>
      <c r="B1" t="s">
        <v>154</v>
      </c>
      <c r="C1" t="s">
        <v>155</v>
      </c>
      <c r="D1" t="s">
        <v>240</v>
      </c>
      <c r="E1" t="s">
        <v>156</v>
      </c>
      <c r="F1" t="s">
        <v>158</v>
      </c>
      <c r="G1" t="s">
        <v>159</v>
      </c>
      <c r="H1" t="s">
        <v>241</v>
      </c>
      <c r="I1" t="s">
        <v>160</v>
      </c>
      <c r="J1" t="s">
        <v>162</v>
      </c>
      <c r="K1" t="s">
        <v>163</v>
      </c>
      <c r="L1" t="s">
        <v>242</v>
      </c>
      <c r="M1" t="s">
        <v>164</v>
      </c>
      <c r="N1" t="s">
        <v>166</v>
      </c>
      <c r="O1" t="s">
        <v>167</v>
      </c>
      <c r="P1" t="s">
        <v>243</v>
      </c>
      <c r="Q1" t="s">
        <v>168</v>
      </c>
      <c r="R1" t="s">
        <v>170</v>
      </c>
      <c r="S1" t="s">
        <v>171</v>
      </c>
      <c r="T1" t="s">
        <v>244</v>
      </c>
      <c r="U1" t="s">
        <v>172</v>
      </c>
      <c r="V1" t="s">
        <v>174</v>
      </c>
      <c r="W1" t="s">
        <v>175</v>
      </c>
      <c r="X1" t="s">
        <v>245</v>
      </c>
      <c r="Y1" t="s">
        <v>176</v>
      </c>
      <c r="Z1" t="s">
        <v>178</v>
      </c>
      <c r="AA1" t="s">
        <v>179</v>
      </c>
      <c r="AB1" t="s">
        <v>246</v>
      </c>
      <c r="AC1" t="s">
        <v>180</v>
      </c>
      <c r="AD1" t="s">
        <v>182</v>
      </c>
      <c r="AE1" t="s">
        <v>183</v>
      </c>
      <c r="AF1" t="s">
        <v>247</v>
      </c>
      <c r="AG1" t="s">
        <v>184</v>
      </c>
      <c r="AH1" t="s">
        <v>186</v>
      </c>
      <c r="AI1" t="s">
        <v>187</v>
      </c>
      <c r="AJ1" t="s">
        <v>248</v>
      </c>
      <c r="AK1" t="s">
        <v>188</v>
      </c>
      <c r="AL1" t="s">
        <v>190</v>
      </c>
      <c r="AM1" t="s">
        <v>191</v>
      </c>
      <c r="AN1" t="s">
        <v>249</v>
      </c>
      <c r="AO1" t="s">
        <v>192</v>
      </c>
      <c r="AP1" t="s">
        <v>194</v>
      </c>
      <c r="AQ1" t="s">
        <v>195</v>
      </c>
      <c r="AR1" t="s">
        <v>250</v>
      </c>
      <c r="AS1" t="s">
        <v>196</v>
      </c>
      <c r="AT1" t="s">
        <v>198</v>
      </c>
      <c r="AU1" t="s">
        <v>199</v>
      </c>
      <c r="AV1" t="s">
        <v>251</v>
      </c>
      <c r="AW1" t="s">
        <v>200</v>
      </c>
      <c r="AX1" t="s">
        <v>202</v>
      </c>
      <c r="AY1" t="s">
        <v>203</v>
      </c>
      <c r="AZ1" t="s">
        <v>252</v>
      </c>
      <c r="BA1" t="s">
        <v>204</v>
      </c>
      <c r="BB1" t="s">
        <v>206</v>
      </c>
      <c r="BC1" t="s">
        <v>207</v>
      </c>
      <c r="BD1" t="s">
        <v>253</v>
      </c>
      <c r="BE1" t="s">
        <v>208</v>
      </c>
      <c r="BF1" t="s">
        <v>210</v>
      </c>
      <c r="BG1" t="s">
        <v>211</v>
      </c>
      <c r="BH1" t="s">
        <v>254</v>
      </c>
      <c r="BI1" t="s">
        <v>212</v>
      </c>
      <c r="BJ1" t="s">
        <v>214</v>
      </c>
      <c r="BK1" t="s">
        <v>215</v>
      </c>
      <c r="BL1" t="s">
        <v>255</v>
      </c>
      <c r="BM1" t="s">
        <v>216</v>
      </c>
      <c r="BN1" t="s">
        <v>218</v>
      </c>
      <c r="BO1" t="s">
        <v>219</v>
      </c>
      <c r="BP1" t="s">
        <v>256</v>
      </c>
      <c r="BQ1" t="s">
        <v>220</v>
      </c>
      <c r="BR1" t="s">
        <v>222</v>
      </c>
      <c r="BS1" t="s">
        <v>223</v>
      </c>
      <c r="BT1" t="s">
        <v>257</v>
      </c>
      <c r="BU1" t="s">
        <v>224</v>
      </c>
      <c r="BV1" t="s">
        <v>226</v>
      </c>
      <c r="BW1" t="s">
        <v>227</v>
      </c>
      <c r="BX1" t="s">
        <v>258</v>
      </c>
      <c r="BY1" t="s">
        <v>228</v>
      </c>
      <c r="BZ1" t="s">
        <v>230</v>
      </c>
      <c r="CA1" t="s">
        <v>231</v>
      </c>
      <c r="CB1" t="s">
        <v>259</v>
      </c>
      <c r="CC1" t="s">
        <v>232</v>
      </c>
      <c r="CD1" t="s">
        <v>234</v>
      </c>
      <c r="CE1" t="s">
        <v>235</v>
      </c>
      <c r="CF1" t="s">
        <v>260</v>
      </c>
      <c r="CG1" t="s">
        <v>236</v>
      </c>
    </row>
    <row r="2" spans="1:85" x14ac:dyDescent="0.3">
      <c r="A2" s="1">
        <v>43861</v>
      </c>
    </row>
    <row r="3" spans="1:85" x14ac:dyDescent="0.3">
      <c r="A3" s="1">
        <v>43867</v>
      </c>
    </row>
    <row r="4" spans="1:85" x14ac:dyDescent="0.3">
      <c r="A4" s="1">
        <v>43882</v>
      </c>
    </row>
    <row r="5" spans="1:85" x14ac:dyDescent="0.3">
      <c r="A5" s="1">
        <v>43883</v>
      </c>
    </row>
    <row r="6" spans="1:85" x14ac:dyDescent="0.3">
      <c r="A6" s="1">
        <v>43884</v>
      </c>
    </row>
    <row r="7" spans="1:85" x14ac:dyDescent="0.3">
      <c r="A7" s="1">
        <v>43885</v>
      </c>
    </row>
    <row r="8" spans="1:85" x14ac:dyDescent="0.3">
      <c r="A8" s="1">
        <v>43886</v>
      </c>
    </row>
    <row r="9" spans="1:85" x14ac:dyDescent="0.3">
      <c r="A9" s="1">
        <v>43887</v>
      </c>
    </row>
    <row r="10" spans="1:85" x14ac:dyDescent="0.3">
      <c r="A10" s="1">
        <v>43888</v>
      </c>
    </row>
    <row r="11" spans="1:85" x14ac:dyDescent="0.3">
      <c r="A11" s="1">
        <v>43889</v>
      </c>
    </row>
    <row r="12" spans="1:85" x14ac:dyDescent="0.3">
      <c r="A12" s="1">
        <v>43890</v>
      </c>
    </row>
    <row r="13" spans="1:85" x14ac:dyDescent="0.3">
      <c r="A13" s="1">
        <v>43891</v>
      </c>
    </row>
    <row r="14" spans="1:85" x14ac:dyDescent="0.3">
      <c r="A14" s="1">
        <v>43892</v>
      </c>
      <c r="B14">
        <v>0</v>
      </c>
      <c r="C14">
        <v>0</v>
      </c>
      <c r="D14">
        <v>5</v>
      </c>
      <c r="E14">
        <v>52</v>
      </c>
      <c r="F14">
        <v>0</v>
      </c>
      <c r="G14">
        <v>0</v>
      </c>
      <c r="H14">
        <v>0</v>
      </c>
      <c r="I14">
        <v>39</v>
      </c>
      <c r="J14">
        <v>0</v>
      </c>
      <c r="K14">
        <v>0</v>
      </c>
      <c r="L14">
        <v>1</v>
      </c>
      <c r="M14">
        <v>39</v>
      </c>
      <c r="N14">
        <v>0</v>
      </c>
      <c r="O14">
        <v>0</v>
      </c>
      <c r="P14">
        <v>17</v>
      </c>
      <c r="Q14">
        <v>373</v>
      </c>
      <c r="R14">
        <v>16</v>
      </c>
      <c r="S14">
        <v>0</v>
      </c>
      <c r="T14">
        <v>335</v>
      </c>
      <c r="U14">
        <v>1973</v>
      </c>
      <c r="V14">
        <v>0</v>
      </c>
      <c r="W14">
        <v>0</v>
      </c>
      <c r="X14">
        <v>9</v>
      </c>
      <c r="Y14">
        <v>269</v>
      </c>
      <c r="Z14">
        <v>0</v>
      </c>
      <c r="AA14">
        <v>3</v>
      </c>
      <c r="AB14">
        <v>7</v>
      </c>
      <c r="AC14">
        <v>773</v>
      </c>
      <c r="AD14">
        <v>1</v>
      </c>
      <c r="AE14">
        <v>4</v>
      </c>
      <c r="AF14">
        <v>22</v>
      </c>
      <c r="AG14">
        <v>121</v>
      </c>
      <c r="AH14">
        <v>127</v>
      </c>
      <c r="AI14">
        <v>139</v>
      </c>
      <c r="AJ14">
        <v>1254</v>
      </c>
      <c r="AK14">
        <v>7925</v>
      </c>
      <c r="AL14">
        <v>6</v>
      </c>
      <c r="AM14">
        <v>0</v>
      </c>
      <c r="AN14">
        <v>35</v>
      </c>
      <c r="AO14">
        <v>137</v>
      </c>
      <c r="AP14">
        <v>0</v>
      </c>
      <c r="AQ14">
        <v>0</v>
      </c>
      <c r="AR14">
        <v>0</v>
      </c>
      <c r="AS14">
        <v>13</v>
      </c>
      <c r="AT14">
        <v>2</v>
      </c>
      <c r="AU14">
        <v>0</v>
      </c>
      <c r="AV14">
        <v>51</v>
      </c>
      <c r="AW14">
        <v>434</v>
      </c>
      <c r="AX14">
        <v>0</v>
      </c>
      <c r="AY14">
        <v>0</v>
      </c>
      <c r="AZ14">
        <v>1</v>
      </c>
      <c r="BA14">
        <v>20</v>
      </c>
      <c r="BB14">
        <v>0</v>
      </c>
      <c r="BC14">
        <v>0</v>
      </c>
      <c r="BD14">
        <v>0</v>
      </c>
      <c r="BE14">
        <v>122</v>
      </c>
      <c r="BF14">
        <v>0</v>
      </c>
      <c r="BG14">
        <v>0</v>
      </c>
      <c r="BH14">
        <v>4</v>
      </c>
      <c r="BI14">
        <v>278</v>
      </c>
      <c r="BJ14">
        <v>0</v>
      </c>
      <c r="BK14">
        <v>0</v>
      </c>
      <c r="BL14">
        <v>0</v>
      </c>
      <c r="BM14">
        <v>29</v>
      </c>
      <c r="BN14">
        <v>0</v>
      </c>
      <c r="BO14">
        <v>2</v>
      </c>
      <c r="BP14">
        <v>7</v>
      </c>
      <c r="BQ14">
        <v>307</v>
      </c>
      <c r="BR14">
        <v>0</v>
      </c>
      <c r="BS14">
        <v>1</v>
      </c>
      <c r="BT14">
        <v>13</v>
      </c>
      <c r="BU14">
        <v>613</v>
      </c>
      <c r="BV14">
        <v>0</v>
      </c>
      <c r="BW14">
        <v>0</v>
      </c>
      <c r="BX14">
        <v>2</v>
      </c>
      <c r="BY14">
        <v>35</v>
      </c>
      <c r="BZ14">
        <v>0</v>
      </c>
      <c r="CA14">
        <v>0</v>
      </c>
      <c r="CB14">
        <v>0</v>
      </c>
      <c r="CC14">
        <v>11</v>
      </c>
      <c r="CD14">
        <v>14</v>
      </c>
      <c r="CE14">
        <v>0</v>
      </c>
      <c r="CF14">
        <v>273</v>
      </c>
      <c r="CG14">
        <v>9782</v>
      </c>
    </row>
    <row r="15" spans="1:85" x14ac:dyDescent="0.3">
      <c r="A15" s="1">
        <v>43893</v>
      </c>
      <c r="B15">
        <v>0</v>
      </c>
      <c r="C15">
        <v>0</v>
      </c>
      <c r="D15">
        <v>6</v>
      </c>
      <c r="E15">
        <v>52</v>
      </c>
      <c r="F15">
        <v>0</v>
      </c>
      <c r="G15">
        <v>0</v>
      </c>
      <c r="H15">
        <v>1</v>
      </c>
      <c r="I15">
        <v>42</v>
      </c>
      <c r="J15">
        <v>0</v>
      </c>
      <c r="K15">
        <v>0</v>
      </c>
      <c r="L15">
        <v>1</v>
      </c>
      <c r="M15">
        <v>39</v>
      </c>
      <c r="N15">
        <v>0</v>
      </c>
      <c r="O15">
        <v>0</v>
      </c>
      <c r="P15">
        <v>30</v>
      </c>
      <c r="Q15">
        <v>405</v>
      </c>
      <c r="R15">
        <v>24</v>
      </c>
      <c r="S15">
        <v>4</v>
      </c>
      <c r="T15">
        <v>420</v>
      </c>
      <c r="U15">
        <v>2012</v>
      </c>
      <c r="V15">
        <v>0</v>
      </c>
      <c r="W15">
        <v>0</v>
      </c>
      <c r="X15">
        <v>13</v>
      </c>
      <c r="Y15">
        <v>354</v>
      </c>
      <c r="Z15">
        <v>0</v>
      </c>
      <c r="AA15">
        <v>3</v>
      </c>
      <c r="AB15">
        <v>14</v>
      </c>
      <c r="AC15">
        <v>877</v>
      </c>
      <c r="AD15">
        <v>2</v>
      </c>
      <c r="AE15">
        <v>4</v>
      </c>
      <c r="AF15">
        <v>24</v>
      </c>
      <c r="AG15">
        <v>121</v>
      </c>
      <c r="AH15">
        <v>167</v>
      </c>
      <c r="AI15">
        <v>139</v>
      </c>
      <c r="AJ15">
        <v>1520</v>
      </c>
      <c r="AK15">
        <v>9577</v>
      </c>
      <c r="AL15">
        <v>13</v>
      </c>
      <c r="AM15">
        <v>0</v>
      </c>
      <c r="AN15">
        <v>61</v>
      </c>
      <c r="AO15">
        <v>200</v>
      </c>
      <c r="AP15">
        <v>0</v>
      </c>
      <c r="AQ15">
        <v>0</v>
      </c>
      <c r="AR15">
        <v>3</v>
      </c>
      <c r="AS15">
        <v>13</v>
      </c>
      <c r="AT15">
        <v>3</v>
      </c>
      <c r="AU15">
        <v>0</v>
      </c>
      <c r="AV15">
        <v>56</v>
      </c>
      <c r="AW15">
        <v>458</v>
      </c>
      <c r="AX15">
        <v>0</v>
      </c>
      <c r="AY15">
        <v>0</v>
      </c>
      <c r="AZ15">
        <v>1</v>
      </c>
      <c r="BA15">
        <v>20</v>
      </c>
      <c r="BB15">
        <v>0</v>
      </c>
      <c r="BC15">
        <v>0</v>
      </c>
      <c r="BD15">
        <v>4</v>
      </c>
      <c r="BE15">
        <v>122</v>
      </c>
      <c r="BF15">
        <v>0</v>
      </c>
      <c r="BG15">
        <v>0</v>
      </c>
      <c r="BH15">
        <v>6</v>
      </c>
      <c r="BI15">
        <v>298</v>
      </c>
      <c r="BJ15">
        <v>0</v>
      </c>
      <c r="BK15">
        <v>0</v>
      </c>
      <c r="BL15">
        <v>1</v>
      </c>
      <c r="BM15">
        <v>29</v>
      </c>
      <c r="BN15">
        <v>0</v>
      </c>
      <c r="BO15">
        <v>2</v>
      </c>
      <c r="BP15">
        <v>7</v>
      </c>
      <c r="BQ15">
        <v>307</v>
      </c>
      <c r="BR15">
        <v>0</v>
      </c>
      <c r="BS15">
        <v>1</v>
      </c>
      <c r="BT15">
        <v>19</v>
      </c>
      <c r="BU15">
        <v>697</v>
      </c>
      <c r="BV15">
        <v>1</v>
      </c>
      <c r="BW15">
        <v>0</v>
      </c>
      <c r="BX15">
        <v>8</v>
      </c>
      <c r="BY15">
        <v>45</v>
      </c>
      <c r="BZ15">
        <v>0</v>
      </c>
      <c r="CA15">
        <v>0</v>
      </c>
      <c r="CB15">
        <v>0</v>
      </c>
      <c r="CC15">
        <v>12</v>
      </c>
      <c r="CD15">
        <v>19</v>
      </c>
      <c r="CE15">
        <v>7</v>
      </c>
      <c r="CF15">
        <v>307</v>
      </c>
      <c r="CG15">
        <v>10176</v>
      </c>
    </row>
    <row r="16" spans="1:85" x14ac:dyDescent="0.3">
      <c r="A16" s="1">
        <v>43894</v>
      </c>
      <c r="B16">
        <v>0</v>
      </c>
      <c r="C16">
        <v>0</v>
      </c>
      <c r="D16">
        <v>7</v>
      </c>
      <c r="E16">
        <v>85</v>
      </c>
      <c r="F16">
        <v>0</v>
      </c>
      <c r="G16">
        <v>0</v>
      </c>
      <c r="H16">
        <v>1</v>
      </c>
      <c r="I16">
        <v>48</v>
      </c>
      <c r="J16">
        <v>0</v>
      </c>
      <c r="K16">
        <v>0</v>
      </c>
      <c r="L16">
        <v>1</v>
      </c>
      <c r="M16">
        <v>46</v>
      </c>
      <c r="N16">
        <v>0</v>
      </c>
      <c r="O16">
        <v>0</v>
      </c>
      <c r="P16">
        <v>31</v>
      </c>
      <c r="Q16">
        <v>429</v>
      </c>
      <c r="R16">
        <v>26</v>
      </c>
      <c r="S16">
        <v>6</v>
      </c>
      <c r="T16">
        <v>544</v>
      </c>
      <c r="U16">
        <v>2500</v>
      </c>
      <c r="V16">
        <v>0</v>
      </c>
      <c r="W16">
        <v>0</v>
      </c>
      <c r="X16">
        <v>18</v>
      </c>
      <c r="Y16">
        <v>376</v>
      </c>
      <c r="Z16">
        <v>3</v>
      </c>
      <c r="AA16">
        <v>3</v>
      </c>
      <c r="AB16">
        <v>30</v>
      </c>
      <c r="AC16">
        <v>995</v>
      </c>
      <c r="AD16">
        <v>3</v>
      </c>
      <c r="AE16">
        <v>4</v>
      </c>
      <c r="AF16">
        <v>26</v>
      </c>
      <c r="AG16">
        <v>133</v>
      </c>
      <c r="AH16">
        <v>209</v>
      </c>
      <c r="AI16">
        <v>250</v>
      </c>
      <c r="AJ16">
        <v>1820</v>
      </c>
      <c r="AK16">
        <v>12138</v>
      </c>
      <c r="AL16">
        <v>15</v>
      </c>
      <c r="AM16">
        <v>0</v>
      </c>
      <c r="AN16">
        <v>84</v>
      </c>
      <c r="AO16">
        <v>288</v>
      </c>
      <c r="AP16">
        <v>0</v>
      </c>
      <c r="AQ16">
        <v>0</v>
      </c>
      <c r="AR16">
        <v>3</v>
      </c>
      <c r="AS16">
        <v>19</v>
      </c>
      <c r="AT16">
        <v>13</v>
      </c>
      <c r="AU16">
        <v>0</v>
      </c>
      <c r="AV16">
        <v>82</v>
      </c>
      <c r="AW16">
        <v>543</v>
      </c>
      <c r="AX16">
        <v>0</v>
      </c>
      <c r="AY16">
        <v>0</v>
      </c>
      <c r="AZ16">
        <v>1</v>
      </c>
      <c r="BA16">
        <v>20</v>
      </c>
      <c r="BB16">
        <v>0</v>
      </c>
      <c r="BC16">
        <v>0</v>
      </c>
      <c r="BD16">
        <v>5</v>
      </c>
      <c r="BE16">
        <v>122</v>
      </c>
      <c r="BF16">
        <v>0</v>
      </c>
      <c r="BG16">
        <v>1</v>
      </c>
      <c r="BH16">
        <v>9</v>
      </c>
      <c r="BI16">
        <v>322</v>
      </c>
      <c r="BJ16">
        <v>0</v>
      </c>
      <c r="BK16">
        <v>0</v>
      </c>
      <c r="BL16">
        <v>2</v>
      </c>
      <c r="BM16">
        <v>42</v>
      </c>
      <c r="BN16">
        <v>0</v>
      </c>
      <c r="BO16">
        <v>2</v>
      </c>
      <c r="BP16">
        <v>18</v>
      </c>
      <c r="BQ16">
        <v>367</v>
      </c>
      <c r="BR16">
        <v>2</v>
      </c>
      <c r="BS16">
        <v>1</v>
      </c>
      <c r="BT16">
        <v>38</v>
      </c>
      <c r="BU16">
        <v>776</v>
      </c>
      <c r="BV16">
        <v>1</v>
      </c>
      <c r="BW16">
        <v>0</v>
      </c>
      <c r="BX16">
        <v>9</v>
      </c>
      <c r="BY16">
        <v>58</v>
      </c>
      <c r="BZ16">
        <v>0</v>
      </c>
      <c r="CA16">
        <v>0</v>
      </c>
      <c r="CB16">
        <v>0</v>
      </c>
      <c r="CC16">
        <v>15</v>
      </c>
      <c r="CD16">
        <v>23</v>
      </c>
      <c r="CE16">
        <v>9</v>
      </c>
      <c r="CF16">
        <v>360</v>
      </c>
      <c r="CG16">
        <v>10515</v>
      </c>
    </row>
    <row r="17" spans="1:85" x14ac:dyDescent="0.3">
      <c r="A17" s="1">
        <v>43895</v>
      </c>
      <c r="B17">
        <v>0</v>
      </c>
      <c r="C17">
        <v>0</v>
      </c>
      <c r="D17">
        <v>8</v>
      </c>
      <c r="E17">
        <v>96</v>
      </c>
      <c r="F17">
        <v>0</v>
      </c>
      <c r="G17">
        <v>0</v>
      </c>
      <c r="H17">
        <v>1</v>
      </c>
      <c r="I17">
        <v>54</v>
      </c>
      <c r="J17">
        <v>0</v>
      </c>
      <c r="K17">
        <v>0</v>
      </c>
      <c r="L17">
        <v>2</v>
      </c>
      <c r="M17">
        <v>53</v>
      </c>
      <c r="N17">
        <v>0</v>
      </c>
      <c r="O17">
        <v>0</v>
      </c>
      <c r="P17">
        <v>45</v>
      </c>
      <c r="Q17">
        <v>471</v>
      </c>
      <c r="R17">
        <v>32</v>
      </c>
      <c r="S17">
        <v>10</v>
      </c>
      <c r="T17">
        <v>698</v>
      </c>
      <c r="U17">
        <v>2884</v>
      </c>
      <c r="V17">
        <v>0</v>
      </c>
      <c r="W17">
        <v>0</v>
      </c>
      <c r="X17">
        <v>21</v>
      </c>
      <c r="Y17">
        <v>397</v>
      </c>
      <c r="Z17">
        <v>7</v>
      </c>
      <c r="AA17">
        <v>3</v>
      </c>
      <c r="AB17">
        <v>44</v>
      </c>
      <c r="AC17">
        <v>1175</v>
      </c>
      <c r="AD17">
        <v>3</v>
      </c>
      <c r="AE17">
        <v>4</v>
      </c>
      <c r="AF17">
        <v>28</v>
      </c>
      <c r="AG17">
        <v>146</v>
      </c>
      <c r="AH17">
        <v>244</v>
      </c>
      <c r="AI17">
        <v>376</v>
      </c>
      <c r="AJ17">
        <v>2251</v>
      </c>
      <c r="AK17">
        <v>12354</v>
      </c>
      <c r="AL17">
        <v>19</v>
      </c>
      <c r="AM17">
        <v>0</v>
      </c>
      <c r="AN17">
        <v>124</v>
      </c>
      <c r="AO17">
        <v>413</v>
      </c>
      <c r="AP17">
        <v>0</v>
      </c>
      <c r="AQ17">
        <v>7</v>
      </c>
      <c r="AR17">
        <v>7</v>
      </c>
      <c r="AS17">
        <v>24</v>
      </c>
      <c r="AT17">
        <v>17</v>
      </c>
      <c r="AU17">
        <v>0</v>
      </c>
      <c r="AV17">
        <v>108</v>
      </c>
      <c r="AW17">
        <v>543</v>
      </c>
      <c r="AX17">
        <v>0</v>
      </c>
      <c r="AY17">
        <v>0</v>
      </c>
      <c r="AZ17">
        <v>1</v>
      </c>
      <c r="BA17">
        <v>20</v>
      </c>
      <c r="BB17">
        <v>0</v>
      </c>
      <c r="BC17">
        <v>0</v>
      </c>
      <c r="BD17">
        <v>7</v>
      </c>
      <c r="BE17">
        <v>122</v>
      </c>
      <c r="BF17">
        <v>1</v>
      </c>
      <c r="BG17">
        <v>1</v>
      </c>
      <c r="BH17">
        <v>14</v>
      </c>
      <c r="BI17">
        <v>359</v>
      </c>
      <c r="BJ17">
        <v>0</v>
      </c>
      <c r="BK17">
        <v>0</v>
      </c>
      <c r="BL17">
        <v>2</v>
      </c>
      <c r="BM17">
        <v>50</v>
      </c>
      <c r="BN17">
        <v>0</v>
      </c>
      <c r="BO17">
        <v>2</v>
      </c>
      <c r="BP17">
        <v>18</v>
      </c>
      <c r="BQ17">
        <v>367</v>
      </c>
      <c r="BR17">
        <v>3</v>
      </c>
      <c r="BS17">
        <v>1</v>
      </c>
      <c r="BT17">
        <v>61</v>
      </c>
      <c r="BU17">
        <v>776</v>
      </c>
      <c r="BV17">
        <v>1</v>
      </c>
      <c r="BW17">
        <v>0</v>
      </c>
      <c r="BX17">
        <v>9</v>
      </c>
      <c r="BY17">
        <v>88</v>
      </c>
      <c r="BZ17">
        <v>0</v>
      </c>
      <c r="CA17">
        <v>0</v>
      </c>
      <c r="CB17">
        <v>2</v>
      </c>
      <c r="CC17">
        <v>21</v>
      </c>
      <c r="CD17">
        <v>24</v>
      </c>
      <c r="CE17">
        <v>17</v>
      </c>
      <c r="CF17">
        <v>407</v>
      </c>
      <c r="CG17">
        <v>11949</v>
      </c>
    </row>
    <row r="18" spans="1:85" x14ac:dyDescent="0.3">
      <c r="A18" s="1">
        <v>43896</v>
      </c>
      <c r="B18">
        <v>0</v>
      </c>
      <c r="C18">
        <v>0</v>
      </c>
      <c r="D18">
        <v>9</v>
      </c>
      <c r="E18">
        <v>96</v>
      </c>
      <c r="F18">
        <v>0</v>
      </c>
      <c r="G18">
        <v>0</v>
      </c>
      <c r="H18">
        <v>3</v>
      </c>
      <c r="I18">
        <v>63</v>
      </c>
      <c r="J18">
        <v>0</v>
      </c>
      <c r="K18">
        <v>0</v>
      </c>
      <c r="L18">
        <v>4</v>
      </c>
      <c r="M18">
        <v>99</v>
      </c>
      <c r="N18">
        <v>0</v>
      </c>
      <c r="O18">
        <v>0</v>
      </c>
      <c r="P18">
        <v>57</v>
      </c>
      <c r="Q18">
        <v>471</v>
      </c>
      <c r="R18">
        <v>53</v>
      </c>
      <c r="S18">
        <v>17</v>
      </c>
      <c r="T18">
        <v>870</v>
      </c>
      <c r="U18">
        <v>3136</v>
      </c>
      <c r="V18">
        <v>0</v>
      </c>
      <c r="W18">
        <v>3</v>
      </c>
      <c r="X18">
        <v>31</v>
      </c>
      <c r="Y18">
        <v>577</v>
      </c>
      <c r="Z18">
        <v>8</v>
      </c>
      <c r="AA18">
        <v>3</v>
      </c>
      <c r="AB18">
        <v>54</v>
      </c>
      <c r="AC18">
        <v>1373</v>
      </c>
      <c r="AD18">
        <v>5</v>
      </c>
      <c r="AE18">
        <v>5</v>
      </c>
      <c r="AF18">
        <v>32</v>
      </c>
      <c r="AG18">
        <v>229</v>
      </c>
      <c r="AH18">
        <v>309</v>
      </c>
      <c r="AI18">
        <v>469</v>
      </c>
      <c r="AJ18">
        <v>2612</v>
      </c>
      <c r="AK18">
        <v>13556</v>
      </c>
      <c r="AL18">
        <v>20</v>
      </c>
      <c r="AM18">
        <v>0</v>
      </c>
      <c r="AN18">
        <v>159</v>
      </c>
      <c r="AO18">
        <v>585</v>
      </c>
      <c r="AP18">
        <v>2</v>
      </c>
      <c r="AQ18">
        <v>0</v>
      </c>
      <c r="AR18">
        <v>12</v>
      </c>
      <c r="AS18">
        <v>104</v>
      </c>
      <c r="AT18">
        <v>30</v>
      </c>
      <c r="AU18">
        <v>0</v>
      </c>
      <c r="AV18">
        <v>143</v>
      </c>
      <c r="AW18">
        <v>793</v>
      </c>
      <c r="AX18">
        <v>0</v>
      </c>
      <c r="AY18">
        <v>0</v>
      </c>
      <c r="AZ18">
        <v>4</v>
      </c>
      <c r="BA18">
        <v>36</v>
      </c>
      <c r="BB18">
        <v>0</v>
      </c>
      <c r="BC18">
        <v>0</v>
      </c>
      <c r="BD18">
        <v>10</v>
      </c>
      <c r="BE18">
        <v>122</v>
      </c>
      <c r="BF18">
        <v>1</v>
      </c>
      <c r="BG18">
        <v>1</v>
      </c>
      <c r="BH18">
        <v>17</v>
      </c>
      <c r="BI18">
        <v>395</v>
      </c>
      <c r="BJ18">
        <v>0</v>
      </c>
      <c r="BK18">
        <v>0</v>
      </c>
      <c r="BL18">
        <v>5</v>
      </c>
      <c r="BM18">
        <v>99</v>
      </c>
      <c r="BN18">
        <v>0</v>
      </c>
      <c r="BO18">
        <v>2</v>
      </c>
      <c r="BP18">
        <v>24</v>
      </c>
      <c r="BQ18">
        <v>367</v>
      </c>
      <c r="BR18">
        <v>5</v>
      </c>
      <c r="BS18">
        <v>1</v>
      </c>
      <c r="BT18">
        <v>79</v>
      </c>
      <c r="BU18">
        <v>1097</v>
      </c>
      <c r="BV18">
        <v>2</v>
      </c>
      <c r="BW18">
        <v>0</v>
      </c>
      <c r="BX18">
        <v>16</v>
      </c>
      <c r="BY18">
        <v>110</v>
      </c>
      <c r="BZ18">
        <v>0</v>
      </c>
      <c r="CA18">
        <v>0</v>
      </c>
      <c r="CB18">
        <v>7</v>
      </c>
      <c r="CC18">
        <v>28</v>
      </c>
      <c r="CD18">
        <v>27</v>
      </c>
      <c r="CE18">
        <v>22</v>
      </c>
      <c r="CF18">
        <v>488</v>
      </c>
      <c r="CG18">
        <v>13023</v>
      </c>
    </row>
    <row r="19" spans="1:85" x14ac:dyDescent="0.3">
      <c r="A19" s="1">
        <v>43897</v>
      </c>
      <c r="B19">
        <v>0</v>
      </c>
      <c r="C19">
        <v>0</v>
      </c>
      <c r="D19">
        <v>11</v>
      </c>
      <c r="E19">
        <v>123</v>
      </c>
      <c r="F19">
        <v>0</v>
      </c>
      <c r="G19">
        <v>0</v>
      </c>
      <c r="H19">
        <v>3</v>
      </c>
      <c r="I19">
        <v>75</v>
      </c>
      <c r="J19">
        <v>0</v>
      </c>
      <c r="K19">
        <v>0</v>
      </c>
      <c r="L19">
        <v>4</v>
      </c>
      <c r="M19">
        <v>113</v>
      </c>
      <c r="N19">
        <v>0</v>
      </c>
      <c r="O19">
        <v>0</v>
      </c>
      <c r="P19">
        <v>61</v>
      </c>
      <c r="Q19">
        <v>612</v>
      </c>
      <c r="R19">
        <v>64</v>
      </c>
      <c r="S19">
        <v>25</v>
      </c>
      <c r="T19">
        <v>1010</v>
      </c>
      <c r="U19">
        <v>3604</v>
      </c>
      <c r="V19">
        <v>1</v>
      </c>
      <c r="W19">
        <v>3</v>
      </c>
      <c r="X19">
        <v>42</v>
      </c>
      <c r="Y19">
        <v>577</v>
      </c>
      <c r="Z19">
        <v>8</v>
      </c>
      <c r="AA19">
        <v>3</v>
      </c>
      <c r="AB19">
        <v>76</v>
      </c>
      <c r="AC19">
        <v>1582</v>
      </c>
      <c r="AD19">
        <v>6</v>
      </c>
      <c r="AE19">
        <v>5</v>
      </c>
      <c r="AF19">
        <v>51</v>
      </c>
      <c r="AG19">
        <v>331</v>
      </c>
      <c r="AH19">
        <v>359</v>
      </c>
      <c r="AI19">
        <v>524</v>
      </c>
      <c r="AJ19">
        <v>3420</v>
      </c>
      <c r="AK19">
        <v>15778</v>
      </c>
      <c r="AL19">
        <v>36</v>
      </c>
      <c r="AM19">
        <v>0</v>
      </c>
      <c r="AN19">
        <v>207</v>
      </c>
      <c r="AO19">
        <v>816</v>
      </c>
      <c r="AP19">
        <v>2</v>
      </c>
      <c r="AQ19">
        <v>0</v>
      </c>
      <c r="AR19">
        <v>14</v>
      </c>
      <c r="AS19">
        <v>112</v>
      </c>
      <c r="AT19">
        <v>38</v>
      </c>
      <c r="AU19">
        <v>0</v>
      </c>
      <c r="AV19">
        <v>207</v>
      </c>
      <c r="AW19">
        <v>1046</v>
      </c>
      <c r="AX19">
        <v>0</v>
      </c>
      <c r="AY19">
        <v>0</v>
      </c>
      <c r="AZ19">
        <v>9</v>
      </c>
      <c r="BA19">
        <v>36</v>
      </c>
      <c r="BB19">
        <v>1</v>
      </c>
      <c r="BC19">
        <v>0</v>
      </c>
      <c r="BD19">
        <v>14</v>
      </c>
      <c r="BE19">
        <v>194</v>
      </c>
      <c r="BF19">
        <v>2</v>
      </c>
      <c r="BG19">
        <v>1</v>
      </c>
      <c r="BH19">
        <v>26</v>
      </c>
      <c r="BI19">
        <v>395</v>
      </c>
      <c r="BJ19">
        <v>0</v>
      </c>
      <c r="BK19">
        <v>0</v>
      </c>
      <c r="BL19">
        <v>5</v>
      </c>
      <c r="BM19">
        <v>99</v>
      </c>
      <c r="BN19">
        <v>0</v>
      </c>
      <c r="BO19">
        <v>2</v>
      </c>
      <c r="BP19">
        <v>35</v>
      </c>
      <c r="BQ19">
        <v>643</v>
      </c>
      <c r="BR19">
        <v>7</v>
      </c>
      <c r="BS19">
        <v>1</v>
      </c>
      <c r="BT19">
        <v>113</v>
      </c>
      <c r="BU19">
        <v>1331</v>
      </c>
      <c r="BV19">
        <v>2</v>
      </c>
      <c r="BW19">
        <v>0</v>
      </c>
      <c r="BX19">
        <v>24</v>
      </c>
      <c r="BY19">
        <v>134</v>
      </c>
      <c r="BZ19">
        <v>0</v>
      </c>
      <c r="CA19">
        <v>0</v>
      </c>
      <c r="CB19">
        <v>8</v>
      </c>
      <c r="CC19">
        <v>32</v>
      </c>
      <c r="CD19">
        <v>41</v>
      </c>
      <c r="CE19">
        <v>25</v>
      </c>
      <c r="CF19">
        <v>543</v>
      </c>
      <c r="CG19">
        <v>14429</v>
      </c>
    </row>
    <row r="20" spans="1:85" x14ac:dyDescent="0.3">
      <c r="A20" s="1">
        <v>43898</v>
      </c>
      <c r="B20">
        <v>0</v>
      </c>
      <c r="C20">
        <v>0</v>
      </c>
      <c r="D20">
        <v>17</v>
      </c>
      <c r="E20">
        <v>163</v>
      </c>
      <c r="F20">
        <v>0</v>
      </c>
      <c r="G20">
        <v>0</v>
      </c>
      <c r="H20">
        <v>4</v>
      </c>
      <c r="I20">
        <v>123</v>
      </c>
      <c r="J20">
        <v>0</v>
      </c>
      <c r="K20">
        <v>0</v>
      </c>
      <c r="L20">
        <v>9</v>
      </c>
      <c r="M20">
        <v>113</v>
      </c>
      <c r="N20">
        <v>7</v>
      </c>
      <c r="O20">
        <v>1</v>
      </c>
      <c r="P20">
        <v>101</v>
      </c>
      <c r="Q20">
        <v>980</v>
      </c>
      <c r="R20">
        <v>75</v>
      </c>
      <c r="S20">
        <v>27</v>
      </c>
      <c r="T20">
        <v>1180</v>
      </c>
      <c r="U20">
        <v>4344</v>
      </c>
      <c r="V20">
        <v>1</v>
      </c>
      <c r="W20">
        <v>3</v>
      </c>
      <c r="X20">
        <v>57</v>
      </c>
      <c r="Y20">
        <v>997</v>
      </c>
      <c r="Z20">
        <v>8</v>
      </c>
      <c r="AA20">
        <v>3</v>
      </c>
      <c r="AB20">
        <v>87</v>
      </c>
      <c r="AC20">
        <v>1929</v>
      </c>
      <c r="AD20">
        <v>11</v>
      </c>
      <c r="AE20">
        <v>5</v>
      </c>
      <c r="AF20">
        <v>78</v>
      </c>
      <c r="AG20">
        <v>401</v>
      </c>
      <c r="AH20">
        <v>399</v>
      </c>
      <c r="AI20">
        <v>550</v>
      </c>
      <c r="AJ20">
        <v>4189</v>
      </c>
      <c r="AK20">
        <v>18534</v>
      </c>
      <c r="AL20">
        <v>41</v>
      </c>
      <c r="AM20">
        <v>0</v>
      </c>
      <c r="AN20">
        <v>272</v>
      </c>
      <c r="AO20">
        <v>1025</v>
      </c>
      <c r="AP20">
        <v>2</v>
      </c>
      <c r="AQ20">
        <v>0</v>
      </c>
      <c r="AR20">
        <v>14</v>
      </c>
      <c r="AS20">
        <v>116</v>
      </c>
      <c r="AT20">
        <v>45</v>
      </c>
      <c r="AU20">
        <v>0</v>
      </c>
      <c r="AV20">
        <v>360</v>
      </c>
      <c r="AW20">
        <v>1636</v>
      </c>
      <c r="AX20">
        <v>0</v>
      </c>
      <c r="AY20">
        <v>0</v>
      </c>
      <c r="AZ20">
        <v>9</v>
      </c>
      <c r="BA20">
        <v>36</v>
      </c>
      <c r="BB20">
        <v>2</v>
      </c>
      <c r="BC20">
        <v>0</v>
      </c>
      <c r="BD20">
        <v>23</v>
      </c>
      <c r="BE20">
        <v>228</v>
      </c>
      <c r="BF20">
        <v>3</v>
      </c>
      <c r="BG20">
        <v>1</v>
      </c>
      <c r="BH20">
        <v>40</v>
      </c>
      <c r="BI20">
        <v>627</v>
      </c>
      <c r="BJ20">
        <v>0</v>
      </c>
      <c r="BK20">
        <v>0</v>
      </c>
      <c r="BL20">
        <v>11</v>
      </c>
      <c r="BM20">
        <v>149</v>
      </c>
      <c r="BN20">
        <v>0</v>
      </c>
      <c r="BO20">
        <v>2</v>
      </c>
      <c r="BP20">
        <v>53</v>
      </c>
      <c r="BQ20">
        <v>791</v>
      </c>
      <c r="BR20">
        <v>7</v>
      </c>
      <c r="BS20">
        <v>1</v>
      </c>
      <c r="BT20">
        <v>166</v>
      </c>
      <c r="BU20">
        <v>1618</v>
      </c>
      <c r="BV20">
        <v>2</v>
      </c>
      <c r="BW20">
        <v>0</v>
      </c>
      <c r="BX20">
        <v>26</v>
      </c>
      <c r="BY20">
        <v>168</v>
      </c>
      <c r="BZ20">
        <v>0</v>
      </c>
      <c r="CA20">
        <v>0</v>
      </c>
      <c r="CB20">
        <v>9</v>
      </c>
      <c r="CC20">
        <v>41</v>
      </c>
      <c r="CD20">
        <v>47</v>
      </c>
      <c r="CE20">
        <v>29</v>
      </c>
      <c r="CF20">
        <v>670</v>
      </c>
      <c r="CG20">
        <v>15918</v>
      </c>
    </row>
    <row r="21" spans="1:85" x14ac:dyDescent="0.3">
      <c r="A21" s="1">
        <v>43899</v>
      </c>
      <c r="B21">
        <v>0</v>
      </c>
      <c r="C21">
        <v>0</v>
      </c>
      <c r="D21">
        <v>30</v>
      </c>
      <c r="E21">
        <v>237</v>
      </c>
      <c r="F21">
        <v>0</v>
      </c>
      <c r="G21">
        <v>0</v>
      </c>
      <c r="H21">
        <v>5</v>
      </c>
      <c r="I21">
        <v>135</v>
      </c>
      <c r="J21">
        <v>0</v>
      </c>
      <c r="K21">
        <v>2</v>
      </c>
      <c r="L21">
        <v>11</v>
      </c>
      <c r="M21">
        <v>173</v>
      </c>
      <c r="N21">
        <v>8</v>
      </c>
      <c r="O21">
        <v>1</v>
      </c>
      <c r="P21">
        <v>120</v>
      </c>
      <c r="Q21">
        <v>980</v>
      </c>
      <c r="R21">
        <v>90</v>
      </c>
      <c r="S21">
        <v>30</v>
      </c>
      <c r="T21">
        <v>1386</v>
      </c>
      <c r="U21">
        <v>4906</v>
      </c>
      <c r="V21">
        <v>1</v>
      </c>
      <c r="W21">
        <v>3</v>
      </c>
      <c r="X21">
        <v>93</v>
      </c>
      <c r="Y21">
        <v>1344</v>
      </c>
      <c r="Z21">
        <v>8</v>
      </c>
      <c r="AA21">
        <v>3</v>
      </c>
      <c r="AB21">
        <v>102</v>
      </c>
      <c r="AC21">
        <v>1929</v>
      </c>
      <c r="AD21">
        <v>17</v>
      </c>
      <c r="AE21">
        <v>5</v>
      </c>
      <c r="AF21">
        <v>109</v>
      </c>
      <c r="AG21">
        <v>611</v>
      </c>
      <c r="AH21">
        <v>440</v>
      </c>
      <c r="AI21">
        <v>646</v>
      </c>
      <c r="AJ21">
        <v>5469</v>
      </c>
      <c r="AK21">
        <v>20135</v>
      </c>
      <c r="AL21">
        <v>47</v>
      </c>
      <c r="AM21">
        <v>0</v>
      </c>
      <c r="AN21">
        <v>323</v>
      </c>
      <c r="AO21">
        <v>1250</v>
      </c>
      <c r="AP21">
        <v>2</v>
      </c>
      <c r="AQ21">
        <v>0</v>
      </c>
      <c r="AR21">
        <v>14</v>
      </c>
      <c r="AS21">
        <v>212</v>
      </c>
      <c r="AT21">
        <v>50</v>
      </c>
      <c r="AU21">
        <v>0</v>
      </c>
      <c r="AV21">
        <v>350</v>
      </c>
      <c r="AW21">
        <v>1681</v>
      </c>
      <c r="AX21">
        <v>0</v>
      </c>
      <c r="AY21">
        <v>0</v>
      </c>
      <c r="AZ21">
        <v>9</v>
      </c>
      <c r="BA21">
        <v>36</v>
      </c>
      <c r="BB21">
        <v>2</v>
      </c>
      <c r="BC21">
        <v>0</v>
      </c>
      <c r="BD21">
        <v>33</v>
      </c>
      <c r="BE21">
        <v>267</v>
      </c>
      <c r="BF21">
        <v>6</v>
      </c>
      <c r="BG21">
        <v>1</v>
      </c>
      <c r="BH21">
        <v>50</v>
      </c>
      <c r="BI21">
        <v>685</v>
      </c>
      <c r="BJ21">
        <v>0</v>
      </c>
      <c r="BK21">
        <v>0</v>
      </c>
      <c r="BL21">
        <v>19</v>
      </c>
      <c r="BM21">
        <v>185</v>
      </c>
      <c r="BN21">
        <v>0</v>
      </c>
      <c r="BO21">
        <v>2</v>
      </c>
      <c r="BP21">
        <v>54</v>
      </c>
      <c r="BQ21">
        <v>836</v>
      </c>
      <c r="BR21">
        <v>9</v>
      </c>
      <c r="BS21">
        <v>1</v>
      </c>
      <c r="BT21">
        <v>208</v>
      </c>
      <c r="BU21">
        <v>2018</v>
      </c>
      <c r="BV21">
        <v>2</v>
      </c>
      <c r="BW21">
        <v>0</v>
      </c>
      <c r="BX21">
        <v>28</v>
      </c>
      <c r="BY21">
        <v>183</v>
      </c>
      <c r="BZ21">
        <v>0</v>
      </c>
      <c r="CA21">
        <v>0</v>
      </c>
      <c r="CB21">
        <v>15</v>
      </c>
      <c r="CC21">
        <v>67</v>
      </c>
      <c r="CD21">
        <v>51</v>
      </c>
      <c r="CE21">
        <v>30</v>
      </c>
      <c r="CF21">
        <v>744</v>
      </c>
      <c r="CG21">
        <v>15956</v>
      </c>
    </row>
    <row r="22" spans="1:85" x14ac:dyDescent="0.3">
      <c r="A22" s="1">
        <v>43900</v>
      </c>
      <c r="B22">
        <v>9</v>
      </c>
      <c r="C22">
        <v>0</v>
      </c>
      <c r="D22">
        <v>38</v>
      </c>
      <c r="E22">
        <v>310</v>
      </c>
      <c r="F22">
        <v>0</v>
      </c>
      <c r="G22">
        <v>0</v>
      </c>
      <c r="H22">
        <v>7</v>
      </c>
      <c r="I22">
        <v>148</v>
      </c>
      <c r="J22">
        <v>2</v>
      </c>
      <c r="K22">
        <v>2</v>
      </c>
      <c r="L22">
        <v>13</v>
      </c>
      <c r="M22">
        <v>360</v>
      </c>
      <c r="N22">
        <v>8</v>
      </c>
      <c r="O22">
        <v>1</v>
      </c>
      <c r="P22">
        <v>127</v>
      </c>
      <c r="Q22">
        <v>1141</v>
      </c>
      <c r="R22">
        <v>98</v>
      </c>
      <c r="S22">
        <v>31</v>
      </c>
      <c r="T22">
        <v>1533</v>
      </c>
      <c r="U22">
        <v>5494</v>
      </c>
      <c r="V22">
        <v>6</v>
      </c>
      <c r="W22">
        <v>3</v>
      </c>
      <c r="X22">
        <v>116</v>
      </c>
      <c r="Y22">
        <v>1602</v>
      </c>
      <c r="Z22">
        <v>15</v>
      </c>
      <c r="AA22">
        <v>11</v>
      </c>
      <c r="AB22">
        <v>116</v>
      </c>
      <c r="AC22">
        <v>3591</v>
      </c>
      <c r="AD22">
        <v>29</v>
      </c>
      <c r="AE22">
        <v>5</v>
      </c>
      <c r="AF22">
        <v>141</v>
      </c>
      <c r="AG22">
        <v>694</v>
      </c>
      <c r="AH22">
        <v>466</v>
      </c>
      <c r="AI22">
        <v>896</v>
      </c>
      <c r="AJ22">
        <v>5791</v>
      </c>
      <c r="AK22">
        <v>21479</v>
      </c>
      <c r="AL22">
        <v>54</v>
      </c>
      <c r="AM22">
        <v>0</v>
      </c>
      <c r="AN22">
        <v>394</v>
      </c>
      <c r="AO22">
        <v>1437</v>
      </c>
      <c r="AP22">
        <v>3</v>
      </c>
      <c r="AQ22">
        <v>0</v>
      </c>
      <c r="AR22">
        <v>15</v>
      </c>
      <c r="AS22">
        <v>225</v>
      </c>
      <c r="AT22">
        <v>66</v>
      </c>
      <c r="AU22">
        <v>0</v>
      </c>
      <c r="AV22">
        <v>453</v>
      </c>
      <c r="AW22">
        <v>2374</v>
      </c>
      <c r="AX22">
        <v>1</v>
      </c>
      <c r="AY22">
        <v>0</v>
      </c>
      <c r="AZ22" s="6">
        <v>9</v>
      </c>
      <c r="BA22" s="6">
        <v>36</v>
      </c>
      <c r="BB22">
        <v>3</v>
      </c>
      <c r="BC22">
        <v>2</v>
      </c>
      <c r="BD22">
        <v>52</v>
      </c>
      <c r="BE22">
        <v>399</v>
      </c>
      <c r="BF22">
        <v>6</v>
      </c>
      <c r="BG22">
        <v>1</v>
      </c>
      <c r="BH22">
        <v>59</v>
      </c>
      <c r="BI22">
        <v>747</v>
      </c>
      <c r="BJ22">
        <v>0</v>
      </c>
      <c r="BK22">
        <v>0</v>
      </c>
      <c r="BL22">
        <v>20</v>
      </c>
      <c r="BM22">
        <v>204</v>
      </c>
      <c r="BN22">
        <v>2</v>
      </c>
      <c r="BO22">
        <v>2</v>
      </c>
      <c r="BP22">
        <v>62</v>
      </c>
      <c r="BQ22">
        <v>955</v>
      </c>
      <c r="BR22">
        <v>40</v>
      </c>
      <c r="BS22">
        <v>3</v>
      </c>
      <c r="BT22">
        <v>264</v>
      </c>
      <c r="BU22">
        <v>2573</v>
      </c>
      <c r="BV22">
        <v>2</v>
      </c>
      <c r="BW22">
        <v>0</v>
      </c>
      <c r="BX22">
        <v>37</v>
      </c>
      <c r="BY22">
        <v>260</v>
      </c>
      <c r="BZ22">
        <v>0</v>
      </c>
      <c r="CA22">
        <v>0</v>
      </c>
      <c r="CB22">
        <v>17</v>
      </c>
      <c r="CC22">
        <v>89</v>
      </c>
      <c r="CD22">
        <v>67</v>
      </c>
      <c r="CE22">
        <v>47</v>
      </c>
      <c r="CF22">
        <v>856</v>
      </c>
      <c r="CG22">
        <v>16643</v>
      </c>
    </row>
    <row r="23" spans="1:85" x14ac:dyDescent="0.3">
      <c r="A23" s="1">
        <v>43901</v>
      </c>
      <c r="B23">
        <v>9</v>
      </c>
      <c r="C23">
        <v>0</v>
      </c>
      <c r="D23">
        <v>38</v>
      </c>
      <c r="E23">
        <v>310</v>
      </c>
      <c r="F23">
        <v>1</v>
      </c>
      <c r="G23">
        <v>0</v>
      </c>
      <c r="H23">
        <v>8</v>
      </c>
      <c r="I23">
        <v>155</v>
      </c>
      <c r="J23">
        <v>2</v>
      </c>
      <c r="K23">
        <v>2</v>
      </c>
      <c r="L23">
        <v>19</v>
      </c>
      <c r="M23">
        <v>405</v>
      </c>
      <c r="N23">
        <v>11</v>
      </c>
      <c r="O23">
        <v>4</v>
      </c>
      <c r="P23">
        <v>154</v>
      </c>
      <c r="Q23">
        <v>1375</v>
      </c>
      <c r="R23">
        <v>104</v>
      </c>
      <c r="S23">
        <v>38</v>
      </c>
      <c r="T23">
        <v>1739</v>
      </c>
      <c r="U23">
        <v>6640</v>
      </c>
      <c r="V23">
        <v>5</v>
      </c>
      <c r="W23">
        <v>10</v>
      </c>
      <c r="X23">
        <v>126</v>
      </c>
      <c r="Y23">
        <v>2073</v>
      </c>
      <c r="Z23">
        <v>18</v>
      </c>
      <c r="AA23">
        <v>19</v>
      </c>
      <c r="AB23">
        <v>150</v>
      </c>
      <c r="AC23">
        <v>3591</v>
      </c>
      <c r="AD23">
        <v>34</v>
      </c>
      <c r="AE23">
        <v>5</v>
      </c>
      <c r="AF23">
        <v>194</v>
      </c>
      <c r="AG23">
        <v>1025</v>
      </c>
      <c r="AH23">
        <v>560</v>
      </c>
      <c r="AI23">
        <v>900</v>
      </c>
      <c r="AJ23">
        <v>7280</v>
      </c>
      <c r="AK23">
        <v>25629</v>
      </c>
      <c r="AL23">
        <v>66</v>
      </c>
      <c r="AM23">
        <v>0</v>
      </c>
      <c r="AN23">
        <v>479</v>
      </c>
      <c r="AO23">
        <v>1656</v>
      </c>
      <c r="AP23">
        <v>3</v>
      </c>
      <c r="AQ23">
        <v>0</v>
      </c>
      <c r="AR23">
        <v>16</v>
      </c>
      <c r="AS23">
        <v>233</v>
      </c>
      <c r="AT23">
        <v>75</v>
      </c>
      <c r="AU23">
        <v>0</v>
      </c>
      <c r="AV23">
        <v>501</v>
      </c>
      <c r="AW23">
        <v>2431</v>
      </c>
      <c r="AX23">
        <v>4</v>
      </c>
      <c r="AY23">
        <v>0</v>
      </c>
      <c r="AZ23" s="6">
        <v>48</v>
      </c>
      <c r="BA23" s="6">
        <v>75</v>
      </c>
      <c r="BB23">
        <v>4</v>
      </c>
      <c r="BC23">
        <v>3</v>
      </c>
      <c r="BD23">
        <v>77</v>
      </c>
      <c r="BE23">
        <v>527</v>
      </c>
      <c r="BF23">
        <v>4</v>
      </c>
      <c r="BG23">
        <v>1</v>
      </c>
      <c r="BH23">
        <v>77</v>
      </c>
      <c r="BI23">
        <v>909</v>
      </c>
      <c r="BJ23">
        <v>0</v>
      </c>
      <c r="BK23">
        <v>0</v>
      </c>
      <c r="BL23">
        <v>37</v>
      </c>
      <c r="BM23">
        <v>283</v>
      </c>
      <c r="BN23">
        <v>1</v>
      </c>
      <c r="BO23">
        <v>2</v>
      </c>
      <c r="BP23">
        <v>83</v>
      </c>
      <c r="BQ23">
        <v>1194</v>
      </c>
      <c r="BR23">
        <v>54</v>
      </c>
      <c r="BS23">
        <v>5</v>
      </c>
      <c r="BT23">
        <v>320</v>
      </c>
      <c r="BU23">
        <v>2804</v>
      </c>
      <c r="BV23">
        <v>5</v>
      </c>
      <c r="BW23">
        <v>2</v>
      </c>
      <c r="BX23">
        <v>46</v>
      </c>
      <c r="BY23">
        <v>340</v>
      </c>
      <c r="BZ23">
        <v>0</v>
      </c>
      <c r="CA23">
        <v>0</v>
      </c>
      <c r="CB23">
        <v>20</v>
      </c>
      <c r="CC23">
        <v>99</v>
      </c>
      <c r="CD23">
        <v>68</v>
      </c>
      <c r="CE23">
        <v>54</v>
      </c>
      <c r="CF23">
        <v>1023</v>
      </c>
      <c r="CG23">
        <v>21400</v>
      </c>
    </row>
    <row r="24" spans="1:85" x14ac:dyDescent="0.3">
      <c r="A24" s="1">
        <v>43902</v>
      </c>
      <c r="B24">
        <v>12</v>
      </c>
      <c r="C24">
        <v>4</v>
      </c>
      <c r="D24">
        <v>84</v>
      </c>
      <c r="E24">
        <v>867</v>
      </c>
      <c r="F24">
        <v>1</v>
      </c>
      <c r="G24">
        <v>0</v>
      </c>
      <c r="H24">
        <v>8</v>
      </c>
      <c r="I24">
        <v>155</v>
      </c>
      <c r="J24">
        <v>2</v>
      </c>
      <c r="K24">
        <v>1</v>
      </c>
      <c r="L24">
        <v>33</v>
      </c>
      <c r="M24">
        <v>483</v>
      </c>
      <c r="N24">
        <v>11</v>
      </c>
      <c r="O24">
        <v>4</v>
      </c>
      <c r="P24">
        <v>179</v>
      </c>
      <c r="Q24">
        <v>1551</v>
      </c>
      <c r="R24">
        <v>112</v>
      </c>
      <c r="S24">
        <v>43</v>
      </c>
      <c r="T24">
        <v>1947</v>
      </c>
      <c r="U24">
        <v>7600</v>
      </c>
      <c r="V24">
        <v>10</v>
      </c>
      <c r="W24">
        <v>11</v>
      </c>
      <c r="X24">
        <v>167</v>
      </c>
      <c r="Y24">
        <v>2604</v>
      </c>
      <c r="Z24">
        <v>20</v>
      </c>
      <c r="AA24">
        <v>19</v>
      </c>
      <c r="AB24">
        <v>200</v>
      </c>
      <c r="AC24">
        <v>5592</v>
      </c>
      <c r="AD24">
        <v>36</v>
      </c>
      <c r="AE24">
        <v>20</v>
      </c>
      <c r="AF24">
        <v>274</v>
      </c>
      <c r="AG24">
        <v>1174</v>
      </c>
      <c r="AH24">
        <v>605</v>
      </c>
      <c r="AI24">
        <v>1085</v>
      </c>
      <c r="AJ24">
        <v>8725</v>
      </c>
      <c r="AK24">
        <v>29534</v>
      </c>
      <c r="AL24">
        <v>76</v>
      </c>
      <c r="AM24">
        <v>0</v>
      </c>
      <c r="AN24">
        <v>592</v>
      </c>
      <c r="AO24">
        <v>1907</v>
      </c>
      <c r="AP24">
        <v>3</v>
      </c>
      <c r="AQ24">
        <v>0</v>
      </c>
      <c r="AR24">
        <v>16</v>
      </c>
      <c r="AS24">
        <v>238</v>
      </c>
      <c r="AT24">
        <v>97</v>
      </c>
      <c r="AU24">
        <v>0</v>
      </c>
      <c r="AV24">
        <v>580</v>
      </c>
      <c r="AW24">
        <v>2879</v>
      </c>
      <c r="AX24">
        <v>4</v>
      </c>
      <c r="AY24">
        <v>0</v>
      </c>
      <c r="AZ24">
        <v>125</v>
      </c>
      <c r="BA24" s="6">
        <v>607</v>
      </c>
      <c r="BB24">
        <v>5</v>
      </c>
      <c r="BC24">
        <v>4</v>
      </c>
      <c r="BD24">
        <v>107</v>
      </c>
      <c r="BE24">
        <v>593</v>
      </c>
      <c r="BF24">
        <v>2</v>
      </c>
      <c r="BG24">
        <v>1</v>
      </c>
      <c r="BH24">
        <v>104</v>
      </c>
      <c r="BI24">
        <v>1269</v>
      </c>
      <c r="BJ24">
        <v>0</v>
      </c>
      <c r="BK24">
        <v>0</v>
      </c>
      <c r="BL24">
        <v>39</v>
      </c>
      <c r="BM24">
        <v>302</v>
      </c>
      <c r="BN24">
        <v>5</v>
      </c>
      <c r="BO24">
        <v>2</v>
      </c>
      <c r="BP24">
        <v>115</v>
      </c>
      <c r="BQ24">
        <v>1477</v>
      </c>
      <c r="BR24">
        <v>59</v>
      </c>
      <c r="BS24">
        <v>7</v>
      </c>
      <c r="BT24">
        <v>364</v>
      </c>
      <c r="BU24">
        <v>3165</v>
      </c>
      <c r="BV24">
        <v>8</v>
      </c>
      <c r="BW24">
        <v>2</v>
      </c>
      <c r="BX24">
        <v>64</v>
      </c>
      <c r="BY24">
        <v>458</v>
      </c>
      <c r="BZ24">
        <v>0</v>
      </c>
      <c r="CA24">
        <v>0</v>
      </c>
      <c r="CB24">
        <v>27</v>
      </c>
      <c r="CC24">
        <v>118</v>
      </c>
      <c r="CD24">
        <v>85</v>
      </c>
      <c r="CE24">
        <v>55</v>
      </c>
      <c r="CF24">
        <v>1384</v>
      </c>
      <c r="CG24">
        <v>23438</v>
      </c>
    </row>
    <row r="25" spans="1:85" x14ac:dyDescent="0.3">
      <c r="A25" s="1">
        <v>43903</v>
      </c>
      <c r="B25">
        <v>14</v>
      </c>
      <c r="C25">
        <v>4</v>
      </c>
      <c r="D25">
        <v>89</v>
      </c>
      <c r="E25">
        <v>958</v>
      </c>
      <c r="F25">
        <v>1</v>
      </c>
      <c r="G25">
        <v>0</v>
      </c>
      <c r="H25">
        <v>10</v>
      </c>
      <c r="I25">
        <v>155</v>
      </c>
      <c r="J25">
        <v>3</v>
      </c>
      <c r="K25">
        <v>1</v>
      </c>
      <c r="L25">
        <v>38</v>
      </c>
      <c r="M25">
        <v>504</v>
      </c>
      <c r="N25">
        <v>19</v>
      </c>
      <c r="O25">
        <v>5</v>
      </c>
      <c r="P25">
        <v>220</v>
      </c>
      <c r="Q25">
        <v>1671</v>
      </c>
      <c r="R25">
        <v>128</v>
      </c>
      <c r="S25">
        <v>51</v>
      </c>
      <c r="T25">
        <v>2263</v>
      </c>
      <c r="U25">
        <v>8787</v>
      </c>
      <c r="V25">
        <v>8</v>
      </c>
      <c r="W25">
        <v>11</v>
      </c>
      <c r="X25">
        <v>257</v>
      </c>
      <c r="Y25">
        <v>3149</v>
      </c>
      <c r="Z25">
        <v>24</v>
      </c>
      <c r="AA25">
        <v>24</v>
      </c>
      <c r="AB25">
        <v>277</v>
      </c>
      <c r="AC25">
        <v>6491</v>
      </c>
      <c r="AD25">
        <v>44</v>
      </c>
      <c r="AE25">
        <v>24</v>
      </c>
      <c r="AF25">
        <v>345</v>
      </c>
      <c r="AG25">
        <v>1442</v>
      </c>
      <c r="AH25">
        <v>650</v>
      </c>
      <c r="AI25">
        <v>1198</v>
      </c>
      <c r="AJ25">
        <v>9820</v>
      </c>
      <c r="AK25">
        <v>32700</v>
      </c>
      <c r="AL25">
        <v>85</v>
      </c>
      <c r="AM25">
        <v>0</v>
      </c>
      <c r="AN25">
        <v>725</v>
      </c>
      <c r="AO25">
        <v>2218</v>
      </c>
      <c r="AP25">
        <v>3</v>
      </c>
      <c r="AQ25">
        <v>0</v>
      </c>
      <c r="AR25">
        <v>17</v>
      </c>
      <c r="AS25">
        <v>243</v>
      </c>
      <c r="AT25">
        <v>135</v>
      </c>
      <c r="AU25">
        <v>0</v>
      </c>
      <c r="AV25">
        <v>840</v>
      </c>
      <c r="AW25">
        <v>3105</v>
      </c>
      <c r="AX25">
        <v>5</v>
      </c>
      <c r="AY25">
        <v>0</v>
      </c>
      <c r="AZ25">
        <f>125+((38-AZ22)+(75-AZ23)-(AZ24-104))</f>
        <v>160</v>
      </c>
      <c r="BA25">
        <v>811</v>
      </c>
      <c r="BB25">
        <v>6</v>
      </c>
      <c r="BC25">
        <v>4</v>
      </c>
      <c r="BD25">
        <v>163</v>
      </c>
      <c r="BE25">
        <v>846</v>
      </c>
      <c r="BF25">
        <v>2</v>
      </c>
      <c r="BG25">
        <v>3</v>
      </c>
      <c r="BH25">
        <v>129</v>
      </c>
      <c r="BI25">
        <v>1449</v>
      </c>
      <c r="BJ25">
        <v>0</v>
      </c>
      <c r="BK25">
        <v>0</v>
      </c>
      <c r="BL25">
        <v>43</v>
      </c>
      <c r="BM25">
        <v>504</v>
      </c>
      <c r="BN25">
        <v>7</v>
      </c>
      <c r="BO25">
        <v>2</v>
      </c>
      <c r="BP25">
        <v>130</v>
      </c>
      <c r="BQ25">
        <v>1950</v>
      </c>
      <c r="BR25">
        <v>77</v>
      </c>
      <c r="BS25">
        <v>10</v>
      </c>
      <c r="BT25">
        <v>470</v>
      </c>
      <c r="BU25">
        <v>4049</v>
      </c>
      <c r="BV25">
        <v>10</v>
      </c>
      <c r="BW25">
        <v>2</v>
      </c>
      <c r="BX25">
        <v>76</v>
      </c>
      <c r="BY25">
        <v>576</v>
      </c>
      <c r="BZ25">
        <v>0</v>
      </c>
      <c r="CA25">
        <v>0</v>
      </c>
      <c r="CB25">
        <v>28</v>
      </c>
      <c r="CC25">
        <v>189</v>
      </c>
      <c r="CD25">
        <v>107</v>
      </c>
      <c r="CE25">
        <v>100</v>
      </c>
      <c r="CF25">
        <v>1595</v>
      </c>
      <c r="CG25">
        <v>25691</v>
      </c>
    </row>
    <row r="26" spans="1:85" x14ac:dyDescent="0.3">
      <c r="A26" s="1">
        <v>43904</v>
      </c>
      <c r="B26">
        <v>14</v>
      </c>
      <c r="C26">
        <v>4</v>
      </c>
      <c r="D26">
        <v>112</v>
      </c>
      <c r="E26">
        <v>1232</v>
      </c>
      <c r="F26">
        <v>2</v>
      </c>
      <c r="G26">
        <v>0</v>
      </c>
      <c r="H26">
        <v>10</v>
      </c>
      <c r="I26">
        <v>155</v>
      </c>
      <c r="J26">
        <v>4</v>
      </c>
      <c r="K26">
        <v>1</v>
      </c>
      <c r="L26">
        <v>60</v>
      </c>
      <c r="M26">
        <v>711</v>
      </c>
      <c r="N26">
        <v>17</v>
      </c>
      <c r="O26">
        <v>23</v>
      </c>
      <c r="P26">
        <v>272</v>
      </c>
      <c r="Q26">
        <v>1936</v>
      </c>
      <c r="R26">
        <v>152</v>
      </c>
      <c r="S26">
        <v>54</v>
      </c>
      <c r="T26">
        <v>2644</v>
      </c>
      <c r="U26">
        <v>10043</v>
      </c>
      <c r="V26">
        <v>11</v>
      </c>
      <c r="W26">
        <v>17</v>
      </c>
      <c r="X26">
        <v>301</v>
      </c>
      <c r="Y26">
        <v>3376</v>
      </c>
      <c r="Z26">
        <v>25</v>
      </c>
      <c r="AA26">
        <v>24</v>
      </c>
      <c r="AB26">
        <v>357</v>
      </c>
      <c r="AC26">
        <v>7335</v>
      </c>
      <c r="AD26">
        <v>62</v>
      </c>
      <c r="AE26">
        <v>52</v>
      </c>
      <c r="AF26">
        <v>463</v>
      </c>
      <c r="AG26">
        <v>1750</v>
      </c>
      <c r="AH26">
        <v>732</v>
      </c>
      <c r="AI26">
        <v>1660</v>
      </c>
      <c r="AJ26">
        <v>11685</v>
      </c>
      <c r="AK26">
        <v>37138</v>
      </c>
      <c r="AL26">
        <v>93</v>
      </c>
      <c r="AM26">
        <v>0</v>
      </c>
      <c r="AN26">
        <v>899</v>
      </c>
      <c r="AO26">
        <v>2561</v>
      </c>
      <c r="AP26">
        <v>3</v>
      </c>
      <c r="AQ26">
        <v>0</v>
      </c>
      <c r="AR26">
        <v>17</v>
      </c>
      <c r="AS26">
        <v>247</v>
      </c>
      <c r="AT26">
        <v>150</v>
      </c>
      <c r="AU26">
        <v>0</v>
      </c>
      <c r="AV26">
        <v>873</v>
      </c>
      <c r="AW26">
        <v>3680</v>
      </c>
      <c r="AX26">
        <v>7</v>
      </c>
      <c r="AY26">
        <v>0</v>
      </c>
      <c r="AZ26">
        <v>173</v>
      </c>
      <c r="BA26">
        <v>1135</v>
      </c>
      <c r="BB26">
        <v>12</v>
      </c>
      <c r="BC26">
        <v>5</v>
      </c>
      <c r="BD26">
        <v>206</v>
      </c>
      <c r="BE26">
        <v>1006</v>
      </c>
      <c r="BF26">
        <v>6</v>
      </c>
      <c r="BG26">
        <v>2</v>
      </c>
      <c r="BH26">
        <v>166</v>
      </c>
      <c r="BI26">
        <v>1681</v>
      </c>
      <c r="BJ26">
        <v>0</v>
      </c>
      <c r="BK26">
        <v>0</v>
      </c>
      <c r="BL26">
        <v>47</v>
      </c>
      <c r="BM26">
        <v>530</v>
      </c>
      <c r="BN26">
        <v>11</v>
      </c>
      <c r="BO26">
        <v>4</v>
      </c>
      <c r="BP26">
        <v>156</v>
      </c>
      <c r="BQ26">
        <v>2100</v>
      </c>
      <c r="BR26">
        <v>87</v>
      </c>
      <c r="BS26">
        <v>10</v>
      </c>
      <c r="BT26">
        <v>630</v>
      </c>
      <c r="BU26">
        <v>4595</v>
      </c>
      <c r="BV26">
        <v>11</v>
      </c>
      <c r="BW26">
        <v>3</v>
      </c>
      <c r="BX26">
        <v>107</v>
      </c>
      <c r="BY26">
        <v>748</v>
      </c>
      <c r="BZ26">
        <v>0</v>
      </c>
      <c r="CA26">
        <v>0</v>
      </c>
      <c r="CB26">
        <v>42</v>
      </c>
      <c r="CC26">
        <v>231</v>
      </c>
      <c r="CD26">
        <v>119</v>
      </c>
      <c r="CE26">
        <v>107</v>
      </c>
      <c r="CF26">
        <v>1937</v>
      </c>
      <c r="CG26">
        <v>26980</v>
      </c>
    </row>
    <row r="27" spans="1:85" x14ac:dyDescent="0.3">
      <c r="A27" s="1">
        <v>43905</v>
      </c>
      <c r="B27">
        <v>28</v>
      </c>
      <c r="C27">
        <v>6</v>
      </c>
      <c r="D27">
        <v>137</v>
      </c>
      <c r="E27">
        <v>1419</v>
      </c>
      <c r="F27">
        <v>2</v>
      </c>
      <c r="G27">
        <v>0</v>
      </c>
      <c r="H27">
        <v>11</v>
      </c>
      <c r="I27">
        <v>208</v>
      </c>
      <c r="J27">
        <v>6</v>
      </c>
      <c r="K27">
        <v>1</v>
      </c>
      <c r="L27">
        <v>68</v>
      </c>
      <c r="M27">
        <v>884</v>
      </c>
      <c r="N27">
        <v>22</v>
      </c>
      <c r="O27">
        <v>28</v>
      </c>
      <c r="P27">
        <v>333</v>
      </c>
      <c r="Q27">
        <v>2213</v>
      </c>
      <c r="R27">
        <v>169</v>
      </c>
      <c r="S27">
        <v>68</v>
      </c>
      <c r="T27">
        <v>3093</v>
      </c>
      <c r="U27">
        <v>12054</v>
      </c>
      <c r="V27">
        <v>12</v>
      </c>
      <c r="W27">
        <v>17</v>
      </c>
      <c r="X27">
        <v>347</v>
      </c>
      <c r="Y27">
        <v>3407</v>
      </c>
      <c r="Z27">
        <v>31</v>
      </c>
      <c r="AA27">
        <v>24</v>
      </c>
      <c r="AB27">
        <v>436</v>
      </c>
      <c r="AC27">
        <v>8345</v>
      </c>
      <c r="AD27">
        <v>66</v>
      </c>
      <c r="AE27">
        <v>33</v>
      </c>
      <c r="AF27">
        <v>559</v>
      </c>
      <c r="AG27">
        <v>1973</v>
      </c>
      <c r="AH27">
        <v>767</v>
      </c>
      <c r="AI27">
        <v>2011</v>
      </c>
      <c r="AJ27">
        <v>13272</v>
      </c>
      <c r="AK27">
        <v>40369</v>
      </c>
      <c r="AL27">
        <v>98</v>
      </c>
      <c r="AM27">
        <v>0</v>
      </c>
      <c r="AN27">
        <v>1133</v>
      </c>
      <c r="AO27">
        <v>2946</v>
      </c>
      <c r="AP27">
        <v>4</v>
      </c>
      <c r="AQ27">
        <v>0</v>
      </c>
      <c r="AR27">
        <v>17</v>
      </c>
      <c r="AS27">
        <v>248</v>
      </c>
      <c r="AT27">
        <v>171</v>
      </c>
      <c r="AU27">
        <v>0</v>
      </c>
      <c r="AV27">
        <v>1111</v>
      </c>
      <c r="AW27">
        <v>4375</v>
      </c>
      <c r="AX27">
        <v>4</v>
      </c>
      <c r="AY27">
        <v>0</v>
      </c>
      <c r="AZ27">
        <v>204</v>
      </c>
      <c r="BA27">
        <v>1497</v>
      </c>
      <c r="BB27">
        <v>19</v>
      </c>
      <c r="BC27">
        <v>5</v>
      </c>
      <c r="BD27">
        <v>378</v>
      </c>
      <c r="BE27">
        <v>1006</v>
      </c>
      <c r="BF27">
        <v>6</v>
      </c>
      <c r="BG27">
        <v>2</v>
      </c>
      <c r="BH27">
        <v>230</v>
      </c>
      <c r="BI27">
        <v>2017</v>
      </c>
      <c r="BJ27">
        <v>0</v>
      </c>
      <c r="BK27">
        <v>0</v>
      </c>
      <c r="BL27">
        <v>77</v>
      </c>
      <c r="BM27">
        <v>613</v>
      </c>
      <c r="BN27">
        <v>15</v>
      </c>
      <c r="BO27">
        <v>7</v>
      </c>
      <c r="BP27">
        <v>188</v>
      </c>
      <c r="BQ27">
        <v>2452</v>
      </c>
      <c r="BR27">
        <v>107</v>
      </c>
      <c r="BS27">
        <v>10</v>
      </c>
      <c r="BT27">
        <v>781</v>
      </c>
      <c r="BU27">
        <v>5132</v>
      </c>
      <c r="BV27">
        <v>13</v>
      </c>
      <c r="BW27">
        <v>3</v>
      </c>
      <c r="BX27">
        <v>143</v>
      </c>
      <c r="BY27">
        <v>965</v>
      </c>
      <c r="BZ27">
        <v>3</v>
      </c>
      <c r="CA27">
        <v>0</v>
      </c>
      <c r="CB27">
        <v>57</v>
      </c>
      <c r="CC27">
        <v>230</v>
      </c>
      <c r="CD27">
        <v>129</v>
      </c>
      <c r="CE27">
        <v>120</v>
      </c>
      <c r="CF27">
        <v>2172</v>
      </c>
      <c r="CG27">
        <v>32546</v>
      </c>
    </row>
    <row r="28" spans="1:85" x14ac:dyDescent="0.3">
      <c r="A28" s="1">
        <v>43906</v>
      </c>
      <c r="B28">
        <v>37</v>
      </c>
      <c r="C28">
        <v>7</v>
      </c>
      <c r="D28">
        <v>176</v>
      </c>
      <c r="E28">
        <v>1533</v>
      </c>
      <c r="F28">
        <v>2</v>
      </c>
      <c r="G28">
        <v>0</v>
      </c>
      <c r="H28">
        <v>12</v>
      </c>
      <c r="I28">
        <v>230</v>
      </c>
      <c r="J28">
        <v>7</v>
      </c>
      <c r="K28">
        <v>1</v>
      </c>
      <c r="L28">
        <v>89</v>
      </c>
      <c r="M28">
        <v>1030</v>
      </c>
      <c r="N28">
        <v>22</v>
      </c>
      <c r="O28">
        <v>28</v>
      </c>
      <c r="P28">
        <v>400</v>
      </c>
      <c r="Q28">
        <v>2517</v>
      </c>
      <c r="R28">
        <v>197</v>
      </c>
      <c r="S28">
        <v>88</v>
      </c>
      <c r="T28">
        <v>3522</v>
      </c>
      <c r="U28">
        <v>13096</v>
      </c>
      <c r="V28">
        <v>19</v>
      </c>
      <c r="W28">
        <v>18</v>
      </c>
      <c r="X28">
        <v>386</v>
      </c>
      <c r="Y28">
        <v>4851</v>
      </c>
      <c r="Z28">
        <v>31</v>
      </c>
      <c r="AA28">
        <v>32</v>
      </c>
      <c r="AB28">
        <v>523</v>
      </c>
      <c r="AC28">
        <v>9330</v>
      </c>
      <c r="AD28">
        <v>73</v>
      </c>
      <c r="AE28">
        <v>42</v>
      </c>
      <c r="AF28">
        <v>667</v>
      </c>
      <c r="AG28">
        <v>2189</v>
      </c>
      <c r="AH28">
        <v>823</v>
      </c>
      <c r="AI28">
        <v>2368</v>
      </c>
      <c r="AJ28">
        <v>14649</v>
      </c>
      <c r="AK28">
        <v>43565</v>
      </c>
      <c r="AL28">
        <v>110</v>
      </c>
      <c r="AM28">
        <v>0</v>
      </c>
      <c r="AN28">
        <v>1242</v>
      </c>
      <c r="AO28">
        <v>3225</v>
      </c>
      <c r="AP28">
        <v>5</v>
      </c>
      <c r="AQ28">
        <v>5</v>
      </c>
      <c r="AR28">
        <v>21</v>
      </c>
      <c r="AS28">
        <v>253</v>
      </c>
      <c r="AT28">
        <v>186</v>
      </c>
      <c r="AU28">
        <v>0</v>
      </c>
      <c r="AV28">
        <v>1516</v>
      </c>
      <c r="AW28">
        <v>5588</v>
      </c>
      <c r="AX28">
        <v>11</v>
      </c>
      <c r="AY28">
        <v>0</v>
      </c>
      <c r="AZ28">
        <v>241</v>
      </c>
      <c r="BA28">
        <v>1740</v>
      </c>
      <c r="BB28">
        <v>19</v>
      </c>
      <c r="BC28">
        <v>5</v>
      </c>
      <c r="BD28">
        <v>378</v>
      </c>
      <c r="BE28">
        <v>1006</v>
      </c>
      <c r="BF28">
        <v>6</v>
      </c>
      <c r="BG28">
        <v>2</v>
      </c>
      <c r="BH28">
        <v>230</v>
      </c>
      <c r="BI28">
        <v>2017</v>
      </c>
      <c r="BJ28">
        <v>0</v>
      </c>
      <c r="BK28">
        <v>0</v>
      </c>
      <c r="BL28">
        <v>107</v>
      </c>
      <c r="BM28">
        <v>797</v>
      </c>
      <c r="BN28">
        <v>20</v>
      </c>
      <c r="BO28">
        <v>8</v>
      </c>
      <c r="BP28">
        <v>213</v>
      </c>
      <c r="BQ28">
        <v>2653</v>
      </c>
      <c r="BR28">
        <v>107</v>
      </c>
      <c r="BS28">
        <v>11</v>
      </c>
      <c r="BT28">
        <v>866</v>
      </c>
      <c r="BU28">
        <v>5910</v>
      </c>
      <c r="BV28">
        <v>15</v>
      </c>
      <c r="BW28">
        <v>4</v>
      </c>
      <c r="BX28">
        <v>164</v>
      </c>
      <c r="BY28">
        <v>1093</v>
      </c>
      <c r="BZ28">
        <v>5</v>
      </c>
      <c r="CA28">
        <v>0</v>
      </c>
      <c r="CB28">
        <v>105</v>
      </c>
      <c r="CC28">
        <v>287</v>
      </c>
      <c r="CD28">
        <v>156</v>
      </c>
      <c r="CE28">
        <v>130</v>
      </c>
      <c r="CF28">
        <v>2473</v>
      </c>
      <c r="CG28">
        <v>35052</v>
      </c>
    </row>
    <row r="29" spans="1:85" x14ac:dyDescent="0.3">
      <c r="A29" s="1">
        <v>43907</v>
      </c>
      <c r="B29">
        <v>32</v>
      </c>
      <c r="C29">
        <v>7</v>
      </c>
      <c r="D29">
        <v>229</v>
      </c>
      <c r="E29">
        <v>1688</v>
      </c>
      <c r="F29">
        <v>2</v>
      </c>
      <c r="G29">
        <v>0</v>
      </c>
      <c r="H29">
        <v>20</v>
      </c>
      <c r="I29">
        <v>262</v>
      </c>
      <c r="J29">
        <v>10</v>
      </c>
      <c r="K29">
        <v>1</v>
      </c>
      <c r="L29">
        <v>114</v>
      </c>
      <c r="M29">
        <v>1293</v>
      </c>
      <c r="N29">
        <v>24</v>
      </c>
      <c r="O29">
        <v>28</v>
      </c>
      <c r="P29">
        <v>460</v>
      </c>
      <c r="Q29">
        <v>2685</v>
      </c>
      <c r="R29">
        <v>223</v>
      </c>
      <c r="S29">
        <v>134</v>
      </c>
      <c r="T29">
        <v>3931</v>
      </c>
      <c r="U29">
        <v>14510</v>
      </c>
      <c r="V29">
        <v>21</v>
      </c>
      <c r="W29">
        <v>17</v>
      </c>
      <c r="X29">
        <v>394</v>
      </c>
      <c r="Y29">
        <v>4958</v>
      </c>
      <c r="Z29">
        <v>44</v>
      </c>
      <c r="AA29">
        <v>34</v>
      </c>
      <c r="AB29">
        <v>607</v>
      </c>
      <c r="AC29">
        <v>9436</v>
      </c>
      <c r="AD29">
        <v>85</v>
      </c>
      <c r="AE29">
        <v>57</v>
      </c>
      <c r="AF29">
        <v>778</v>
      </c>
      <c r="AG29">
        <v>2509</v>
      </c>
      <c r="AH29">
        <v>879</v>
      </c>
      <c r="AI29">
        <v>2485</v>
      </c>
      <c r="AJ29">
        <v>16220</v>
      </c>
      <c r="AK29">
        <v>46449</v>
      </c>
      <c r="AL29">
        <v>109</v>
      </c>
      <c r="AM29">
        <v>0</v>
      </c>
      <c r="AN29">
        <v>1371</v>
      </c>
      <c r="AO29">
        <v>3225</v>
      </c>
      <c r="AP29">
        <v>5</v>
      </c>
      <c r="AQ29">
        <v>5</v>
      </c>
      <c r="AR29">
        <v>25</v>
      </c>
      <c r="AS29">
        <v>301</v>
      </c>
      <c r="AT29">
        <v>206</v>
      </c>
      <c r="AU29">
        <v>0</v>
      </c>
      <c r="AV29">
        <v>1897</v>
      </c>
      <c r="AW29">
        <v>6543</v>
      </c>
      <c r="AX29">
        <v>11</v>
      </c>
      <c r="AY29">
        <v>1</v>
      </c>
      <c r="AZ29">
        <v>291</v>
      </c>
      <c r="BA29">
        <v>2149</v>
      </c>
      <c r="BB29">
        <v>22</v>
      </c>
      <c r="BC29">
        <v>10</v>
      </c>
      <c r="BD29">
        <v>385</v>
      </c>
      <c r="BE29">
        <v>1727</v>
      </c>
      <c r="BF29">
        <v>14</v>
      </c>
      <c r="BG29">
        <v>2</v>
      </c>
      <c r="BH29">
        <v>340</v>
      </c>
      <c r="BI29">
        <v>3077</v>
      </c>
      <c r="BJ29">
        <v>4</v>
      </c>
      <c r="BK29">
        <v>0</v>
      </c>
      <c r="BL29">
        <v>117</v>
      </c>
      <c r="BM29">
        <v>1003</v>
      </c>
      <c r="BN29">
        <v>28</v>
      </c>
      <c r="BO29">
        <v>8</v>
      </c>
      <c r="BP29">
        <v>237</v>
      </c>
      <c r="BQ29">
        <v>2916</v>
      </c>
      <c r="BR29">
        <v>143</v>
      </c>
      <c r="BS29">
        <v>12</v>
      </c>
      <c r="BT29">
        <v>1053</v>
      </c>
      <c r="BU29">
        <v>6727</v>
      </c>
      <c r="BV29">
        <v>21</v>
      </c>
      <c r="BW29">
        <v>4</v>
      </c>
      <c r="BX29">
        <v>197</v>
      </c>
      <c r="BY29">
        <v>1323</v>
      </c>
      <c r="BZ29">
        <v>6</v>
      </c>
      <c r="CA29">
        <v>0</v>
      </c>
      <c r="CB29">
        <v>136</v>
      </c>
      <c r="CC29">
        <v>398</v>
      </c>
      <c r="CD29">
        <v>171</v>
      </c>
      <c r="CE29">
        <v>136</v>
      </c>
      <c r="CF29">
        <v>2704</v>
      </c>
      <c r="CG29">
        <v>35478</v>
      </c>
    </row>
    <row r="30" spans="1:85" x14ac:dyDescent="0.3">
      <c r="A30" s="1">
        <v>43908</v>
      </c>
      <c r="B30">
        <v>41</v>
      </c>
      <c r="C30">
        <v>7</v>
      </c>
      <c r="D30">
        <v>263</v>
      </c>
      <c r="E30">
        <v>2054</v>
      </c>
      <c r="F30">
        <v>2</v>
      </c>
      <c r="G30">
        <v>0</v>
      </c>
      <c r="H30">
        <v>27</v>
      </c>
      <c r="I30">
        <v>262</v>
      </c>
      <c r="J30">
        <v>11</v>
      </c>
      <c r="K30">
        <v>2</v>
      </c>
      <c r="L30">
        <v>129</v>
      </c>
      <c r="M30">
        <v>1668</v>
      </c>
      <c r="N30">
        <v>24</v>
      </c>
      <c r="O30">
        <v>28</v>
      </c>
      <c r="P30">
        <v>460</v>
      </c>
      <c r="Q30">
        <v>2685</v>
      </c>
      <c r="R30">
        <v>247</v>
      </c>
      <c r="S30">
        <v>152</v>
      </c>
      <c r="T30">
        <v>4525</v>
      </c>
      <c r="U30">
        <v>15461</v>
      </c>
      <c r="V30">
        <v>27</v>
      </c>
      <c r="W30">
        <v>15</v>
      </c>
      <c r="X30">
        <v>462</v>
      </c>
      <c r="Y30">
        <v>4958</v>
      </c>
      <c r="Z30">
        <v>44</v>
      </c>
      <c r="AA30">
        <v>42</v>
      </c>
      <c r="AB30">
        <v>724</v>
      </c>
      <c r="AC30">
        <v>11145</v>
      </c>
      <c r="AD30">
        <v>100</v>
      </c>
      <c r="AE30">
        <v>70</v>
      </c>
      <c r="AF30">
        <v>887</v>
      </c>
      <c r="AG30">
        <v>2912</v>
      </c>
      <c r="AH30">
        <v>924</v>
      </c>
      <c r="AI30">
        <v>3488</v>
      </c>
      <c r="AJ30">
        <v>17713</v>
      </c>
      <c r="AK30">
        <v>48983</v>
      </c>
      <c r="AL30">
        <v>119</v>
      </c>
      <c r="AM30">
        <v>0</v>
      </c>
      <c r="AN30">
        <v>1568</v>
      </c>
      <c r="AO30">
        <v>4109</v>
      </c>
      <c r="AP30">
        <v>6</v>
      </c>
      <c r="AQ30">
        <v>6</v>
      </c>
      <c r="AR30">
        <v>28</v>
      </c>
      <c r="AS30">
        <v>361</v>
      </c>
      <c r="AT30">
        <v>227</v>
      </c>
      <c r="AU30">
        <v>0</v>
      </c>
      <c r="AV30">
        <v>2341</v>
      </c>
      <c r="AW30">
        <v>7516</v>
      </c>
      <c r="AX30">
        <v>18</v>
      </c>
      <c r="AY30">
        <v>1</v>
      </c>
      <c r="AZ30">
        <v>376</v>
      </c>
      <c r="BA30">
        <v>2844</v>
      </c>
      <c r="BB30">
        <v>22</v>
      </c>
      <c r="BC30">
        <v>12</v>
      </c>
      <c r="BD30">
        <v>455</v>
      </c>
      <c r="BE30">
        <v>2187</v>
      </c>
      <c r="BF30">
        <v>30</v>
      </c>
      <c r="BG30">
        <v>2</v>
      </c>
      <c r="BH30">
        <v>383</v>
      </c>
      <c r="BI30">
        <v>3433</v>
      </c>
      <c r="BJ30">
        <v>7</v>
      </c>
      <c r="BK30">
        <v>0</v>
      </c>
      <c r="BL30">
        <v>134</v>
      </c>
      <c r="BM30">
        <v>1135</v>
      </c>
      <c r="BN30">
        <v>29</v>
      </c>
      <c r="BO30">
        <v>12</v>
      </c>
      <c r="BP30">
        <v>282</v>
      </c>
      <c r="BQ30">
        <v>3294</v>
      </c>
      <c r="BR30">
        <v>160</v>
      </c>
      <c r="BS30">
        <v>17</v>
      </c>
      <c r="BT30">
        <v>1330</v>
      </c>
      <c r="BU30">
        <v>7606</v>
      </c>
      <c r="BV30">
        <v>21</v>
      </c>
      <c r="BW30">
        <v>4</v>
      </c>
      <c r="BX30">
        <v>247</v>
      </c>
      <c r="BY30">
        <v>1601</v>
      </c>
      <c r="BZ30">
        <v>3</v>
      </c>
      <c r="CA30">
        <v>0</v>
      </c>
      <c r="CB30">
        <v>165</v>
      </c>
      <c r="CC30">
        <v>486</v>
      </c>
      <c r="CD30">
        <v>195</v>
      </c>
      <c r="CE30">
        <v>167</v>
      </c>
      <c r="CF30">
        <v>3214</v>
      </c>
      <c r="CG30">
        <v>40841</v>
      </c>
    </row>
    <row r="31" spans="1:85" x14ac:dyDescent="0.3">
      <c r="A31" s="1">
        <v>43909</v>
      </c>
      <c r="B31">
        <v>47</v>
      </c>
      <c r="C31">
        <v>8</v>
      </c>
      <c r="D31">
        <v>385</v>
      </c>
      <c r="E31">
        <v>2409</v>
      </c>
      <c r="F31">
        <v>5</v>
      </c>
      <c r="G31">
        <v>0</v>
      </c>
      <c r="H31">
        <v>37</v>
      </c>
      <c r="I31">
        <v>353</v>
      </c>
      <c r="J31">
        <v>13</v>
      </c>
      <c r="K31">
        <v>2</v>
      </c>
      <c r="L31">
        <v>169</v>
      </c>
      <c r="M31">
        <v>2342</v>
      </c>
      <c r="N31">
        <v>36</v>
      </c>
      <c r="O31">
        <v>30</v>
      </c>
      <c r="P31">
        <v>652</v>
      </c>
      <c r="Q31">
        <v>3544</v>
      </c>
      <c r="R31">
        <v>260</v>
      </c>
      <c r="S31">
        <v>177</v>
      </c>
      <c r="T31">
        <v>5214</v>
      </c>
      <c r="U31">
        <v>18344</v>
      </c>
      <c r="V31">
        <v>29</v>
      </c>
      <c r="W31">
        <v>41</v>
      </c>
      <c r="X31">
        <v>599</v>
      </c>
      <c r="Y31">
        <v>4052</v>
      </c>
      <c r="Z31">
        <v>45</v>
      </c>
      <c r="AA31">
        <v>44</v>
      </c>
      <c r="AB31">
        <v>823</v>
      </c>
      <c r="AC31">
        <v>11145</v>
      </c>
      <c r="AD31">
        <v>112</v>
      </c>
      <c r="AE31">
        <v>85</v>
      </c>
      <c r="AF31">
        <v>1059</v>
      </c>
      <c r="AG31">
        <v>3348</v>
      </c>
      <c r="AH31">
        <v>1006</v>
      </c>
      <c r="AI31">
        <v>3778</v>
      </c>
      <c r="AJ31">
        <v>19884</v>
      </c>
      <c r="AK31">
        <v>52244</v>
      </c>
      <c r="AL31">
        <v>141</v>
      </c>
      <c r="AM31">
        <v>0</v>
      </c>
      <c r="AN31">
        <v>1737</v>
      </c>
      <c r="AO31">
        <v>4512</v>
      </c>
      <c r="AP31">
        <v>6</v>
      </c>
      <c r="AQ31">
        <v>6</v>
      </c>
      <c r="AR31">
        <v>46</v>
      </c>
      <c r="AS31">
        <v>426</v>
      </c>
      <c r="AT31">
        <v>257</v>
      </c>
      <c r="AU31">
        <v>3</v>
      </c>
      <c r="AV31">
        <v>2932</v>
      </c>
      <c r="AW31">
        <v>8853</v>
      </c>
      <c r="AX31">
        <v>18</v>
      </c>
      <c r="AY31">
        <v>1</v>
      </c>
      <c r="AZ31">
        <v>436</v>
      </c>
      <c r="BA31">
        <v>3568</v>
      </c>
      <c r="BB31">
        <v>30</v>
      </c>
      <c r="BC31">
        <v>20</v>
      </c>
      <c r="BD31">
        <v>523</v>
      </c>
      <c r="BE31">
        <v>2203</v>
      </c>
      <c r="BF31">
        <v>31</v>
      </c>
      <c r="BG31">
        <v>4</v>
      </c>
      <c r="BH31">
        <v>478</v>
      </c>
      <c r="BI31">
        <v>4046</v>
      </c>
      <c r="BJ31">
        <v>9</v>
      </c>
      <c r="BK31">
        <v>0</v>
      </c>
      <c r="BL31">
        <v>206</v>
      </c>
      <c r="BM31">
        <v>1334</v>
      </c>
      <c r="BN31">
        <v>36</v>
      </c>
      <c r="BO31">
        <v>15</v>
      </c>
      <c r="BP31">
        <v>340</v>
      </c>
      <c r="BQ31">
        <v>3961</v>
      </c>
      <c r="BR31">
        <v>178</v>
      </c>
      <c r="BS31">
        <v>22</v>
      </c>
      <c r="BT31">
        <v>1482</v>
      </c>
      <c r="BU31">
        <v>8873</v>
      </c>
      <c r="BV31">
        <v>21</v>
      </c>
      <c r="BW31">
        <v>4</v>
      </c>
      <c r="BX31">
        <v>334</v>
      </c>
      <c r="BY31">
        <v>1954</v>
      </c>
      <c r="BZ31">
        <v>9</v>
      </c>
      <c r="CA31">
        <v>0</v>
      </c>
      <c r="CB31">
        <v>215</v>
      </c>
      <c r="CC31">
        <v>608</v>
      </c>
      <c r="CD31">
        <v>209</v>
      </c>
      <c r="CE31">
        <v>200</v>
      </c>
      <c r="CF31">
        <v>3484</v>
      </c>
      <c r="CG31">
        <v>44658</v>
      </c>
    </row>
    <row r="32" spans="1:85" x14ac:dyDescent="0.3">
      <c r="A32" s="1">
        <v>43910</v>
      </c>
      <c r="B32">
        <v>48</v>
      </c>
      <c r="C32">
        <v>10</v>
      </c>
      <c r="D32">
        <v>449</v>
      </c>
      <c r="E32">
        <v>2695</v>
      </c>
      <c r="F32">
        <v>5</v>
      </c>
      <c r="G32">
        <v>0</v>
      </c>
      <c r="H32">
        <v>52</v>
      </c>
      <c r="I32">
        <v>443</v>
      </c>
      <c r="J32">
        <v>16</v>
      </c>
      <c r="K32">
        <v>2</v>
      </c>
      <c r="L32">
        <v>207</v>
      </c>
      <c r="M32">
        <v>2690</v>
      </c>
      <c r="N32">
        <v>41</v>
      </c>
      <c r="O32">
        <v>30</v>
      </c>
      <c r="P32">
        <v>749</v>
      </c>
      <c r="Q32">
        <v>3845</v>
      </c>
      <c r="R32">
        <v>267</v>
      </c>
      <c r="S32">
        <v>239</v>
      </c>
      <c r="T32">
        <v>5968</v>
      </c>
      <c r="U32">
        <v>20753</v>
      </c>
      <c r="V32">
        <v>32</v>
      </c>
      <c r="W32">
        <v>63</v>
      </c>
      <c r="X32">
        <v>656</v>
      </c>
      <c r="Y32">
        <v>4964</v>
      </c>
      <c r="Z32">
        <v>47</v>
      </c>
      <c r="AA32">
        <v>53</v>
      </c>
      <c r="AB32">
        <v>1008</v>
      </c>
      <c r="AC32">
        <v>13889</v>
      </c>
      <c r="AD32">
        <v>121</v>
      </c>
      <c r="AE32">
        <v>101</v>
      </c>
      <c r="AF32">
        <v>1221</v>
      </c>
      <c r="AG32">
        <v>3794</v>
      </c>
      <c r="AH32">
        <v>1050</v>
      </c>
      <c r="AI32">
        <v>4295</v>
      </c>
      <c r="AJ32">
        <v>22264</v>
      </c>
      <c r="AK32">
        <v>57174</v>
      </c>
      <c r="AL32">
        <v>138</v>
      </c>
      <c r="AM32">
        <v>0</v>
      </c>
      <c r="AN32">
        <v>1981</v>
      </c>
      <c r="AO32">
        <v>5170</v>
      </c>
      <c r="AP32">
        <v>6</v>
      </c>
      <c r="AQ32">
        <v>6</v>
      </c>
      <c r="AR32">
        <v>50</v>
      </c>
      <c r="AS32">
        <v>426</v>
      </c>
      <c r="AT32">
        <v>280</v>
      </c>
      <c r="AU32">
        <v>8</v>
      </c>
      <c r="AV32">
        <v>3461</v>
      </c>
      <c r="AW32">
        <v>9975</v>
      </c>
      <c r="AX32">
        <v>24</v>
      </c>
      <c r="AY32">
        <v>1</v>
      </c>
      <c r="AZ32">
        <v>548</v>
      </c>
      <c r="BA32">
        <v>4433</v>
      </c>
      <c r="BB32">
        <v>34</v>
      </c>
      <c r="BC32">
        <v>29</v>
      </c>
      <c r="BD32">
        <v>642</v>
      </c>
      <c r="BE32">
        <v>2656</v>
      </c>
      <c r="BF32">
        <v>31</v>
      </c>
      <c r="BG32">
        <v>4</v>
      </c>
      <c r="BH32">
        <v>581</v>
      </c>
      <c r="BI32">
        <v>4789</v>
      </c>
      <c r="BJ32">
        <v>15</v>
      </c>
      <c r="BK32">
        <v>3</v>
      </c>
      <c r="BL32">
        <v>293</v>
      </c>
      <c r="BM32">
        <v>1912</v>
      </c>
      <c r="BN32">
        <v>42</v>
      </c>
      <c r="BO32">
        <v>25</v>
      </c>
      <c r="BP32">
        <v>408</v>
      </c>
      <c r="BQ32">
        <v>4468</v>
      </c>
      <c r="BR32">
        <v>189</v>
      </c>
      <c r="BS32">
        <v>33</v>
      </c>
      <c r="BT32">
        <v>1793</v>
      </c>
      <c r="BU32">
        <v>10405</v>
      </c>
      <c r="BV32">
        <v>24</v>
      </c>
      <c r="BW32">
        <v>4</v>
      </c>
      <c r="BX32">
        <v>395</v>
      </c>
      <c r="BY32">
        <v>2303</v>
      </c>
      <c r="BZ32">
        <v>9</v>
      </c>
      <c r="CA32">
        <v>0</v>
      </c>
      <c r="CB32">
        <v>264</v>
      </c>
      <c r="CC32">
        <v>814</v>
      </c>
      <c r="CD32">
        <v>236</v>
      </c>
      <c r="CE32">
        <v>223</v>
      </c>
      <c r="CF32">
        <v>4031</v>
      </c>
      <c r="CG32">
        <v>49288</v>
      </c>
    </row>
    <row r="33" spans="1:85" x14ac:dyDescent="0.3">
      <c r="A33" s="1">
        <v>43911</v>
      </c>
      <c r="B33">
        <v>44</v>
      </c>
      <c r="C33">
        <v>13</v>
      </c>
      <c r="D33">
        <v>529</v>
      </c>
      <c r="E33">
        <v>3035</v>
      </c>
      <c r="F33">
        <v>7</v>
      </c>
      <c r="G33">
        <v>0</v>
      </c>
      <c r="H33">
        <v>66</v>
      </c>
      <c r="I33">
        <v>522</v>
      </c>
      <c r="J33">
        <v>16</v>
      </c>
      <c r="K33">
        <v>5</v>
      </c>
      <c r="L33">
        <v>235</v>
      </c>
      <c r="M33">
        <v>3050</v>
      </c>
      <c r="N33">
        <v>87</v>
      </c>
      <c r="O33">
        <v>29</v>
      </c>
      <c r="P33">
        <v>844</v>
      </c>
      <c r="Q33">
        <v>4448</v>
      </c>
      <c r="R33">
        <v>265</v>
      </c>
      <c r="S33">
        <v>329</v>
      </c>
      <c r="T33">
        <v>6705</v>
      </c>
      <c r="U33">
        <v>24620</v>
      </c>
      <c r="V33">
        <v>37</v>
      </c>
      <c r="W33">
        <v>82</v>
      </c>
      <c r="X33">
        <v>790</v>
      </c>
      <c r="Y33">
        <v>5955</v>
      </c>
      <c r="Z33">
        <v>70</v>
      </c>
      <c r="AA33">
        <v>54</v>
      </c>
      <c r="AB33">
        <v>1190</v>
      </c>
      <c r="AC33">
        <v>13889</v>
      </c>
      <c r="AD33">
        <v>129</v>
      </c>
      <c r="AE33">
        <v>125</v>
      </c>
      <c r="AF33">
        <v>1436</v>
      </c>
      <c r="AG33">
        <v>4304</v>
      </c>
      <c r="AH33">
        <v>1093</v>
      </c>
      <c r="AI33">
        <v>5050</v>
      </c>
      <c r="AJ33">
        <v>25515</v>
      </c>
      <c r="AK33">
        <v>66730</v>
      </c>
      <c r="AL33">
        <v>141</v>
      </c>
      <c r="AM33">
        <v>2</v>
      </c>
      <c r="AN33">
        <v>2153</v>
      </c>
      <c r="AO33">
        <v>5740</v>
      </c>
      <c r="AP33">
        <v>6</v>
      </c>
      <c r="AQ33">
        <v>7</v>
      </c>
      <c r="AR33">
        <v>61</v>
      </c>
      <c r="AS33">
        <v>449</v>
      </c>
      <c r="AT33">
        <v>301</v>
      </c>
      <c r="AU33">
        <v>8</v>
      </c>
      <c r="AV33">
        <v>3752</v>
      </c>
      <c r="AW33">
        <v>10701</v>
      </c>
      <c r="AX33">
        <v>30</v>
      </c>
      <c r="AY33">
        <v>1</v>
      </c>
      <c r="AZ33">
        <v>621</v>
      </c>
      <c r="BA33">
        <v>5179</v>
      </c>
      <c r="BB33">
        <v>39</v>
      </c>
      <c r="BC33">
        <v>34</v>
      </c>
      <c r="BD33">
        <v>782</v>
      </c>
      <c r="BE33">
        <v>2656</v>
      </c>
      <c r="BF33">
        <v>33</v>
      </c>
      <c r="BG33">
        <v>4</v>
      </c>
      <c r="BH33">
        <v>675</v>
      </c>
      <c r="BI33">
        <v>5617</v>
      </c>
      <c r="BJ33">
        <v>16</v>
      </c>
      <c r="BK33">
        <v>5</v>
      </c>
      <c r="BL33">
        <v>330</v>
      </c>
      <c r="BM33">
        <v>2297</v>
      </c>
      <c r="BN33">
        <v>48</v>
      </c>
      <c r="BO33">
        <v>26</v>
      </c>
      <c r="BP33">
        <v>490</v>
      </c>
      <c r="BQ33">
        <v>4883</v>
      </c>
      <c r="BR33">
        <v>202</v>
      </c>
      <c r="BS33">
        <v>35</v>
      </c>
      <c r="BT33">
        <v>2012</v>
      </c>
      <c r="BU33">
        <v>11909</v>
      </c>
      <c r="BV33">
        <v>29</v>
      </c>
      <c r="BW33">
        <v>5</v>
      </c>
      <c r="BX33">
        <v>462</v>
      </c>
      <c r="BY33">
        <v>2712</v>
      </c>
      <c r="BZ33">
        <v>15</v>
      </c>
      <c r="CA33">
        <v>1</v>
      </c>
      <c r="CB33">
        <v>313</v>
      </c>
      <c r="CC33">
        <v>884</v>
      </c>
      <c r="CD33">
        <v>249</v>
      </c>
      <c r="CE33">
        <v>257</v>
      </c>
      <c r="CF33">
        <v>4617</v>
      </c>
      <c r="CG33">
        <v>53642</v>
      </c>
    </row>
    <row r="34" spans="1:85" x14ac:dyDescent="0.3">
      <c r="A34" s="1">
        <v>43912</v>
      </c>
      <c r="B34">
        <v>49</v>
      </c>
      <c r="C34">
        <v>15</v>
      </c>
      <c r="D34">
        <v>587</v>
      </c>
      <c r="E34">
        <v>3375</v>
      </c>
      <c r="F34">
        <v>10</v>
      </c>
      <c r="G34">
        <v>0</v>
      </c>
      <c r="H34">
        <v>81</v>
      </c>
      <c r="I34">
        <v>643</v>
      </c>
      <c r="J34">
        <v>17</v>
      </c>
      <c r="K34">
        <v>5</v>
      </c>
      <c r="L34">
        <v>273</v>
      </c>
      <c r="M34">
        <v>3666</v>
      </c>
      <c r="N34">
        <v>99</v>
      </c>
      <c r="O34">
        <v>41</v>
      </c>
      <c r="P34">
        <v>936</v>
      </c>
      <c r="Q34">
        <v>4943</v>
      </c>
      <c r="R34">
        <v>269</v>
      </c>
      <c r="S34">
        <v>349</v>
      </c>
      <c r="T34">
        <v>7555</v>
      </c>
      <c r="U34">
        <v>28022</v>
      </c>
      <c r="V34">
        <v>47</v>
      </c>
      <c r="W34">
        <v>89</v>
      </c>
      <c r="X34">
        <v>874</v>
      </c>
      <c r="Y34">
        <v>6761</v>
      </c>
      <c r="Z34">
        <v>79</v>
      </c>
      <c r="AA34">
        <v>58</v>
      </c>
      <c r="AB34">
        <v>1383</v>
      </c>
      <c r="AC34">
        <v>17845</v>
      </c>
      <c r="AD34">
        <v>132</v>
      </c>
      <c r="AE34">
        <v>143</v>
      </c>
      <c r="AF34">
        <v>1665</v>
      </c>
      <c r="AG34">
        <v>4995</v>
      </c>
      <c r="AH34">
        <v>1142</v>
      </c>
      <c r="AI34">
        <v>5865</v>
      </c>
      <c r="AJ34">
        <v>27206</v>
      </c>
      <c r="AK34">
        <v>70598</v>
      </c>
      <c r="AL34">
        <v>138</v>
      </c>
      <c r="AM34">
        <v>6</v>
      </c>
      <c r="AN34">
        <v>2421</v>
      </c>
      <c r="AO34">
        <v>6391</v>
      </c>
      <c r="AP34">
        <v>7</v>
      </c>
      <c r="AQ34">
        <v>7</v>
      </c>
      <c r="AR34">
        <v>66</v>
      </c>
      <c r="AS34">
        <v>532</v>
      </c>
      <c r="AT34">
        <v>308</v>
      </c>
      <c r="AU34">
        <v>10</v>
      </c>
      <c r="AV34">
        <v>4420</v>
      </c>
      <c r="AW34">
        <v>12701</v>
      </c>
      <c r="AX34">
        <v>32</v>
      </c>
      <c r="AY34">
        <v>7</v>
      </c>
      <c r="AZ34">
        <v>678</v>
      </c>
      <c r="BA34">
        <v>5718</v>
      </c>
      <c r="BB34">
        <v>46</v>
      </c>
      <c r="BC34">
        <v>34</v>
      </c>
      <c r="BD34">
        <v>954</v>
      </c>
      <c r="BE34">
        <v>3050</v>
      </c>
      <c r="BF34">
        <v>37</v>
      </c>
      <c r="BG34">
        <v>7</v>
      </c>
      <c r="BH34">
        <v>786</v>
      </c>
      <c r="BI34">
        <v>6160</v>
      </c>
      <c r="BJ34">
        <v>16</v>
      </c>
      <c r="BK34">
        <v>5</v>
      </c>
      <c r="BL34">
        <v>339</v>
      </c>
      <c r="BM34">
        <v>2402</v>
      </c>
      <c r="BN34">
        <v>55</v>
      </c>
      <c r="BO34">
        <v>26</v>
      </c>
      <c r="BP34">
        <v>630</v>
      </c>
      <c r="BQ34">
        <v>5580</v>
      </c>
      <c r="BR34">
        <v>215</v>
      </c>
      <c r="BS34">
        <v>42</v>
      </c>
      <c r="BT34">
        <v>2277</v>
      </c>
      <c r="BU34">
        <v>13264</v>
      </c>
      <c r="BV34">
        <v>35</v>
      </c>
      <c r="BW34">
        <v>5</v>
      </c>
      <c r="BX34">
        <v>521</v>
      </c>
      <c r="BY34">
        <v>3135</v>
      </c>
      <c r="BZ34">
        <v>21</v>
      </c>
      <c r="CA34">
        <v>1</v>
      </c>
      <c r="CB34">
        <v>364</v>
      </c>
      <c r="CC34">
        <v>950</v>
      </c>
      <c r="CD34">
        <v>255</v>
      </c>
      <c r="CE34">
        <v>309</v>
      </c>
      <c r="CF34">
        <v>5122</v>
      </c>
      <c r="CG34">
        <v>57671</v>
      </c>
    </row>
    <row r="35" spans="1:85" x14ac:dyDescent="0.3">
      <c r="A35" s="1">
        <v>43913</v>
      </c>
      <c r="B35">
        <v>52</v>
      </c>
      <c r="C35">
        <v>20</v>
      </c>
      <c r="D35">
        <v>663</v>
      </c>
      <c r="E35">
        <v>3674</v>
      </c>
      <c r="F35">
        <v>12</v>
      </c>
      <c r="G35">
        <v>0</v>
      </c>
      <c r="H35">
        <v>90</v>
      </c>
      <c r="I35">
        <v>696</v>
      </c>
      <c r="J35">
        <v>20</v>
      </c>
      <c r="K35">
        <v>5</v>
      </c>
      <c r="L35">
        <v>292</v>
      </c>
      <c r="M35">
        <v>4073</v>
      </c>
      <c r="N35">
        <v>110</v>
      </c>
      <c r="O35">
        <v>48</v>
      </c>
      <c r="P35">
        <v>1026</v>
      </c>
      <c r="Q35">
        <v>5813</v>
      </c>
      <c r="R35">
        <v>276</v>
      </c>
      <c r="S35">
        <v>423</v>
      </c>
      <c r="T35">
        <v>8535</v>
      </c>
      <c r="U35">
        <v>31200</v>
      </c>
      <c r="V35">
        <v>41</v>
      </c>
      <c r="W35">
        <v>105</v>
      </c>
      <c r="X35">
        <v>930</v>
      </c>
      <c r="Y35">
        <v>7424</v>
      </c>
      <c r="Z35">
        <v>96</v>
      </c>
      <c r="AA35">
        <v>63</v>
      </c>
      <c r="AB35">
        <v>1540</v>
      </c>
      <c r="AC35">
        <v>18371</v>
      </c>
      <c r="AD35">
        <v>133</v>
      </c>
      <c r="AE35">
        <v>159</v>
      </c>
      <c r="AF35">
        <v>1924</v>
      </c>
      <c r="AG35">
        <v>5538</v>
      </c>
      <c r="AH35">
        <v>1183</v>
      </c>
      <c r="AI35">
        <v>6075</v>
      </c>
      <c r="AJ35">
        <v>28761</v>
      </c>
      <c r="AK35">
        <v>73242</v>
      </c>
      <c r="AL35">
        <v>148</v>
      </c>
      <c r="AM35">
        <v>8</v>
      </c>
      <c r="AN35">
        <v>2569</v>
      </c>
      <c r="AO35">
        <v>6782</v>
      </c>
      <c r="AP35">
        <v>7</v>
      </c>
      <c r="AQ35">
        <v>10</v>
      </c>
      <c r="AR35">
        <v>67</v>
      </c>
      <c r="AS35">
        <v>532</v>
      </c>
      <c r="AT35">
        <v>343</v>
      </c>
      <c r="AU35">
        <v>17</v>
      </c>
      <c r="AV35">
        <v>4861</v>
      </c>
      <c r="AW35">
        <v>13560</v>
      </c>
      <c r="AX35">
        <v>33</v>
      </c>
      <c r="AY35">
        <v>7</v>
      </c>
      <c r="AZ35">
        <v>724</v>
      </c>
      <c r="BA35">
        <v>6084</v>
      </c>
      <c r="BB35">
        <v>46</v>
      </c>
      <c r="BC35">
        <v>68</v>
      </c>
      <c r="BD35">
        <v>1023</v>
      </c>
      <c r="BE35">
        <v>3150</v>
      </c>
      <c r="BF35">
        <v>45</v>
      </c>
      <c r="BG35">
        <v>7</v>
      </c>
      <c r="BH35">
        <v>906</v>
      </c>
      <c r="BI35">
        <v>6761</v>
      </c>
      <c r="BJ35">
        <v>18</v>
      </c>
      <c r="BK35">
        <v>5</v>
      </c>
      <c r="BL35">
        <v>359</v>
      </c>
      <c r="BM35">
        <v>2568</v>
      </c>
      <c r="BN35">
        <v>60</v>
      </c>
      <c r="BO35">
        <v>27</v>
      </c>
      <c r="BP35">
        <v>721</v>
      </c>
      <c r="BQ35">
        <v>6375</v>
      </c>
      <c r="BR35">
        <v>238</v>
      </c>
      <c r="BS35">
        <v>51</v>
      </c>
      <c r="BT35">
        <v>2461</v>
      </c>
      <c r="BU35">
        <v>13851</v>
      </c>
      <c r="BV35">
        <v>42</v>
      </c>
      <c r="BW35">
        <v>5</v>
      </c>
      <c r="BX35">
        <v>577</v>
      </c>
      <c r="BY35">
        <v>3561</v>
      </c>
      <c r="BZ35">
        <v>20</v>
      </c>
      <c r="CA35">
        <v>2</v>
      </c>
      <c r="CB35">
        <v>393</v>
      </c>
      <c r="CC35">
        <v>1098</v>
      </c>
      <c r="CD35">
        <v>281</v>
      </c>
      <c r="CE35">
        <v>327</v>
      </c>
      <c r="CF35">
        <v>5505</v>
      </c>
      <c r="CG35">
        <v>61115</v>
      </c>
    </row>
    <row r="36" spans="1:85" x14ac:dyDescent="0.3">
      <c r="A36" s="1">
        <v>43914</v>
      </c>
      <c r="B36">
        <v>57</v>
      </c>
      <c r="C36">
        <v>21</v>
      </c>
      <c r="D36">
        <v>689</v>
      </c>
      <c r="E36">
        <v>4294</v>
      </c>
      <c r="F36">
        <v>12</v>
      </c>
      <c r="G36">
        <v>0</v>
      </c>
      <c r="H36">
        <v>92</v>
      </c>
      <c r="I36">
        <v>744</v>
      </c>
      <c r="J36">
        <v>21</v>
      </c>
      <c r="K36">
        <v>5</v>
      </c>
      <c r="L36">
        <v>319</v>
      </c>
      <c r="M36">
        <v>4486</v>
      </c>
      <c r="N36">
        <v>181</v>
      </c>
      <c r="O36">
        <v>53</v>
      </c>
      <c r="P36">
        <v>1101</v>
      </c>
      <c r="Q36">
        <v>6297</v>
      </c>
      <c r="R36">
        <v>291</v>
      </c>
      <c r="S36">
        <v>558</v>
      </c>
      <c r="T36">
        <v>9254</v>
      </c>
      <c r="U36">
        <v>33527</v>
      </c>
      <c r="V36">
        <v>49</v>
      </c>
      <c r="W36">
        <v>80</v>
      </c>
      <c r="X36">
        <v>992</v>
      </c>
      <c r="Y36">
        <v>8526</v>
      </c>
      <c r="Z36">
        <v>94</v>
      </c>
      <c r="AA36">
        <v>103</v>
      </c>
      <c r="AB36">
        <v>1728</v>
      </c>
      <c r="AC36">
        <v>18371</v>
      </c>
      <c r="AD36">
        <v>147</v>
      </c>
      <c r="AE36">
        <v>193</v>
      </c>
      <c r="AF36">
        <v>2116</v>
      </c>
      <c r="AG36">
        <v>5992</v>
      </c>
      <c r="AH36">
        <v>1194</v>
      </c>
      <c r="AI36">
        <v>6657</v>
      </c>
      <c r="AJ36">
        <v>30703</v>
      </c>
      <c r="AK36">
        <v>76695</v>
      </c>
      <c r="AL36">
        <v>149</v>
      </c>
      <c r="AM36">
        <v>8</v>
      </c>
      <c r="AN36">
        <v>2736</v>
      </c>
      <c r="AO36">
        <v>7229</v>
      </c>
      <c r="AP36">
        <v>7</v>
      </c>
      <c r="AQ36">
        <v>10</v>
      </c>
      <c r="AR36">
        <v>73</v>
      </c>
      <c r="AS36">
        <v>572</v>
      </c>
      <c r="AT36">
        <v>360</v>
      </c>
      <c r="AU36">
        <v>17</v>
      </c>
      <c r="AV36">
        <v>5515</v>
      </c>
      <c r="AW36">
        <v>15469</v>
      </c>
      <c r="AX36">
        <v>38</v>
      </c>
      <c r="AY36">
        <v>44</v>
      </c>
      <c r="AZ36">
        <v>781</v>
      </c>
      <c r="BA36">
        <v>6509</v>
      </c>
      <c r="BB36">
        <v>49</v>
      </c>
      <c r="BC36">
        <v>79</v>
      </c>
      <c r="BD36">
        <v>1110</v>
      </c>
      <c r="BE36">
        <v>3712</v>
      </c>
      <c r="BF36">
        <v>57</v>
      </c>
      <c r="BG36">
        <v>21</v>
      </c>
      <c r="BH36">
        <v>1005</v>
      </c>
      <c r="BI36">
        <v>7345</v>
      </c>
      <c r="BJ36">
        <v>19</v>
      </c>
      <c r="BK36">
        <v>11</v>
      </c>
      <c r="BL36">
        <v>421</v>
      </c>
      <c r="BM36">
        <v>2859</v>
      </c>
      <c r="BN36">
        <v>60</v>
      </c>
      <c r="BO36">
        <v>27</v>
      </c>
      <c r="BP36">
        <v>846</v>
      </c>
      <c r="BQ36">
        <v>7170</v>
      </c>
      <c r="BR36">
        <v>244</v>
      </c>
      <c r="BS36">
        <v>51</v>
      </c>
      <c r="BT36">
        <v>2699</v>
      </c>
      <c r="BU36">
        <v>15701</v>
      </c>
      <c r="BV36">
        <v>43</v>
      </c>
      <c r="BW36">
        <v>5</v>
      </c>
      <c r="BX36">
        <v>648</v>
      </c>
      <c r="BY36">
        <v>4108</v>
      </c>
      <c r="BZ36">
        <v>20</v>
      </c>
      <c r="CA36">
        <v>2</v>
      </c>
      <c r="CB36">
        <v>400</v>
      </c>
      <c r="CC36">
        <v>1180</v>
      </c>
      <c r="CD36">
        <v>304</v>
      </c>
      <c r="CE36">
        <v>381</v>
      </c>
      <c r="CF36">
        <v>5948</v>
      </c>
      <c r="CG36">
        <v>66178</v>
      </c>
    </row>
    <row r="37" spans="1:85" x14ac:dyDescent="0.3">
      <c r="A37" s="1">
        <v>43915</v>
      </c>
      <c r="B37">
        <v>59</v>
      </c>
      <c r="C37">
        <v>23</v>
      </c>
      <c r="D37">
        <v>813</v>
      </c>
      <c r="E37">
        <v>4982</v>
      </c>
      <c r="F37">
        <v>14</v>
      </c>
      <c r="G37">
        <v>0</v>
      </c>
      <c r="H37">
        <v>113</v>
      </c>
      <c r="I37">
        <v>857</v>
      </c>
      <c r="J37">
        <v>23</v>
      </c>
      <c r="K37">
        <v>7</v>
      </c>
      <c r="L37">
        <v>351</v>
      </c>
      <c r="M37">
        <v>5058</v>
      </c>
      <c r="N37">
        <v>123</v>
      </c>
      <c r="O37">
        <v>53</v>
      </c>
      <c r="P37">
        <v>1199</v>
      </c>
      <c r="Q37">
        <v>6972</v>
      </c>
      <c r="R37">
        <v>294</v>
      </c>
      <c r="S37">
        <v>721</v>
      </c>
      <c r="T37">
        <v>10054</v>
      </c>
      <c r="U37">
        <v>38045</v>
      </c>
      <c r="V37">
        <v>52</v>
      </c>
      <c r="W37">
        <v>158</v>
      </c>
      <c r="X37">
        <v>1139</v>
      </c>
      <c r="Y37">
        <v>9494</v>
      </c>
      <c r="Z37">
        <v>101</v>
      </c>
      <c r="AA37">
        <v>131</v>
      </c>
      <c r="AB37">
        <v>1901</v>
      </c>
      <c r="AC37">
        <v>20669</v>
      </c>
      <c r="AD37">
        <v>147</v>
      </c>
      <c r="AE37">
        <v>225</v>
      </c>
      <c r="AF37">
        <v>2305</v>
      </c>
      <c r="AG37">
        <v>6602</v>
      </c>
      <c r="AH37">
        <v>1236</v>
      </c>
      <c r="AI37">
        <v>7281</v>
      </c>
      <c r="AJ37">
        <v>32346</v>
      </c>
      <c r="AK37">
        <v>81666</v>
      </c>
      <c r="AL37">
        <v>148</v>
      </c>
      <c r="AM37">
        <v>8</v>
      </c>
      <c r="AN37">
        <v>2934</v>
      </c>
      <c r="AO37">
        <v>7896</v>
      </c>
      <c r="AP37">
        <v>7</v>
      </c>
      <c r="AQ37">
        <v>12</v>
      </c>
      <c r="AR37">
        <v>73</v>
      </c>
      <c r="AS37">
        <v>580</v>
      </c>
      <c r="AT37">
        <v>381</v>
      </c>
      <c r="AU37">
        <v>19</v>
      </c>
      <c r="AV37">
        <v>6024</v>
      </c>
      <c r="AW37">
        <v>16655</v>
      </c>
      <c r="AX37">
        <v>40</v>
      </c>
      <c r="AY37">
        <v>67</v>
      </c>
      <c r="AZ37">
        <v>858</v>
      </c>
      <c r="BA37">
        <v>6649</v>
      </c>
      <c r="BB37">
        <v>65</v>
      </c>
      <c r="BC37">
        <v>90</v>
      </c>
      <c r="BD37">
        <v>1222</v>
      </c>
      <c r="BE37">
        <v>4114</v>
      </c>
      <c r="BF37">
        <v>64</v>
      </c>
      <c r="BG37">
        <v>22</v>
      </c>
      <c r="BH37">
        <v>1093</v>
      </c>
      <c r="BI37">
        <v>8223</v>
      </c>
      <c r="BJ37">
        <v>19</v>
      </c>
      <c r="BK37">
        <v>12</v>
      </c>
      <c r="BL37">
        <v>442</v>
      </c>
      <c r="BM37">
        <v>3019</v>
      </c>
      <c r="BN37">
        <v>80</v>
      </c>
      <c r="BO37">
        <v>33</v>
      </c>
      <c r="BP37">
        <v>994</v>
      </c>
      <c r="BQ37">
        <v>8312</v>
      </c>
      <c r="BR37">
        <v>251</v>
      </c>
      <c r="BS37">
        <v>54</v>
      </c>
      <c r="BT37">
        <v>2972</v>
      </c>
      <c r="BU37">
        <v>17868</v>
      </c>
      <c r="BV37">
        <v>44</v>
      </c>
      <c r="BW37">
        <v>5</v>
      </c>
      <c r="BX37">
        <v>710</v>
      </c>
      <c r="BY37">
        <v>4707</v>
      </c>
      <c r="BZ37">
        <v>25</v>
      </c>
      <c r="CA37">
        <v>2</v>
      </c>
      <c r="CB37">
        <v>401</v>
      </c>
      <c r="CC37">
        <v>1200</v>
      </c>
      <c r="CD37">
        <v>316</v>
      </c>
      <c r="CE37">
        <v>439</v>
      </c>
      <c r="CF37">
        <v>6442</v>
      </c>
      <c r="CG37">
        <v>70877</v>
      </c>
    </row>
    <row r="38" spans="1:85" x14ac:dyDescent="0.3">
      <c r="A38" s="1">
        <v>43916</v>
      </c>
      <c r="B38">
        <v>64</v>
      </c>
      <c r="C38">
        <v>23</v>
      </c>
      <c r="D38">
        <v>946</v>
      </c>
      <c r="E38">
        <v>5488</v>
      </c>
      <c r="F38">
        <v>16</v>
      </c>
      <c r="G38">
        <v>0</v>
      </c>
      <c r="H38">
        <v>134</v>
      </c>
      <c r="I38">
        <v>1046</v>
      </c>
      <c r="J38">
        <v>23</v>
      </c>
      <c r="K38">
        <v>7</v>
      </c>
      <c r="L38">
        <v>393</v>
      </c>
      <c r="M38">
        <v>5933</v>
      </c>
      <c r="N38">
        <v>114</v>
      </c>
      <c r="O38">
        <v>58</v>
      </c>
      <c r="P38">
        <v>1310</v>
      </c>
      <c r="Q38">
        <v>8346</v>
      </c>
      <c r="R38">
        <v>301</v>
      </c>
      <c r="S38">
        <v>792</v>
      </c>
      <c r="T38">
        <v>10816</v>
      </c>
      <c r="U38">
        <v>42395</v>
      </c>
      <c r="V38">
        <v>54</v>
      </c>
      <c r="W38">
        <v>197</v>
      </c>
      <c r="X38">
        <v>1223</v>
      </c>
      <c r="Y38">
        <v>10721</v>
      </c>
      <c r="Z38">
        <v>113</v>
      </c>
      <c r="AA38">
        <v>155</v>
      </c>
      <c r="AB38">
        <v>2096</v>
      </c>
      <c r="AC38">
        <v>22771</v>
      </c>
      <c r="AD38">
        <v>154</v>
      </c>
      <c r="AE38">
        <v>260</v>
      </c>
      <c r="AF38">
        <v>2567</v>
      </c>
      <c r="AG38">
        <v>7304</v>
      </c>
      <c r="AH38">
        <v>1263</v>
      </c>
      <c r="AI38">
        <v>7839</v>
      </c>
      <c r="AJ38">
        <v>34889</v>
      </c>
      <c r="AK38">
        <v>87713</v>
      </c>
      <c r="AL38">
        <v>166</v>
      </c>
      <c r="AM38">
        <v>9</v>
      </c>
      <c r="AN38">
        <v>3114</v>
      </c>
      <c r="AO38">
        <v>8623</v>
      </c>
      <c r="AP38">
        <v>8</v>
      </c>
      <c r="AQ38">
        <v>14</v>
      </c>
      <c r="AR38">
        <v>103</v>
      </c>
      <c r="AS38">
        <v>670</v>
      </c>
      <c r="AT38">
        <v>408</v>
      </c>
      <c r="AU38">
        <v>135</v>
      </c>
      <c r="AV38">
        <v>6534</v>
      </c>
      <c r="AW38">
        <v>18054</v>
      </c>
      <c r="AX38">
        <v>43</v>
      </c>
      <c r="AY38">
        <v>67</v>
      </c>
      <c r="AZ38">
        <v>906</v>
      </c>
      <c r="BA38">
        <v>7744</v>
      </c>
      <c r="BB38">
        <v>66</v>
      </c>
      <c r="BC38">
        <v>117</v>
      </c>
      <c r="BD38">
        <v>1297</v>
      </c>
      <c r="BE38">
        <v>4600</v>
      </c>
      <c r="BF38">
        <v>76</v>
      </c>
      <c r="BG38">
        <v>22</v>
      </c>
      <c r="BH38">
        <v>1182</v>
      </c>
      <c r="BI38">
        <v>9191</v>
      </c>
      <c r="BJ38">
        <v>20</v>
      </c>
      <c r="BK38">
        <v>13</v>
      </c>
      <c r="BL38">
        <v>494</v>
      </c>
      <c r="BM38">
        <v>3461</v>
      </c>
      <c r="BN38">
        <v>68</v>
      </c>
      <c r="BO38">
        <v>36</v>
      </c>
      <c r="BP38">
        <v>1164</v>
      </c>
      <c r="BQ38">
        <v>9658</v>
      </c>
      <c r="BR38">
        <v>259</v>
      </c>
      <c r="BS38">
        <v>95</v>
      </c>
      <c r="BT38">
        <v>3226</v>
      </c>
      <c r="BU38">
        <v>20952</v>
      </c>
      <c r="BV38">
        <v>46</v>
      </c>
      <c r="BW38">
        <v>12</v>
      </c>
      <c r="BX38">
        <v>802</v>
      </c>
      <c r="BY38">
        <v>5428</v>
      </c>
      <c r="BZ38">
        <v>24</v>
      </c>
      <c r="CA38">
        <v>2</v>
      </c>
      <c r="CB38">
        <v>408</v>
      </c>
      <c r="CC38">
        <v>1203</v>
      </c>
      <c r="CD38">
        <v>326</v>
      </c>
      <c r="CE38">
        <v>508</v>
      </c>
      <c r="CF38">
        <v>6935</v>
      </c>
      <c r="CG38">
        <v>79759</v>
      </c>
    </row>
    <row r="39" spans="1:85" x14ac:dyDescent="0.3">
      <c r="A39" s="1">
        <v>43917</v>
      </c>
      <c r="B39">
        <v>71</v>
      </c>
      <c r="C39">
        <v>24</v>
      </c>
      <c r="D39">
        <v>1017</v>
      </c>
      <c r="E39">
        <v>6109</v>
      </c>
      <c r="F39">
        <v>15</v>
      </c>
      <c r="G39">
        <v>1</v>
      </c>
      <c r="H39">
        <v>151</v>
      </c>
      <c r="I39">
        <v>1254</v>
      </c>
      <c r="J39">
        <v>22</v>
      </c>
      <c r="K39">
        <v>7</v>
      </c>
      <c r="L39">
        <v>494</v>
      </c>
      <c r="M39">
        <v>6901</v>
      </c>
      <c r="N39">
        <v>113</v>
      </c>
      <c r="O39">
        <v>64</v>
      </c>
      <c r="P39">
        <v>1454</v>
      </c>
      <c r="Q39">
        <v>9613</v>
      </c>
      <c r="R39">
        <v>308</v>
      </c>
      <c r="S39">
        <v>960</v>
      </c>
      <c r="T39">
        <v>11588</v>
      </c>
      <c r="U39">
        <v>47798</v>
      </c>
      <c r="V39">
        <v>57</v>
      </c>
      <c r="W39">
        <v>214</v>
      </c>
      <c r="X39">
        <v>1317</v>
      </c>
      <c r="Y39">
        <v>11841</v>
      </c>
      <c r="Z39">
        <v>126</v>
      </c>
      <c r="AA39">
        <v>164</v>
      </c>
      <c r="AB39">
        <v>2295</v>
      </c>
      <c r="AC39">
        <v>24106</v>
      </c>
      <c r="AD39">
        <v>157</v>
      </c>
      <c r="AE39">
        <v>305</v>
      </c>
      <c r="AF39">
        <v>2696</v>
      </c>
      <c r="AG39">
        <v>7804</v>
      </c>
      <c r="AH39">
        <v>1292</v>
      </c>
      <c r="AI39">
        <v>8001</v>
      </c>
      <c r="AJ39">
        <v>37298</v>
      </c>
      <c r="AK39">
        <v>95860</v>
      </c>
      <c r="AL39">
        <v>162</v>
      </c>
      <c r="AM39">
        <v>10</v>
      </c>
      <c r="AN39">
        <v>3196</v>
      </c>
      <c r="AO39">
        <v>9060</v>
      </c>
      <c r="AP39">
        <v>9</v>
      </c>
      <c r="AQ39">
        <v>14</v>
      </c>
      <c r="AR39">
        <v>109</v>
      </c>
      <c r="AS39">
        <v>710</v>
      </c>
      <c r="AT39">
        <v>431</v>
      </c>
      <c r="AU39">
        <v>176</v>
      </c>
      <c r="AV39">
        <v>7092</v>
      </c>
      <c r="AW39">
        <v>19705</v>
      </c>
      <c r="AX39">
        <v>45</v>
      </c>
      <c r="AY39">
        <v>110</v>
      </c>
      <c r="AZ39">
        <v>1003</v>
      </c>
      <c r="BA39">
        <v>8520</v>
      </c>
      <c r="BB39">
        <v>66</v>
      </c>
      <c r="BC39">
        <v>125</v>
      </c>
      <c r="BD39">
        <v>1391</v>
      </c>
      <c r="BE39">
        <v>4923</v>
      </c>
      <c r="BF39">
        <v>82</v>
      </c>
      <c r="BG39">
        <v>29</v>
      </c>
      <c r="BH39">
        <v>1334</v>
      </c>
      <c r="BI39">
        <v>10233</v>
      </c>
      <c r="BJ39">
        <v>19</v>
      </c>
      <c r="BK39">
        <v>13</v>
      </c>
      <c r="BL39">
        <v>530</v>
      </c>
      <c r="BM39">
        <v>3801</v>
      </c>
      <c r="BN39">
        <v>75</v>
      </c>
      <c r="BO39">
        <v>53</v>
      </c>
      <c r="BP39">
        <v>1250</v>
      </c>
      <c r="BQ39">
        <v>11079</v>
      </c>
      <c r="BR39">
        <v>274</v>
      </c>
      <c r="BS39">
        <v>103</v>
      </c>
      <c r="BT39">
        <v>3450</v>
      </c>
      <c r="BU39">
        <v>23746</v>
      </c>
      <c r="BV39">
        <v>46</v>
      </c>
      <c r="BW39">
        <v>39</v>
      </c>
      <c r="BX39">
        <v>884</v>
      </c>
      <c r="BY39">
        <v>6137</v>
      </c>
      <c r="BZ39">
        <v>24</v>
      </c>
      <c r="CA39">
        <v>2</v>
      </c>
      <c r="CB39">
        <v>452</v>
      </c>
      <c r="CC39">
        <v>1252</v>
      </c>
      <c r="CD39">
        <v>338</v>
      </c>
      <c r="CE39">
        <v>536</v>
      </c>
      <c r="CF39">
        <v>7497</v>
      </c>
      <c r="CG39">
        <v>83627</v>
      </c>
    </row>
    <row r="40" spans="1:85" x14ac:dyDescent="0.3">
      <c r="A40" s="1">
        <v>43918</v>
      </c>
      <c r="B40">
        <v>70</v>
      </c>
      <c r="C40">
        <v>30</v>
      </c>
      <c r="D40">
        <v>1133</v>
      </c>
      <c r="E40">
        <v>7003</v>
      </c>
      <c r="F40">
        <v>19</v>
      </c>
      <c r="G40">
        <v>1</v>
      </c>
      <c r="H40">
        <v>182</v>
      </c>
      <c r="I40">
        <v>1421</v>
      </c>
      <c r="J40">
        <v>22</v>
      </c>
      <c r="K40">
        <v>11</v>
      </c>
      <c r="L40">
        <v>555</v>
      </c>
      <c r="M40">
        <v>7760</v>
      </c>
      <c r="N40">
        <v>132</v>
      </c>
      <c r="O40">
        <v>76</v>
      </c>
      <c r="P40">
        <v>1592</v>
      </c>
      <c r="Q40">
        <v>10616</v>
      </c>
      <c r="R40">
        <v>316</v>
      </c>
      <c r="S40">
        <v>1075</v>
      </c>
      <c r="T40">
        <v>12383</v>
      </c>
      <c r="U40">
        <v>52991</v>
      </c>
      <c r="V40">
        <v>59</v>
      </c>
      <c r="W40">
        <v>229</v>
      </c>
      <c r="X40">
        <v>1436</v>
      </c>
      <c r="Y40">
        <v>12723</v>
      </c>
      <c r="Z40">
        <v>133</v>
      </c>
      <c r="AA40">
        <v>200</v>
      </c>
      <c r="AB40">
        <v>2505</v>
      </c>
      <c r="AC40">
        <v>27179</v>
      </c>
      <c r="AD40">
        <v>167</v>
      </c>
      <c r="AE40">
        <v>378</v>
      </c>
      <c r="AF40">
        <v>2822</v>
      </c>
      <c r="AG40">
        <v>8177</v>
      </c>
      <c r="AH40">
        <v>1319</v>
      </c>
      <c r="AI40">
        <v>8962</v>
      </c>
      <c r="AJ40">
        <v>39415</v>
      </c>
      <c r="AK40">
        <v>102503</v>
      </c>
      <c r="AL40">
        <v>166</v>
      </c>
      <c r="AM40">
        <v>10</v>
      </c>
      <c r="AN40">
        <v>3373</v>
      </c>
      <c r="AO40">
        <v>9884</v>
      </c>
      <c r="AP40">
        <v>9</v>
      </c>
      <c r="AQ40">
        <v>16</v>
      </c>
      <c r="AR40">
        <v>123</v>
      </c>
      <c r="AS40">
        <v>807</v>
      </c>
      <c r="AT40">
        <v>439</v>
      </c>
      <c r="AU40">
        <v>203</v>
      </c>
      <c r="AV40">
        <v>7671</v>
      </c>
      <c r="AW40">
        <v>21511</v>
      </c>
      <c r="AX40">
        <v>51</v>
      </c>
      <c r="AY40">
        <v>116</v>
      </c>
      <c r="AZ40">
        <v>1109</v>
      </c>
      <c r="BA40">
        <v>9168</v>
      </c>
      <c r="BB40">
        <v>72</v>
      </c>
      <c r="BC40">
        <v>151</v>
      </c>
      <c r="BD40">
        <v>1505</v>
      </c>
      <c r="BE40">
        <v>5561</v>
      </c>
      <c r="BF40">
        <v>98</v>
      </c>
      <c r="BG40">
        <v>29</v>
      </c>
      <c r="BH40">
        <v>1458</v>
      </c>
      <c r="BI40">
        <v>11500</v>
      </c>
      <c r="BJ40">
        <v>22</v>
      </c>
      <c r="BK40">
        <v>29</v>
      </c>
      <c r="BL40">
        <v>624</v>
      </c>
      <c r="BM40">
        <v>4225</v>
      </c>
      <c r="BN40">
        <v>71</v>
      </c>
      <c r="BO40">
        <v>60</v>
      </c>
      <c r="BP40">
        <v>1359</v>
      </c>
      <c r="BQ40">
        <v>13096</v>
      </c>
      <c r="BR40">
        <v>277</v>
      </c>
      <c r="BS40">
        <v>108</v>
      </c>
      <c r="BT40">
        <v>3817</v>
      </c>
      <c r="BU40">
        <v>25613</v>
      </c>
      <c r="BV40">
        <v>44</v>
      </c>
      <c r="BW40">
        <v>43</v>
      </c>
      <c r="BX40">
        <v>969</v>
      </c>
      <c r="BY40">
        <v>7028</v>
      </c>
      <c r="BZ40">
        <v>26</v>
      </c>
      <c r="CA40">
        <v>2</v>
      </c>
      <c r="CB40">
        <v>511</v>
      </c>
      <c r="CC40">
        <v>1380</v>
      </c>
      <c r="CD40">
        <v>344</v>
      </c>
      <c r="CE40">
        <v>655</v>
      </c>
      <c r="CF40">
        <v>7930</v>
      </c>
      <c r="CG40">
        <v>89380</v>
      </c>
    </row>
    <row r="41" spans="1:85" x14ac:dyDescent="0.3">
      <c r="A41" s="1">
        <v>43919</v>
      </c>
      <c r="B41">
        <v>68</v>
      </c>
      <c r="C41">
        <v>36</v>
      </c>
      <c r="D41">
        <v>1293</v>
      </c>
      <c r="E41">
        <v>7730</v>
      </c>
      <c r="F41">
        <v>18</v>
      </c>
      <c r="G41">
        <v>1</v>
      </c>
      <c r="H41">
        <v>202</v>
      </c>
      <c r="I41">
        <v>1585</v>
      </c>
      <c r="J41">
        <v>19</v>
      </c>
      <c r="K41">
        <v>12</v>
      </c>
      <c r="L41">
        <v>614</v>
      </c>
      <c r="M41">
        <v>8485</v>
      </c>
      <c r="N41">
        <v>135</v>
      </c>
      <c r="O41">
        <v>86</v>
      </c>
      <c r="P41">
        <v>1759</v>
      </c>
      <c r="Q41">
        <v>11805</v>
      </c>
      <c r="R41">
        <v>333</v>
      </c>
      <c r="S41">
        <v>1141</v>
      </c>
      <c r="T41">
        <v>13119</v>
      </c>
      <c r="U41">
        <v>52991</v>
      </c>
      <c r="V41">
        <v>60</v>
      </c>
      <c r="W41">
        <v>241</v>
      </c>
      <c r="X41">
        <v>1480</v>
      </c>
      <c r="Y41">
        <v>13397</v>
      </c>
      <c r="Z41">
        <v>133</v>
      </c>
      <c r="AA41">
        <v>208</v>
      </c>
      <c r="AB41">
        <v>2706</v>
      </c>
      <c r="AC41">
        <v>27744</v>
      </c>
      <c r="AD41">
        <v>166</v>
      </c>
      <c r="AE41">
        <v>420</v>
      </c>
      <c r="AF41">
        <v>3076</v>
      </c>
      <c r="AG41">
        <v>9100</v>
      </c>
      <c r="AH41">
        <v>1328</v>
      </c>
      <c r="AI41">
        <v>9255</v>
      </c>
      <c r="AJ41">
        <v>41007</v>
      </c>
      <c r="AK41">
        <v>107398</v>
      </c>
      <c r="AL41">
        <v>168</v>
      </c>
      <c r="AM41">
        <v>12</v>
      </c>
      <c r="AN41">
        <v>3558</v>
      </c>
      <c r="AO41">
        <v>10431</v>
      </c>
      <c r="AP41">
        <v>9</v>
      </c>
      <c r="AQ41">
        <v>18</v>
      </c>
      <c r="AR41">
        <v>127</v>
      </c>
      <c r="AS41">
        <v>918</v>
      </c>
      <c r="AT41">
        <v>443</v>
      </c>
      <c r="AU41">
        <v>254</v>
      </c>
      <c r="AV41">
        <v>8206</v>
      </c>
      <c r="AW41">
        <v>24058</v>
      </c>
      <c r="AX41">
        <v>56</v>
      </c>
      <c r="AY41">
        <v>116</v>
      </c>
      <c r="AZ41">
        <v>1214</v>
      </c>
      <c r="BA41">
        <v>10137</v>
      </c>
      <c r="BB41">
        <v>75</v>
      </c>
      <c r="BC41">
        <v>172</v>
      </c>
      <c r="BD41">
        <v>1594</v>
      </c>
      <c r="BE41">
        <v>5950</v>
      </c>
      <c r="BF41">
        <v>99</v>
      </c>
      <c r="BG41">
        <v>31</v>
      </c>
      <c r="BH41">
        <v>1549</v>
      </c>
      <c r="BI41">
        <v>12361</v>
      </c>
      <c r="BJ41">
        <v>23</v>
      </c>
      <c r="BK41">
        <v>29</v>
      </c>
      <c r="BL41">
        <v>638</v>
      </c>
      <c r="BM41">
        <v>4598</v>
      </c>
      <c r="BN41">
        <v>71</v>
      </c>
      <c r="BO41">
        <v>65</v>
      </c>
      <c r="BP41">
        <v>1460</v>
      </c>
      <c r="BQ41">
        <v>13814</v>
      </c>
      <c r="BR41">
        <v>275</v>
      </c>
      <c r="BS41">
        <v>121</v>
      </c>
      <c r="BT41">
        <v>4122</v>
      </c>
      <c r="BU41">
        <v>27579</v>
      </c>
      <c r="BV41">
        <v>46</v>
      </c>
      <c r="BW41">
        <v>95</v>
      </c>
      <c r="BX41">
        <v>1023</v>
      </c>
      <c r="BY41">
        <v>7685</v>
      </c>
      <c r="BZ41">
        <v>26</v>
      </c>
      <c r="CA41">
        <v>2</v>
      </c>
      <c r="CB41">
        <v>584</v>
      </c>
      <c r="CC41">
        <v>1480</v>
      </c>
      <c r="CD41">
        <v>355</v>
      </c>
      <c r="CE41">
        <v>715</v>
      </c>
      <c r="CF41">
        <v>8358</v>
      </c>
      <c r="CG41">
        <v>94784</v>
      </c>
    </row>
    <row r="42" spans="1:85" x14ac:dyDescent="0.3">
      <c r="A42" s="1">
        <v>43920</v>
      </c>
      <c r="B42">
        <v>69</v>
      </c>
      <c r="C42">
        <v>74</v>
      </c>
      <c r="D42">
        <v>1345</v>
      </c>
      <c r="E42">
        <v>7948</v>
      </c>
      <c r="F42">
        <v>18</v>
      </c>
      <c r="G42">
        <v>1</v>
      </c>
      <c r="H42">
        <v>214</v>
      </c>
      <c r="I42">
        <v>1833</v>
      </c>
      <c r="J42">
        <v>18</v>
      </c>
      <c r="K42">
        <v>14</v>
      </c>
      <c r="L42">
        <v>647</v>
      </c>
      <c r="M42">
        <v>9013</v>
      </c>
      <c r="N42">
        <v>126</v>
      </c>
      <c r="O42">
        <v>88</v>
      </c>
      <c r="P42">
        <v>1952</v>
      </c>
      <c r="Q42">
        <v>12969</v>
      </c>
      <c r="R42">
        <v>351</v>
      </c>
      <c r="S42">
        <v>1227</v>
      </c>
      <c r="T42">
        <v>13531</v>
      </c>
      <c r="U42">
        <v>50990</v>
      </c>
      <c r="V42">
        <v>60</v>
      </c>
      <c r="W42">
        <v>285</v>
      </c>
      <c r="X42">
        <v>1501</v>
      </c>
      <c r="Y42">
        <v>14003</v>
      </c>
      <c r="Z42">
        <v>154</v>
      </c>
      <c r="AA42">
        <v>267</v>
      </c>
      <c r="AB42">
        <v>2914</v>
      </c>
      <c r="AC42">
        <v>32846</v>
      </c>
      <c r="AD42">
        <v>175</v>
      </c>
      <c r="AE42">
        <v>437</v>
      </c>
      <c r="AF42">
        <v>3217</v>
      </c>
      <c r="AG42">
        <v>9677</v>
      </c>
      <c r="AH42">
        <v>1330</v>
      </c>
      <c r="AI42">
        <v>10337</v>
      </c>
      <c r="AJ42">
        <v>42161</v>
      </c>
      <c r="AK42">
        <v>111057</v>
      </c>
      <c r="AL42">
        <v>167</v>
      </c>
      <c r="AM42">
        <v>16</v>
      </c>
      <c r="AN42">
        <v>3684</v>
      </c>
      <c r="AO42">
        <v>10979</v>
      </c>
      <c r="AP42">
        <v>8</v>
      </c>
      <c r="AQ42">
        <v>18</v>
      </c>
      <c r="AR42">
        <v>134</v>
      </c>
      <c r="AS42">
        <v>955</v>
      </c>
      <c r="AT42">
        <v>452</v>
      </c>
      <c r="AU42">
        <v>308</v>
      </c>
      <c r="AV42">
        <v>8712</v>
      </c>
      <c r="AW42">
        <v>25478</v>
      </c>
      <c r="AX42">
        <v>62</v>
      </c>
      <c r="AY42">
        <v>153</v>
      </c>
      <c r="AZ42">
        <v>1325</v>
      </c>
      <c r="BA42">
        <v>10640</v>
      </c>
      <c r="BB42">
        <v>78</v>
      </c>
      <c r="BC42">
        <v>178</v>
      </c>
      <c r="BD42">
        <v>1682</v>
      </c>
      <c r="BE42">
        <v>6377</v>
      </c>
      <c r="BF42">
        <v>106</v>
      </c>
      <c r="BG42">
        <v>36</v>
      </c>
      <c r="BH42">
        <v>1712</v>
      </c>
      <c r="BI42">
        <v>13117</v>
      </c>
      <c r="BJ42">
        <v>24</v>
      </c>
      <c r="BK42">
        <v>32</v>
      </c>
      <c r="BL42">
        <v>682</v>
      </c>
      <c r="BM42">
        <v>4993</v>
      </c>
      <c r="BN42">
        <v>75</v>
      </c>
      <c r="BO42">
        <v>71</v>
      </c>
      <c r="BP42">
        <v>1555</v>
      </c>
      <c r="BQ42">
        <v>14758</v>
      </c>
      <c r="BR42">
        <v>279</v>
      </c>
      <c r="BS42">
        <v>131</v>
      </c>
      <c r="BT42">
        <v>4412</v>
      </c>
      <c r="BU42">
        <v>30099</v>
      </c>
      <c r="BV42">
        <v>47</v>
      </c>
      <c r="BW42">
        <v>184</v>
      </c>
      <c r="BX42">
        <v>1051</v>
      </c>
      <c r="BY42">
        <v>8150</v>
      </c>
      <c r="BZ42">
        <v>26</v>
      </c>
      <c r="CA42">
        <v>16</v>
      </c>
      <c r="CB42">
        <v>584</v>
      </c>
      <c r="CC42">
        <v>1536</v>
      </c>
      <c r="CD42">
        <v>356</v>
      </c>
      <c r="CE42">
        <v>747</v>
      </c>
      <c r="CF42">
        <v>8724</v>
      </c>
      <c r="CG42">
        <v>99941</v>
      </c>
    </row>
    <row r="43" spans="1:85" x14ac:dyDescent="0.3">
      <c r="A43" s="1">
        <v>43921</v>
      </c>
      <c r="B43">
        <v>73</v>
      </c>
      <c r="C43">
        <v>95</v>
      </c>
      <c r="D43">
        <v>1401</v>
      </c>
      <c r="E43">
        <v>8758</v>
      </c>
      <c r="F43">
        <v>17</v>
      </c>
      <c r="G43">
        <v>3</v>
      </c>
      <c r="H43">
        <v>226</v>
      </c>
      <c r="I43">
        <v>2043</v>
      </c>
      <c r="J43">
        <v>17</v>
      </c>
      <c r="K43">
        <v>17</v>
      </c>
      <c r="L43">
        <v>659</v>
      </c>
      <c r="M43">
        <v>9327</v>
      </c>
      <c r="N43">
        <v>133</v>
      </c>
      <c r="O43">
        <v>88</v>
      </c>
      <c r="P43">
        <v>2092</v>
      </c>
      <c r="Q43">
        <v>14403</v>
      </c>
      <c r="R43">
        <v>353</v>
      </c>
      <c r="S43">
        <v>1477</v>
      </c>
      <c r="T43">
        <v>14074</v>
      </c>
      <c r="U43">
        <v>54532</v>
      </c>
      <c r="V43">
        <v>60</v>
      </c>
      <c r="W43">
        <v>320</v>
      </c>
      <c r="X43">
        <v>1593</v>
      </c>
      <c r="Y43">
        <v>14899</v>
      </c>
      <c r="Z43">
        <v>173</v>
      </c>
      <c r="AA43">
        <v>291</v>
      </c>
      <c r="AB43">
        <v>3095</v>
      </c>
      <c r="AC43">
        <v>34677</v>
      </c>
      <c r="AD43">
        <v>179</v>
      </c>
      <c r="AE43">
        <v>480</v>
      </c>
      <c r="AF43">
        <v>3416</v>
      </c>
      <c r="AG43">
        <v>10376</v>
      </c>
      <c r="AH43">
        <v>1324</v>
      </c>
      <c r="AI43">
        <v>10885</v>
      </c>
      <c r="AJ43">
        <v>43208</v>
      </c>
      <c r="AK43">
        <v>114640</v>
      </c>
      <c r="AL43">
        <v>169</v>
      </c>
      <c r="AM43">
        <v>21</v>
      </c>
      <c r="AN43">
        <v>3825</v>
      </c>
      <c r="AO43">
        <v>11724</v>
      </c>
      <c r="AP43">
        <v>8</v>
      </c>
      <c r="AQ43">
        <v>18</v>
      </c>
      <c r="AR43">
        <v>144</v>
      </c>
      <c r="AS43">
        <v>1049</v>
      </c>
      <c r="AT43">
        <v>452</v>
      </c>
      <c r="AU43">
        <v>365</v>
      </c>
      <c r="AV43">
        <v>9301</v>
      </c>
      <c r="AW43">
        <v>27658</v>
      </c>
      <c r="AX43">
        <v>62</v>
      </c>
      <c r="AY43">
        <v>153</v>
      </c>
      <c r="AZ43">
        <v>1371</v>
      </c>
      <c r="BA43">
        <v>11275</v>
      </c>
      <c r="BB43">
        <v>80</v>
      </c>
      <c r="BC43">
        <v>193</v>
      </c>
      <c r="BD43">
        <v>1746</v>
      </c>
      <c r="BE43">
        <v>6973</v>
      </c>
      <c r="BF43">
        <v>105</v>
      </c>
      <c r="BG43">
        <v>39</v>
      </c>
      <c r="BH43">
        <v>1803</v>
      </c>
      <c r="BI43">
        <v>14073</v>
      </c>
      <c r="BJ43">
        <v>28</v>
      </c>
      <c r="BK43">
        <v>34</v>
      </c>
      <c r="BL43">
        <v>722</v>
      </c>
      <c r="BM43">
        <v>5257</v>
      </c>
      <c r="BN43">
        <v>72</v>
      </c>
      <c r="BO43">
        <v>74</v>
      </c>
      <c r="BP43">
        <v>1647</v>
      </c>
      <c r="BQ43">
        <v>15634</v>
      </c>
      <c r="BR43">
        <v>293</v>
      </c>
      <c r="BS43">
        <v>138</v>
      </c>
      <c r="BT43">
        <v>4608</v>
      </c>
      <c r="BU43">
        <v>33165</v>
      </c>
      <c r="BV43">
        <v>43</v>
      </c>
      <c r="BW43">
        <v>190</v>
      </c>
      <c r="BX43">
        <v>1078</v>
      </c>
      <c r="BY43">
        <v>8685</v>
      </c>
      <c r="BZ43">
        <v>26</v>
      </c>
      <c r="CA43">
        <v>20</v>
      </c>
      <c r="CB43">
        <v>628</v>
      </c>
      <c r="CC43">
        <v>1582</v>
      </c>
      <c r="CD43">
        <v>356</v>
      </c>
      <c r="CE43">
        <v>828</v>
      </c>
      <c r="CF43">
        <v>9155</v>
      </c>
      <c r="CG43">
        <v>106238</v>
      </c>
    </row>
    <row r="44" spans="1:85" x14ac:dyDescent="0.3">
      <c r="A44" s="1">
        <v>43922</v>
      </c>
      <c r="B44">
        <v>71</v>
      </c>
      <c r="C44">
        <v>102</v>
      </c>
      <c r="D44">
        <v>1436</v>
      </c>
      <c r="E44">
        <v>9610</v>
      </c>
      <c r="F44">
        <v>15</v>
      </c>
      <c r="G44">
        <v>3</v>
      </c>
      <c r="H44">
        <v>237</v>
      </c>
      <c r="I44">
        <v>2262</v>
      </c>
      <c r="J44">
        <v>16</v>
      </c>
      <c r="K44">
        <v>21</v>
      </c>
      <c r="L44">
        <v>669</v>
      </c>
      <c r="M44">
        <v>9983</v>
      </c>
      <c r="N44">
        <v>129</v>
      </c>
      <c r="O44">
        <v>107</v>
      </c>
      <c r="P44">
        <v>2231</v>
      </c>
      <c r="Q44">
        <v>15728</v>
      </c>
      <c r="R44">
        <v>359</v>
      </c>
      <c r="S44">
        <v>1566</v>
      </c>
      <c r="T44">
        <v>14787</v>
      </c>
      <c r="U44">
        <v>58457</v>
      </c>
      <c r="V44">
        <v>60</v>
      </c>
      <c r="W44">
        <v>357</v>
      </c>
      <c r="X44">
        <v>1685</v>
      </c>
      <c r="Y44">
        <v>15987</v>
      </c>
      <c r="Z44">
        <v>177</v>
      </c>
      <c r="AA44">
        <v>337</v>
      </c>
      <c r="AB44">
        <v>3264</v>
      </c>
      <c r="AC44">
        <v>35810</v>
      </c>
      <c r="AD44">
        <v>179</v>
      </c>
      <c r="AE44">
        <v>555</v>
      </c>
      <c r="AF44">
        <v>3660</v>
      </c>
      <c r="AG44">
        <v>11334</v>
      </c>
      <c r="AH44">
        <v>1342</v>
      </c>
      <c r="AI44">
        <v>11415</v>
      </c>
      <c r="AJ44">
        <v>44773</v>
      </c>
      <c r="AK44">
        <v>121449</v>
      </c>
      <c r="AL44">
        <v>168</v>
      </c>
      <c r="AM44">
        <v>29</v>
      </c>
      <c r="AN44">
        <v>3962</v>
      </c>
      <c r="AO44">
        <v>12296</v>
      </c>
      <c r="AP44">
        <v>8</v>
      </c>
      <c r="AQ44">
        <v>19</v>
      </c>
      <c r="AR44">
        <v>160</v>
      </c>
      <c r="AS44">
        <v>1157</v>
      </c>
      <c r="AT44">
        <v>453</v>
      </c>
      <c r="AU44">
        <v>439</v>
      </c>
      <c r="AV44">
        <v>9795</v>
      </c>
      <c r="AW44">
        <v>30060</v>
      </c>
      <c r="AX44">
        <v>57</v>
      </c>
      <c r="AY44">
        <v>190</v>
      </c>
      <c r="AZ44">
        <v>1418</v>
      </c>
      <c r="BA44">
        <v>11951</v>
      </c>
      <c r="BB44">
        <v>76</v>
      </c>
      <c r="BC44">
        <v>214</v>
      </c>
      <c r="BD44">
        <v>1870</v>
      </c>
      <c r="BE44">
        <v>7675</v>
      </c>
      <c r="BF44">
        <v>107</v>
      </c>
      <c r="BG44">
        <v>61</v>
      </c>
      <c r="BH44">
        <v>1946</v>
      </c>
      <c r="BI44">
        <v>15209</v>
      </c>
      <c r="BJ44">
        <v>27</v>
      </c>
      <c r="BK44">
        <v>36</v>
      </c>
      <c r="BL44">
        <v>745</v>
      </c>
      <c r="BM44">
        <v>5501</v>
      </c>
      <c r="BN44">
        <v>72</v>
      </c>
      <c r="BO44">
        <v>86</v>
      </c>
      <c r="BP44">
        <v>1718</v>
      </c>
      <c r="BQ44">
        <v>16836</v>
      </c>
      <c r="BR44">
        <v>297</v>
      </c>
      <c r="BS44">
        <v>182</v>
      </c>
      <c r="BT44">
        <v>4867</v>
      </c>
      <c r="BU44">
        <v>36575</v>
      </c>
      <c r="BV44">
        <v>45</v>
      </c>
      <c r="BW44">
        <v>194</v>
      </c>
      <c r="BX44">
        <v>1095</v>
      </c>
      <c r="BY44">
        <v>9080</v>
      </c>
      <c r="BZ44">
        <v>27</v>
      </c>
      <c r="CA44">
        <v>32</v>
      </c>
      <c r="CB44">
        <v>631</v>
      </c>
      <c r="CC44">
        <v>1717</v>
      </c>
      <c r="CD44">
        <v>350</v>
      </c>
      <c r="CE44">
        <v>902</v>
      </c>
      <c r="CF44">
        <v>9625</v>
      </c>
      <c r="CG44">
        <v>112746</v>
      </c>
    </row>
    <row r="45" spans="1:85" x14ac:dyDescent="0.3">
      <c r="A45" s="1">
        <v>43923</v>
      </c>
      <c r="B45">
        <v>75</v>
      </c>
      <c r="C45">
        <v>113</v>
      </c>
      <c r="D45">
        <v>1497</v>
      </c>
      <c r="E45">
        <v>10647</v>
      </c>
      <c r="F45">
        <v>19</v>
      </c>
      <c r="G45">
        <v>3</v>
      </c>
      <c r="H45">
        <v>246</v>
      </c>
      <c r="I45">
        <v>2427</v>
      </c>
      <c r="J45">
        <v>19</v>
      </c>
      <c r="K45">
        <v>23</v>
      </c>
      <c r="L45">
        <v>697</v>
      </c>
      <c r="M45">
        <v>10679</v>
      </c>
      <c r="N45">
        <v>120</v>
      </c>
      <c r="O45">
        <v>149</v>
      </c>
      <c r="P45">
        <v>2456</v>
      </c>
      <c r="Q45">
        <v>17404</v>
      </c>
      <c r="R45">
        <v>366</v>
      </c>
      <c r="S45">
        <v>1663</v>
      </c>
      <c r="T45">
        <v>15333</v>
      </c>
      <c r="U45">
        <v>60507</v>
      </c>
      <c r="V45">
        <v>60</v>
      </c>
      <c r="W45">
        <v>376</v>
      </c>
      <c r="X45">
        <v>1799</v>
      </c>
      <c r="Y45">
        <v>17121</v>
      </c>
      <c r="Z45">
        <v>181</v>
      </c>
      <c r="AA45">
        <v>369</v>
      </c>
      <c r="AB45">
        <v>3433</v>
      </c>
      <c r="AC45">
        <v>41575</v>
      </c>
      <c r="AD45">
        <v>172</v>
      </c>
      <c r="AE45">
        <v>634</v>
      </c>
      <c r="AF45">
        <v>3782</v>
      </c>
      <c r="AG45">
        <v>12069</v>
      </c>
      <c r="AH45">
        <v>1351</v>
      </c>
      <c r="AI45">
        <v>12229</v>
      </c>
      <c r="AJ45">
        <v>46065</v>
      </c>
      <c r="AK45">
        <v>128286</v>
      </c>
      <c r="AL45">
        <v>164</v>
      </c>
      <c r="AM45">
        <v>40</v>
      </c>
      <c r="AN45">
        <v>4098</v>
      </c>
      <c r="AO45">
        <v>12943</v>
      </c>
      <c r="AP45">
        <v>8</v>
      </c>
      <c r="AQ45">
        <v>21</v>
      </c>
      <c r="AR45">
        <v>165</v>
      </c>
      <c r="AS45">
        <v>1229</v>
      </c>
      <c r="AT45">
        <v>453</v>
      </c>
      <c r="AU45">
        <v>571</v>
      </c>
      <c r="AV45">
        <v>10353</v>
      </c>
      <c r="AW45">
        <v>32100</v>
      </c>
      <c r="AX45">
        <v>60</v>
      </c>
      <c r="AY45">
        <v>190</v>
      </c>
      <c r="AZ45">
        <v>1479</v>
      </c>
      <c r="BA45">
        <v>12677</v>
      </c>
      <c r="BB45">
        <v>78</v>
      </c>
      <c r="BC45">
        <v>229</v>
      </c>
      <c r="BD45">
        <v>2003</v>
      </c>
      <c r="BE45">
        <v>8496</v>
      </c>
      <c r="BF45">
        <v>118</v>
      </c>
      <c r="BG45">
        <v>69</v>
      </c>
      <c r="BH45">
        <v>2077</v>
      </c>
      <c r="BI45">
        <v>16554</v>
      </c>
      <c r="BJ45">
        <v>24</v>
      </c>
      <c r="BK45">
        <v>36</v>
      </c>
      <c r="BL45">
        <v>794</v>
      </c>
      <c r="BM45">
        <v>5970</v>
      </c>
      <c r="BN45">
        <v>73</v>
      </c>
      <c r="BO45">
        <v>92</v>
      </c>
      <c r="BP45">
        <v>1791</v>
      </c>
      <c r="BQ45">
        <v>17833</v>
      </c>
      <c r="BR45">
        <v>295</v>
      </c>
      <c r="BS45">
        <v>216</v>
      </c>
      <c r="BT45">
        <v>5273</v>
      </c>
      <c r="BU45">
        <v>40724</v>
      </c>
      <c r="BV45">
        <v>47</v>
      </c>
      <c r="BW45">
        <v>205</v>
      </c>
      <c r="BX45">
        <v>1128</v>
      </c>
      <c r="BY45">
        <v>9737</v>
      </c>
      <c r="BZ45">
        <v>25</v>
      </c>
      <c r="CA45">
        <v>49</v>
      </c>
      <c r="CB45">
        <v>668</v>
      </c>
      <c r="CC45">
        <v>1934</v>
      </c>
      <c r="CD45">
        <v>345</v>
      </c>
      <c r="CE45">
        <v>1001</v>
      </c>
      <c r="CF45">
        <v>10111</v>
      </c>
      <c r="CG45">
        <v>120320</v>
      </c>
    </row>
    <row r="46" spans="1:85" x14ac:dyDescent="0.3">
      <c r="A46" s="1">
        <v>43924</v>
      </c>
      <c r="B46">
        <v>76</v>
      </c>
      <c r="C46">
        <v>116</v>
      </c>
      <c r="D46">
        <v>1563</v>
      </c>
      <c r="E46">
        <v>11890</v>
      </c>
      <c r="F46">
        <v>19</v>
      </c>
      <c r="G46">
        <v>3</v>
      </c>
      <c r="H46">
        <v>261</v>
      </c>
      <c r="I46">
        <v>2622</v>
      </c>
      <c r="J46">
        <v>17</v>
      </c>
      <c r="K46">
        <v>26</v>
      </c>
      <c r="L46">
        <v>733</v>
      </c>
      <c r="M46">
        <v>11608</v>
      </c>
      <c r="N46">
        <v>115</v>
      </c>
      <c r="O46">
        <v>144</v>
      </c>
      <c r="P46">
        <v>2677</v>
      </c>
      <c r="Q46">
        <v>19237</v>
      </c>
      <c r="R46">
        <v>364</v>
      </c>
      <c r="S46">
        <v>1852</v>
      </c>
      <c r="T46">
        <v>15932</v>
      </c>
      <c r="U46">
        <v>63682</v>
      </c>
      <c r="V46">
        <v>61</v>
      </c>
      <c r="W46">
        <v>419</v>
      </c>
      <c r="X46">
        <v>1879</v>
      </c>
      <c r="Y46">
        <v>19985</v>
      </c>
      <c r="Z46">
        <v>188</v>
      </c>
      <c r="AA46">
        <v>392</v>
      </c>
      <c r="AB46">
        <v>3600</v>
      </c>
      <c r="AC46">
        <v>43776</v>
      </c>
      <c r="AD46">
        <v>173</v>
      </c>
      <c r="AE46">
        <v>700</v>
      </c>
      <c r="AF46">
        <v>3965</v>
      </c>
      <c r="AG46">
        <v>12934</v>
      </c>
      <c r="AH46">
        <v>1381</v>
      </c>
      <c r="AI46">
        <v>13020</v>
      </c>
      <c r="AJ46">
        <v>47520</v>
      </c>
      <c r="AK46">
        <v>135051</v>
      </c>
      <c r="AL46">
        <v>158</v>
      </c>
      <c r="AM46">
        <v>42</v>
      </c>
      <c r="AN46">
        <v>4230</v>
      </c>
      <c r="AO46">
        <v>13678</v>
      </c>
      <c r="AP46">
        <v>8</v>
      </c>
      <c r="AQ46">
        <v>21</v>
      </c>
      <c r="AR46">
        <v>176</v>
      </c>
      <c r="AS46">
        <v>1378</v>
      </c>
      <c r="AT46">
        <v>452</v>
      </c>
      <c r="AU46">
        <v>723</v>
      </c>
      <c r="AV46">
        <v>10896</v>
      </c>
      <c r="AW46">
        <v>34281</v>
      </c>
      <c r="AX46">
        <v>60</v>
      </c>
      <c r="AY46">
        <v>211</v>
      </c>
      <c r="AZ46">
        <v>1559</v>
      </c>
      <c r="BA46">
        <v>13976</v>
      </c>
      <c r="BB46">
        <v>80</v>
      </c>
      <c r="BC46">
        <v>246</v>
      </c>
      <c r="BD46">
        <v>2109</v>
      </c>
      <c r="BE46">
        <v>8993</v>
      </c>
      <c r="BF46">
        <v>123</v>
      </c>
      <c r="BG46">
        <v>69</v>
      </c>
      <c r="BH46">
        <v>2182</v>
      </c>
      <c r="BI46">
        <v>17924</v>
      </c>
      <c r="BJ46">
        <v>24</v>
      </c>
      <c r="BK46">
        <v>40</v>
      </c>
      <c r="BL46">
        <v>825</v>
      </c>
      <c r="BM46">
        <v>6478</v>
      </c>
      <c r="BN46">
        <v>73</v>
      </c>
      <c r="BO46">
        <v>94</v>
      </c>
      <c r="BP46">
        <v>1859</v>
      </c>
      <c r="BQ46">
        <v>18686</v>
      </c>
      <c r="BR46">
        <v>288</v>
      </c>
      <c r="BS46">
        <v>300</v>
      </c>
      <c r="BT46">
        <v>5499</v>
      </c>
      <c r="BU46">
        <v>44460</v>
      </c>
      <c r="BV46">
        <v>48</v>
      </c>
      <c r="BW46">
        <v>220</v>
      </c>
      <c r="BX46">
        <v>1179</v>
      </c>
      <c r="BY46">
        <v>10614</v>
      </c>
      <c r="BZ46">
        <v>25</v>
      </c>
      <c r="CA46">
        <v>89</v>
      </c>
      <c r="CB46">
        <v>719</v>
      </c>
      <c r="CC46">
        <v>2106</v>
      </c>
      <c r="CD46">
        <v>335</v>
      </c>
      <c r="CE46">
        <v>1031</v>
      </c>
      <c r="CF46">
        <v>10464</v>
      </c>
      <c r="CG46">
        <v>126490</v>
      </c>
    </row>
    <row r="47" spans="1:85" x14ac:dyDescent="0.3">
      <c r="A47" s="1">
        <v>43925</v>
      </c>
      <c r="B47">
        <v>71</v>
      </c>
      <c r="C47">
        <v>119</v>
      </c>
      <c r="D47">
        <v>1628</v>
      </c>
      <c r="E47">
        <v>12837</v>
      </c>
      <c r="F47">
        <v>19</v>
      </c>
      <c r="G47">
        <v>9</v>
      </c>
      <c r="H47">
        <v>264</v>
      </c>
      <c r="I47">
        <v>2765</v>
      </c>
      <c r="J47">
        <v>15</v>
      </c>
      <c r="K47">
        <v>30</v>
      </c>
      <c r="L47">
        <v>741</v>
      </c>
      <c r="M47">
        <v>12314</v>
      </c>
      <c r="N47">
        <v>114</v>
      </c>
      <c r="O47">
        <v>146</v>
      </c>
      <c r="P47">
        <v>2828</v>
      </c>
      <c r="Q47">
        <v>21534</v>
      </c>
      <c r="R47">
        <v>358</v>
      </c>
      <c r="S47">
        <v>2040</v>
      </c>
      <c r="T47">
        <v>16540</v>
      </c>
      <c r="U47">
        <v>67075</v>
      </c>
      <c r="V47">
        <v>50</v>
      </c>
      <c r="W47">
        <v>505</v>
      </c>
      <c r="X47">
        <v>1986</v>
      </c>
      <c r="Y47">
        <v>21126</v>
      </c>
      <c r="Z47">
        <v>193</v>
      </c>
      <c r="AA47">
        <v>439</v>
      </c>
      <c r="AB47">
        <v>3757</v>
      </c>
      <c r="AC47">
        <v>44624</v>
      </c>
      <c r="AD47">
        <v>169</v>
      </c>
      <c r="AE47">
        <v>767</v>
      </c>
      <c r="AF47">
        <v>4203</v>
      </c>
      <c r="AG47">
        <v>14087</v>
      </c>
      <c r="AH47">
        <v>1326</v>
      </c>
      <c r="AI47">
        <v>13242</v>
      </c>
      <c r="AJ47">
        <v>49118</v>
      </c>
      <c r="AK47">
        <v>141877</v>
      </c>
      <c r="AL47">
        <v>153</v>
      </c>
      <c r="AM47">
        <v>270</v>
      </c>
      <c r="AN47">
        <v>4341</v>
      </c>
      <c r="AO47">
        <v>1472</v>
      </c>
      <c r="AP47">
        <v>6</v>
      </c>
      <c r="AQ47">
        <v>24</v>
      </c>
      <c r="AR47">
        <v>206</v>
      </c>
      <c r="AS47">
        <v>1504</v>
      </c>
      <c r="AT47">
        <v>450</v>
      </c>
      <c r="AU47">
        <v>888</v>
      </c>
      <c r="AV47">
        <v>11709</v>
      </c>
      <c r="AW47">
        <v>37181</v>
      </c>
      <c r="AX47">
        <v>61</v>
      </c>
      <c r="AY47">
        <v>245</v>
      </c>
      <c r="AZ47">
        <v>1592</v>
      </c>
      <c r="BA47">
        <v>15045</v>
      </c>
      <c r="BB47">
        <v>81</v>
      </c>
      <c r="BC47">
        <v>257</v>
      </c>
      <c r="BD47">
        <v>2220</v>
      </c>
      <c r="BE47">
        <v>9863</v>
      </c>
      <c r="BF47">
        <v>153</v>
      </c>
      <c r="BG47">
        <v>94</v>
      </c>
      <c r="BH47">
        <v>2240</v>
      </c>
      <c r="BI47">
        <v>18977</v>
      </c>
      <c r="BJ47">
        <v>24</v>
      </c>
      <c r="BK47">
        <v>44</v>
      </c>
      <c r="BL47">
        <v>874</v>
      </c>
      <c r="BM47">
        <v>6789</v>
      </c>
      <c r="BN47">
        <v>74</v>
      </c>
      <c r="BO47">
        <v>95</v>
      </c>
      <c r="BP47">
        <v>1932</v>
      </c>
      <c r="BQ47">
        <v>19896</v>
      </c>
      <c r="BR47">
        <v>286</v>
      </c>
      <c r="BS47">
        <v>310</v>
      </c>
      <c r="BT47">
        <v>5671</v>
      </c>
      <c r="BU47">
        <v>47886</v>
      </c>
      <c r="BV47">
        <v>44</v>
      </c>
      <c r="BW47">
        <v>242</v>
      </c>
      <c r="BX47">
        <v>1210</v>
      </c>
      <c r="BY47">
        <v>11809</v>
      </c>
      <c r="BZ47">
        <v>23</v>
      </c>
      <c r="CA47">
        <v>106</v>
      </c>
      <c r="CB47">
        <v>748</v>
      </c>
      <c r="CC47">
        <v>2274</v>
      </c>
      <c r="CD47">
        <v>324</v>
      </c>
      <c r="CE47">
        <v>1124</v>
      </c>
      <c r="CF47">
        <v>10824</v>
      </c>
      <c r="CG47">
        <v>133289</v>
      </c>
    </row>
    <row r="48" spans="1:85" x14ac:dyDescent="0.3">
      <c r="A48" s="1">
        <v>43926</v>
      </c>
      <c r="B48">
        <v>67</v>
      </c>
      <c r="C48">
        <v>125</v>
      </c>
      <c r="D48">
        <v>1703</v>
      </c>
      <c r="E48">
        <v>13598</v>
      </c>
      <c r="F48">
        <v>18</v>
      </c>
      <c r="G48">
        <v>11</v>
      </c>
      <c r="H48">
        <v>278</v>
      </c>
      <c r="I48">
        <v>2931</v>
      </c>
      <c r="J48">
        <v>13</v>
      </c>
      <c r="K48">
        <v>33</v>
      </c>
      <c r="L48">
        <v>795</v>
      </c>
      <c r="M48">
        <v>13077</v>
      </c>
      <c r="N48">
        <v>108</v>
      </c>
      <c r="O48">
        <v>150</v>
      </c>
      <c r="P48">
        <v>2960</v>
      </c>
      <c r="Q48">
        <v>23139</v>
      </c>
      <c r="R48">
        <v>375</v>
      </c>
      <c r="S48">
        <v>13426</v>
      </c>
      <c r="T48">
        <v>50455</v>
      </c>
      <c r="U48">
        <v>149984</v>
      </c>
      <c r="V48">
        <v>50</v>
      </c>
      <c r="W48">
        <v>531</v>
      </c>
      <c r="X48">
        <v>2048</v>
      </c>
      <c r="Y48">
        <v>21652</v>
      </c>
      <c r="Z48">
        <v>197</v>
      </c>
      <c r="AA48">
        <v>475</v>
      </c>
      <c r="AB48">
        <v>3880</v>
      </c>
      <c r="AC48">
        <v>44658</v>
      </c>
      <c r="AD48">
        <v>165</v>
      </c>
      <c r="AE48">
        <v>800</v>
      </c>
      <c r="AF48">
        <v>4449</v>
      </c>
      <c r="AG48">
        <v>15047</v>
      </c>
      <c r="AH48">
        <v>1317</v>
      </c>
      <c r="AI48">
        <v>13426</v>
      </c>
      <c r="AJ48">
        <v>50455</v>
      </c>
      <c r="AK48">
        <v>149984</v>
      </c>
      <c r="AL48">
        <v>151</v>
      </c>
      <c r="AM48">
        <v>287</v>
      </c>
      <c r="AN48">
        <v>4464</v>
      </c>
      <c r="AO48">
        <v>15252</v>
      </c>
      <c r="AP48">
        <v>6</v>
      </c>
      <c r="AQ48">
        <v>24</v>
      </c>
      <c r="AR48">
        <v>224</v>
      </c>
      <c r="AS48">
        <v>1504</v>
      </c>
      <c r="AT48">
        <v>444</v>
      </c>
      <c r="AU48">
        <v>1017</v>
      </c>
      <c r="AV48">
        <v>12362</v>
      </c>
      <c r="AW48">
        <v>38539</v>
      </c>
      <c r="AX48">
        <v>53</v>
      </c>
      <c r="AY48">
        <v>260</v>
      </c>
      <c r="AZ48">
        <v>1644</v>
      </c>
      <c r="BA48">
        <v>15723</v>
      </c>
      <c r="BB48">
        <v>80</v>
      </c>
      <c r="BC48">
        <v>273</v>
      </c>
      <c r="BD48">
        <v>2285</v>
      </c>
      <c r="BE48">
        <v>10476</v>
      </c>
      <c r="BF48">
        <v>159</v>
      </c>
      <c r="BG48">
        <v>113</v>
      </c>
      <c r="BH48">
        <v>2317</v>
      </c>
      <c r="BI48">
        <v>20080</v>
      </c>
      <c r="BJ48">
        <v>25</v>
      </c>
      <c r="BK48">
        <v>49</v>
      </c>
      <c r="BL48">
        <v>907</v>
      </c>
      <c r="BM48">
        <v>7157</v>
      </c>
      <c r="BN48">
        <v>76</v>
      </c>
      <c r="BO48">
        <v>104</v>
      </c>
      <c r="BP48">
        <v>1994</v>
      </c>
      <c r="BQ48">
        <v>21904</v>
      </c>
      <c r="BR48">
        <v>276</v>
      </c>
      <c r="BS48">
        <v>337</v>
      </c>
      <c r="BT48">
        <v>5847</v>
      </c>
      <c r="BU48">
        <v>51006</v>
      </c>
      <c r="BV48">
        <v>45</v>
      </c>
      <c r="BW48">
        <v>298</v>
      </c>
      <c r="BX48">
        <v>1239</v>
      </c>
      <c r="BY48">
        <v>12448</v>
      </c>
      <c r="BZ48">
        <v>23</v>
      </c>
      <c r="CA48">
        <v>115</v>
      </c>
      <c r="CB48">
        <v>782</v>
      </c>
      <c r="CC48">
        <v>2390</v>
      </c>
      <c r="CD48">
        <v>329</v>
      </c>
      <c r="CE48">
        <v>1186</v>
      </c>
      <c r="CF48">
        <v>11226</v>
      </c>
      <c r="CG48">
        <v>140910</v>
      </c>
    </row>
    <row r="49" spans="1:85" x14ac:dyDescent="0.3">
      <c r="A49" s="1">
        <v>43927</v>
      </c>
      <c r="B49">
        <v>66</v>
      </c>
      <c r="C49">
        <v>127</v>
      </c>
      <c r="D49">
        <v>1721</v>
      </c>
      <c r="E49">
        <v>14198</v>
      </c>
      <c r="F49">
        <v>18</v>
      </c>
      <c r="G49">
        <v>12</v>
      </c>
      <c r="H49">
        <v>287</v>
      </c>
      <c r="I49">
        <v>3061</v>
      </c>
      <c r="J49">
        <v>14</v>
      </c>
      <c r="K49">
        <v>37</v>
      </c>
      <c r="L49">
        <v>817</v>
      </c>
      <c r="M49">
        <v>13633</v>
      </c>
      <c r="N49">
        <v>101</v>
      </c>
      <c r="O49">
        <v>156</v>
      </c>
      <c r="P49">
        <v>3058</v>
      </c>
      <c r="Q49">
        <v>24526</v>
      </c>
      <c r="R49">
        <v>372</v>
      </c>
      <c r="S49">
        <v>2397</v>
      </c>
      <c r="T49">
        <v>17556</v>
      </c>
      <c r="U49">
        <v>72163</v>
      </c>
      <c r="V49">
        <v>46</v>
      </c>
      <c r="W49">
        <v>549</v>
      </c>
      <c r="X49">
        <v>2103</v>
      </c>
      <c r="Y49">
        <v>22272</v>
      </c>
      <c r="Z49">
        <v>197</v>
      </c>
      <c r="AA49">
        <v>502</v>
      </c>
      <c r="AB49">
        <v>4031</v>
      </c>
      <c r="AC49">
        <v>47470</v>
      </c>
      <c r="AD49">
        <v>162</v>
      </c>
      <c r="AE49">
        <v>837</v>
      </c>
      <c r="AF49">
        <v>4549</v>
      </c>
      <c r="AG49">
        <v>15533</v>
      </c>
      <c r="AH49">
        <v>1343</v>
      </c>
      <c r="AI49">
        <v>13863</v>
      </c>
      <c r="AJ49">
        <v>51534</v>
      </c>
      <c r="AK49">
        <v>154989</v>
      </c>
      <c r="AL49">
        <v>140</v>
      </c>
      <c r="AM49">
        <v>296</v>
      </c>
      <c r="AN49">
        <v>4614</v>
      </c>
      <c r="AO49">
        <v>15919</v>
      </c>
      <c r="AP49">
        <v>5</v>
      </c>
      <c r="AQ49">
        <v>24</v>
      </c>
      <c r="AR49">
        <v>224</v>
      </c>
      <c r="AS49">
        <v>1546</v>
      </c>
      <c r="AT49">
        <v>438</v>
      </c>
      <c r="AU49">
        <v>1128</v>
      </c>
      <c r="AV49">
        <v>12924</v>
      </c>
      <c r="AW49">
        <v>41123</v>
      </c>
      <c r="AX49">
        <v>52</v>
      </c>
      <c r="AY49">
        <v>198</v>
      </c>
      <c r="AZ49">
        <v>1722</v>
      </c>
      <c r="BA49">
        <v>16825</v>
      </c>
      <c r="BB49">
        <v>79</v>
      </c>
      <c r="BC49">
        <v>280</v>
      </c>
      <c r="BD49">
        <v>2348</v>
      </c>
      <c r="BE49">
        <v>11130</v>
      </c>
      <c r="BF49">
        <v>97</v>
      </c>
      <c r="BG49">
        <v>134</v>
      </c>
      <c r="BH49">
        <v>2444</v>
      </c>
      <c r="BI49">
        <v>22059</v>
      </c>
      <c r="BJ49">
        <v>26</v>
      </c>
      <c r="BK49">
        <v>56</v>
      </c>
      <c r="BL49">
        <v>922</v>
      </c>
      <c r="BM49">
        <v>7521</v>
      </c>
      <c r="BN49">
        <v>74</v>
      </c>
      <c r="BO49">
        <v>108</v>
      </c>
      <c r="BP49">
        <v>2046</v>
      </c>
      <c r="BQ49">
        <v>23464</v>
      </c>
      <c r="BR49">
        <v>279</v>
      </c>
      <c r="BS49">
        <v>350</v>
      </c>
      <c r="BT49">
        <v>6001</v>
      </c>
      <c r="BU49">
        <v>52849</v>
      </c>
      <c r="BV49">
        <v>46</v>
      </c>
      <c r="BW49">
        <v>337</v>
      </c>
      <c r="BX49">
        <v>1253</v>
      </c>
      <c r="BY49">
        <v>12573</v>
      </c>
      <c r="BZ49">
        <v>21</v>
      </c>
      <c r="CA49">
        <v>142</v>
      </c>
      <c r="CB49">
        <v>805</v>
      </c>
      <c r="CC49">
        <v>2590</v>
      </c>
      <c r="CD49">
        <v>322</v>
      </c>
      <c r="CE49">
        <v>1204</v>
      </c>
      <c r="CF49">
        <v>11588</v>
      </c>
      <c r="CG49">
        <v>146288</v>
      </c>
    </row>
    <row r="50" spans="1:85" x14ac:dyDescent="0.3">
      <c r="A50" s="1">
        <v>43928</v>
      </c>
      <c r="B50">
        <v>67</v>
      </c>
      <c r="C50">
        <v>136</v>
      </c>
      <c r="D50">
        <v>1799</v>
      </c>
      <c r="E50">
        <v>14904</v>
      </c>
      <c r="F50">
        <v>17</v>
      </c>
      <c r="G50">
        <v>12</v>
      </c>
      <c r="H50">
        <v>291</v>
      </c>
      <c r="I50">
        <v>3160</v>
      </c>
      <c r="J50">
        <v>14</v>
      </c>
      <c r="K50">
        <v>40</v>
      </c>
      <c r="L50">
        <v>833</v>
      </c>
      <c r="M50">
        <v>14072</v>
      </c>
      <c r="N50">
        <v>103</v>
      </c>
      <c r="O50">
        <v>167</v>
      </c>
      <c r="P50">
        <v>3148</v>
      </c>
      <c r="Q50">
        <v>25779</v>
      </c>
      <c r="R50">
        <v>366</v>
      </c>
      <c r="S50">
        <v>2597</v>
      </c>
      <c r="T50">
        <v>17825</v>
      </c>
      <c r="U50">
        <v>75191</v>
      </c>
      <c r="V50">
        <v>44</v>
      </c>
      <c r="W50">
        <v>610</v>
      </c>
      <c r="X50">
        <v>2153</v>
      </c>
      <c r="Y50">
        <v>23536</v>
      </c>
      <c r="Z50">
        <v>192</v>
      </c>
      <c r="AA50">
        <v>546</v>
      </c>
      <c r="AB50">
        <v>4149</v>
      </c>
      <c r="AC50">
        <v>48874</v>
      </c>
      <c r="AD50">
        <v>156</v>
      </c>
      <c r="AE50">
        <v>925</v>
      </c>
      <c r="AF50">
        <v>4757</v>
      </c>
      <c r="AG50">
        <v>16579</v>
      </c>
      <c r="AH50">
        <v>1305</v>
      </c>
      <c r="AI50">
        <v>14498</v>
      </c>
      <c r="AJ50">
        <v>52325</v>
      </c>
      <c r="AK50">
        <v>159331</v>
      </c>
      <c r="AL50">
        <v>139</v>
      </c>
      <c r="AM50">
        <v>342</v>
      </c>
      <c r="AN50">
        <v>4710</v>
      </c>
      <c r="AO50">
        <v>16619</v>
      </c>
      <c r="AP50">
        <v>5</v>
      </c>
      <c r="AQ50">
        <v>26</v>
      </c>
      <c r="AR50">
        <v>224</v>
      </c>
      <c r="AS50">
        <v>1584</v>
      </c>
      <c r="AT50">
        <v>432</v>
      </c>
      <c r="AU50">
        <v>1320</v>
      </c>
      <c r="AV50">
        <v>13343</v>
      </c>
      <c r="AW50">
        <v>44121</v>
      </c>
      <c r="AX50">
        <v>64</v>
      </c>
      <c r="AY50">
        <v>336</v>
      </c>
      <c r="AZ50">
        <v>1811</v>
      </c>
      <c r="BA50">
        <v>17761</v>
      </c>
      <c r="BB50">
        <v>78</v>
      </c>
      <c r="BC50">
        <v>342</v>
      </c>
      <c r="BD50">
        <v>2476</v>
      </c>
      <c r="BE50">
        <v>12030</v>
      </c>
      <c r="BF50">
        <v>93</v>
      </c>
      <c r="BG50">
        <v>168</v>
      </c>
      <c r="BH50">
        <v>2514</v>
      </c>
      <c r="BI50">
        <v>23149</v>
      </c>
      <c r="BJ50">
        <v>26</v>
      </c>
      <c r="BK50">
        <v>62</v>
      </c>
      <c r="BL50">
        <v>935</v>
      </c>
      <c r="BM50">
        <v>7680</v>
      </c>
      <c r="BN50">
        <v>73</v>
      </c>
      <c r="BO50">
        <v>113</v>
      </c>
      <c r="BP50">
        <v>2097</v>
      </c>
      <c r="BQ50">
        <v>24857</v>
      </c>
      <c r="BR50">
        <v>263</v>
      </c>
      <c r="BS50">
        <v>377</v>
      </c>
      <c r="BT50">
        <v>6173</v>
      </c>
      <c r="BU50">
        <v>56651</v>
      </c>
      <c r="BV50">
        <v>41</v>
      </c>
      <c r="BW50">
        <v>368</v>
      </c>
      <c r="BX50">
        <v>1263</v>
      </c>
      <c r="BY50">
        <v>13274</v>
      </c>
      <c r="BZ50">
        <v>17</v>
      </c>
      <c r="CA50">
        <v>142</v>
      </c>
      <c r="CB50">
        <v>835</v>
      </c>
      <c r="CC50">
        <v>2754</v>
      </c>
      <c r="CD50">
        <v>297</v>
      </c>
      <c r="CE50">
        <v>1265</v>
      </c>
      <c r="CF50">
        <v>11925</v>
      </c>
      <c r="CG50">
        <v>153542</v>
      </c>
    </row>
    <row r="51" spans="1:85" x14ac:dyDescent="0.3">
      <c r="A51" s="1">
        <v>43929</v>
      </c>
      <c r="B51">
        <v>62</v>
      </c>
      <c r="C51">
        <v>146</v>
      </c>
      <c r="D51">
        <v>1859</v>
      </c>
      <c r="E51">
        <v>15846</v>
      </c>
      <c r="F51">
        <v>17</v>
      </c>
      <c r="G51">
        <v>13</v>
      </c>
      <c r="H51">
        <v>297</v>
      </c>
      <c r="I51">
        <v>3296</v>
      </c>
      <c r="J51">
        <v>15</v>
      </c>
      <c r="K51">
        <v>44</v>
      </c>
      <c r="L51">
        <v>859</v>
      </c>
      <c r="M51" s="2">
        <v>14977</v>
      </c>
      <c r="N51">
        <v>78</v>
      </c>
      <c r="O51">
        <v>407</v>
      </c>
      <c r="P51">
        <v>2602</v>
      </c>
      <c r="Q51">
        <v>13258</v>
      </c>
      <c r="R51">
        <v>361</v>
      </c>
      <c r="S51">
        <v>2890</v>
      </c>
      <c r="T51">
        <v>18234</v>
      </c>
      <c r="U51">
        <v>78367</v>
      </c>
      <c r="V51">
        <v>41</v>
      </c>
      <c r="W51">
        <v>634</v>
      </c>
      <c r="X51">
        <v>2218</v>
      </c>
      <c r="Y51">
        <v>24798</v>
      </c>
      <c r="Z51">
        <v>196</v>
      </c>
      <c r="AA51">
        <v>574</v>
      </c>
      <c r="AB51">
        <v>4266</v>
      </c>
      <c r="AC51">
        <v>55113</v>
      </c>
      <c r="AD51">
        <v>153</v>
      </c>
      <c r="AE51">
        <v>1007</v>
      </c>
      <c r="AF51">
        <v>4906</v>
      </c>
      <c r="AG51">
        <v>17521</v>
      </c>
      <c r="AH51">
        <v>1257</v>
      </c>
      <c r="AI51">
        <v>15147</v>
      </c>
      <c r="AJ51">
        <v>53414</v>
      </c>
      <c r="AK51">
        <v>167557</v>
      </c>
      <c r="AL51">
        <v>133</v>
      </c>
      <c r="AM51">
        <v>645</v>
      </c>
      <c r="AN51">
        <v>4859</v>
      </c>
      <c r="AO51">
        <v>17532</v>
      </c>
      <c r="AP51">
        <v>4</v>
      </c>
      <c r="AQ51">
        <v>32</v>
      </c>
      <c r="AR51">
        <v>226</v>
      </c>
      <c r="AS51">
        <v>2002</v>
      </c>
      <c r="AT51">
        <v>423</v>
      </c>
      <c r="AU51">
        <v>1516</v>
      </c>
      <c r="AV51">
        <v>13883</v>
      </c>
      <c r="AW51">
        <v>48495</v>
      </c>
      <c r="AX51">
        <v>65</v>
      </c>
      <c r="AY51">
        <v>371</v>
      </c>
      <c r="AZ51">
        <v>1835</v>
      </c>
      <c r="BA51">
        <v>18865</v>
      </c>
      <c r="BB51">
        <v>97</v>
      </c>
      <c r="BC51">
        <v>188</v>
      </c>
      <c r="BD51">
        <v>3268</v>
      </c>
      <c r="BE51">
        <v>27784</v>
      </c>
      <c r="BF51">
        <v>90</v>
      </c>
      <c r="BG51">
        <v>177</v>
      </c>
      <c r="BH51">
        <v>2634</v>
      </c>
      <c r="BI51">
        <v>24493</v>
      </c>
      <c r="BJ51">
        <v>31</v>
      </c>
      <c r="BK51">
        <v>76</v>
      </c>
      <c r="BL51">
        <v>975</v>
      </c>
      <c r="BM51">
        <v>8493</v>
      </c>
      <c r="BN51">
        <v>65</v>
      </c>
      <c r="BO51">
        <v>133</v>
      </c>
      <c r="BP51">
        <v>2159</v>
      </c>
      <c r="BQ51">
        <v>27438</v>
      </c>
      <c r="BR51">
        <v>260</v>
      </c>
      <c r="BS51">
        <v>430</v>
      </c>
      <c r="BT51">
        <v>6379</v>
      </c>
      <c r="BU51">
        <v>60985</v>
      </c>
      <c r="BV51">
        <v>41</v>
      </c>
      <c r="BW51">
        <v>416</v>
      </c>
      <c r="BX51">
        <v>1289</v>
      </c>
      <c r="BY51">
        <v>14105</v>
      </c>
      <c r="BZ51">
        <v>20</v>
      </c>
      <c r="CA51">
        <v>142</v>
      </c>
      <c r="CB51">
        <v>850</v>
      </c>
      <c r="CC51">
        <v>2953</v>
      </c>
      <c r="CD51">
        <v>285</v>
      </c>
      <c r="CE51">
        <v>1503</v>
      </c>
      <c r="CF51">
        <v>12410</v>
      </c>
      <c r="CG51">
        <v>163247</v>
      </c>
    </row>
    <row r="52" spans="1:85" x14ac:dyDescent="0.3">
      <c r="A52" s="1">
        <v>43930</v>
      </c>
      <c r="B52">
        <v>57</v>
      </c>
      <c r="C52">
        <v>171</v>
      </c>
      <c r="D52">
        <v>1931</v>
      </c>
      <c r="E52">
        <v>16847</v>
      </c>
      <c r="F52">
        <v>17</v>
      </c>
      <c r="G52">
        <v>13</v>
      </c>
      <c r="H52">
        <v>303</v>
      </c>
      <c r="I52">
        <v>3474</v>
      </c>
      <c r="J52">
        <v>15</v>
      </c>
      <c r="K52">
        <v>48</v>
      </c>
      <c r="L52">
        <v>874</v>
      </c>
      <c r="M52">
        <v>15698</v>
      </c>
      <c r="N52">
        <v>69</v>
      </c>
      <c r="O52">
        <v>462</v>
      </c>
      <c r="P52">
        <v>3344</v>
      </c>
      <c r="Q52">
        <v>14338</v>
      </c>
      <c r="R52">
        <v>355</v>
      </c>
      <c r="S52">
        <v>3103</v>
      </c>
      <c r="T52">
        <v>18677</v>
      </c>
      <c r="U52">
        <v>81715</v>
      </c>
      <c r="V52">
        <v>37</v>
      </c>
      <c r="W52">
        <v>738</v>
      </c>
      <c r="X52">
        <v>2299</v>
      </c>
      <c r="Y52">
        <v>26205</v>
      </c>
      <c r="Z52">
        <v>198</v>
      </c>
      <c r="AA52">
        <v>644</v>
      </c>
      <c r="AB52">
        <v>4429</v>
      </c>
      <c r="AC52">
        <v>58107</v>
      </c>
      <c r="AD52">
        <v>154</v>
      </c>
      <c r="AE52">
        <v>1085</v>
      </c>
      <c r="AF52">
        <v>5020</v>
      </c>
      <c r="AG52">
        <v>18446</v>
      </c>
      <c r="AH52">
        <v>1236</v>
      </c>
      <c r="AI52">
        <v>15706</v>
      </c>
      <c r="AJ52">
        <v>54802</v>
      </c>
      <c r="AK52">
        <v>176953</v>
      </c>
      <c r="AL52">
        <v>133</v>
      </c>
      <c r="AM52">
        <v>885</v>
      </c>
      <c r="AN52">
        <v>4955</v>
      </c>
      <c r="AO52">
        <v>18194</v>
      </c>
      <c r="AP52">
        <v>4</v>
      </c>
      <c r="AQ52">
        <v>32</v>
      </c>
      <c r="AR52">
        <v>234</v>
      </c>
      <c r="AS52">
        <v>2069</v>
      </c>
      <c r="AT52">
        <v>412</v>
      </c>
      <c r="AU52">
        <v>1732</v>
      </c>
      <c r="AV52">
        <v>14522</v>
      </c>
      <c r="AW52">
        <v>52807</v>
      </c>
      <c r="AX52">
        <v>64</v>
      </c>
      <c r="AY52">
        <v>401</v>
      </c>
      <c r="AZ52">
        <v>1903</v>
      </c>
      <c r="BA52">
        <v>19875</v>
      </c>
      <c r="BB52">
        <v>94</v>
      </c>
      <c r="BC52">
        <v>244</v>
      </c>
      <c r="BD52">
        <v>2708</v>
      </c>
      <c r="BE52">
        <v>29664</v>
      </c>
      <c r="BF52">
        <v>86</v>
      </c>
      <c r="BG52">
        <v>190</v>
      </c>
      <c r="BH52">
        <v>2716</v>
      </c>
      <c r="BI52">
        <v>26088</v>
      </c>
      <c r="BJ52">
        <v>25</v>
      </c>
      <c r="BK52">
        <v>86</v>
      </c>
      <c r="BL52">
        <v>1026</v>
      </c>
      <c r="BM52">
        <v>8918</v>
      </c>
      <c r="BN52">
        <v>63</v>
      </c>
      <c r="BO52">
        <v>152</v>
      </c>
      <c r="BP52">
        <v>2232</v>
      </c>
      <c r="BQ52">
        <v>28742</v>
      </c>
      <c r="BR52">
        <v>256</v>
      </c>
      <c r="BS52">
        <v>441</v>
      </c>
      <c r="BT52">
        <v>6552</v>
      </c>
      <c r="BU52">
        <v>65461</v>
      </c>
      <c r="BV52">
        <v>38</v>
      </c>
      <c r="BW52">
        <v>455</v>
      </c>
      <c r="BX52">
        <v>1298</v>
      </c>
      <c r="BY52">
        <v>15170</v>
      </c>
      <c r="BZ52">
        <v>18</v>
      </c>
      <c r="CA52">
        <v>154</v>
      </c>
      <c r="CB52">
        <v>868</v>
      </c>
      <c r="CC52">
        <v>3142</v>
      </c>
      <c r="CD52">
        <v>274</v>
      </c>
      <c r="CE52">
        <v>1728</v>
      </c>
      <c r="CF52">
        <v>12933</v>
      </c>
      <c r="CG52">
        <v>171456</v>
      </c>
    </row>
    <row r="53" spans="1:85" x14ac:dyDescent="0.3">
      <c r="A53" s="1">
        <v>43931</v>
      </c>
      <c r="B53">
        <v>53</v>
      </c>
      <c r="C53">
        <v>181</v>
      </c>
      <c r="D53">
        <v>2014</v>
      </c>
      <c r="E53">
        <v>18088</v>
      </c>
      <c r="F53">
        <v>15</v>
      </c>
      <c r="G53">
        <v>14</v>
      </c>
      <c r="H53">
        <v>308</v>
      </c>
      <c r="I53">
        <v>3696</v>
      </c>
      <c r="J53">
        <v>14</v>
      </c>
      <c r="K53">
        <v>50</v>
      </c>
      <c r="L53">
        <v>901</v>
      </c>
      <c r="M53">
        <v>16637</v>
      </c>
      <c r="N53">
        <v>90</v>
      </c>
      <c r="O53">
        <v>248</v>
      </c>
      <c r="P53">
        <v>3442</v>
      </c>
      <c r="Q53">
        <v>31745</v>
      </c>
      <c r="R53">
        <v>349</v>
      </c>
      <c r="S53">
        <v>3381</v>
      </c>
      <c r="T53">
        <v>19128</v>
      </c>
      <c r="U53">
        <v>85884</v>
      </c>
      <c r="V53">
        <v>33</v>
      </c>
      <c r="W53">
        <v>772</v>
      </c>
      <c r="X53">
        <v>2349</v>
      </c>
      <c r="Y53">
        <v>28097</v>
      </c>
      <c r="Z53">
        <v>201</v>
      </c>
      <c r="AA53">
        <v>687</v>
      </c>
      <c r="AB53">
        <v>4583</v>
      </c>
      <c r="AC53">
        <v>61769</v>
      </c>
      <c r="AD53">
        <v>151</v>
      </c>
      <c r="AE53">
        <v>1181</v>
      </c>
      <c r="AF53">
        <v>5191</v>
      </c>
      <c r="AG53">
        <v>19514</v>
      </c>
      <c r="AH53">
        <v>1202</v>
      </c>
      <c r="AI53">
        <v>16280</v>
      </c>
      <c r="AJ53">
        <v>56048</v>
      </c>
      <c r="AK53">
        <v>186325</v>
      </c>
      <c r="AL53">
        <v>127</v>
      </c>
      <c r="AM53">
        <v>1086</v>
      </c>
      <c r="AN53">
        <v>5084</v>
      </c>
      <c r="AO53">
        <v>18970</v>
      </c>
      <c r="AP53">
        <v>4</v>
      </c>
      <c r="AQ53">
        <v>37</v>
      </c>
      <c r="AR53">
        <v>243</v>
      </c>
      <c r="AS53">
        <v>2069</v>
      </c>
      <c r="AT53">
        <v>394</v>
      </c>
      <c r="AU53">
        <v>1904</v>
      </c>
      <c r="AV53">
        <v>15012</v>
      </c>
      <c r="AW53">
        <v>57457</v>
      </c>
      <c r="AX53">
        <v>58</v>
      </c>
      <c r="AY53">
        <v>447</v>
      </c>
      <c r="AZ53">
        <v>1955</v>
      </c>
      <c r="BA53">
        <v>20866</v>
      </c>
      <c r="BB53">
        <v>70</v>
      </c>
      <c r="BC53">
        <v>547</v>
      </c>
      <c r="BD53">
        <v>2816</v>
      </c>
      <c r="BE53">
        <v>14981</v>
      </c>
      <c r="BF53">
        <v>80</v>
      </c>
      <c r="BG53">
        <v>235</v>
      </c>
      <c r="BH53">
        <v>2809</v>
      </c>
      <c r="BI53">
        <v>27812</v>
      </c>
      <c r="BJ53">
        <v>26</v>
      </c>
      <c r="BK53">
        <v>118</v>
      </c>
      <c r="BL53">
        <v>1063</v>
      </c>
      <c r="BM53">
        <v>9444</v>
      </c>
      <c r="BN53">
        <v>62</v>
      </c>
      <c r="BO53">
        <v>187</v>
      </c>
      <c r="BP53">
        <v>2302</v>
      </c>
      <c r="BQ53">
        <v>31156</v>
      </c>
      <c r="BR53">
        <v>256</v>
      </c>
      <c r="BS53">
        <v>451</v>
      </c>
      <c r="BT53">
        <v>6727</v>
      </c>
      <c r="BU53">
        <v>72001</v>
      </c>
      <c r="BV53">
        <v>39</v>
      </c>
      <c r="BW53">
        <v>498</v>
      </c>
      <c r="BX53">
        <v>1302</v>
      </c>
      <c r="BY53">
        <v>16325</v>
      </c>
      <c r="BZ53">
        <v>16</v>
      </c>
      <c r="CA53">
        <v>170</v>
      </c>
      <c r="CB53">
        <v>879</v>
      </c>
      <c r="CC53">
        <v>3328</v>
      </c>
      <c r="CD53">
        <v>257</v>
      </c>
      <c r="CE53">
        <v>1981</v>
      </c>
      <c r="CF53">
        <v>13421</v>
      </c>
      <c r="CG53">
        <v>180700</v>
      </c>
    </row>
    <row r="54" spans="1:85" x14ac:dyDescent="0.3">
      <c r="A54" s="1">
        <v>43932</v>
      </c>
      <c r="B54">
        <v>54</v>
      </c>
      <c r="C54">
        <v>190</v>
      </c>
      <c r="D54">
        <v>2120</v>
      </c>
      <c r="E54">
        <v>19441</v>
      </c>
      <c r="F54">
        <v>12</v>
      </c>
      <c r="G54">
        <v>14</v>
      </c>
      <c r="H54">
        <v>312</v>
      </c>
      <c r="I54">
        <v>4050</v>
      </c>
      <c r="J54">
        <v>15</v>
      </c>
      <c r="K54">
        <v>57</v>
      </c>
      <c r="L54">
        <v>915</v>
      </c>
      <c r="M54">
        <v>17493</v>
      </c>
      <c r="N54">
        <v>85</v>
      </c>
      <c r="O54">
        <v>277</v>
      </c>
      <c r="P54">
        <v>3517</v>
      </c>
      <c r="Q54">
        <v>33781</v>
      </c>
      <c r="R54">
        <v>341</v>
      </c>
      <c r="S54">
        <v>3659</v>
      </c>
      <c r="T54">
        <v>19635</v>
      </c>
      <c r="U54">
        <v>91759</v>
      </c>
      <c r="V54">
        <v>28</v>
      </c>
      <c r="W54">
        <v>826</v>
      </c>
      <c r="X54">
        <v>2393</v>
      </c>
      <c r="Y54">
        <v>29685</v>
      </c>
      <c r="Z54">
        <v>203</v>
      </c>
      <c r="AA54">
        <v>720</v>
      </c>
      <c r="AB54">
        <v>4723</v>
      </c>
      <c r="AC54">
        <v>65241</v>
      </c>
      <c r="AD54">
        <v>146</v>
      </c>
      <c r="AE54">
        <v>1309</v>
      </c>
      <c r="AF54">
        <v>5376</v>
      </c>
      <c r="AG54">
        <v>20888</v>
      </c>
      <c r="AH54">
        <v>1174</v>
      </c>
      <c r="AI54">
        <v>16823</v>
      </c>
      <c r="AJ54">
        <v>57592</v>
      </c>
      <c r="AK54">
        <v>196302</v>
      </c>
      <c r="AL54">
        <v>118</v>
      </c>
      <c r="AM54">
        <v>1291</v>
      </c>
      <c r="AN54">
        <v>5211</v>
      </c>
      <c r="AO54">
        <v>20060</v>
      </c>
      <c r="AP54">
        <v>4</v>
      </c>
      <c r="AQ54">
        <v>39</v>
      </c>
      <c r="AR54">
        <v>246</v>
      </c>
      <c r="AS54">
        <v>2201</v>
      </c>
      <c r="AT54">
        <v>384</v>
      </c>
      <c r="AU54">
        <v>2205</v>
      </c>
      <c r="AV54">
        <v>16008</v>
      </c>
      <c r="AW54">
        <v>62577</v>
      </c>
      <c r="AX54">
        <v>56</v>
      </c>
      <c r="AY54">
        <v>488</v>
      </c>
      <c r="AZ54">
        <v>1957</v>
      </c>
      <c r="BA54">
        <v>22186</v>
      </c>
      <c r="BB54">
        <v>62</v>
      </c>
      <c r="BC54">
        <v>622</v>
      </c>
      <c r="BD54">
        <v>2970</v>
      </c>
      <c r="BE54">
        <v>16646</v>
      </c>
      <c r="BF54">
        <v>73</v>
      </c>
      <c r="BG54">
        <v>249</v>
      </c>
      <c r="BH54">
        <v>2904</v>
      </c>
      <c r="BI54">
        <v>29463</v>
      </c>
      <c r="BJ54">
        <v>24</v>
      </c>
      <c r="BK54">
        <v>130</v>
      </c>
      <c r="BL54">
        <v>1091</v>
      </c>
      <c r="BM54">
        <v>10120</v>
      </c>
      <c r="BN54">
        <v>58</v>
      </c>
      <c r="BO54">
        <v>209</v>
      </c>
      <c r="BP54">
        <v>2364</v>
      </c>
      <c r="BQ54">
        <v>33787</v>
      </c>
      <c r="BR54">
        <v>237</v>
      </c>
      <c r="BS54">
        <v>499</v>
      </c>
      <c r="BT54">
        <v>6958</v>
      </c>
      <c r="BU54">
        <v>75756</v>
      </c>
      <c r="BV54">
        <v>39</v>
      </c>
      <c r="BW54">
        <v>534</v>
      </c>
      <c r="BX54">
        <v>1309</v>
      </c>
      <c r="BY54">
        <v>17661</v>
      </c>
      <c r="BZ54">
        <v>17</v>
      </c>
      <c r="CA54">
        <v>205</v>
      </c>
      <c r="CB54">
        <v>902</v>
      </c>
      <c r="CC54">
        <v>3464</v>
      </c>
      <c r="CD54">
        <v>251</v>
      </c>
      <c r="CE54">
        <v>2188</v>
      </c>
      <c r="CF54">
        <v>13768</v>
      </c>
      <c r="CG54">
        <v>190912</v>
      </c>
    </row>
    <row r="55" spans="1:85" x14ac:dyDescent="0.3">
      <c r="A55" s="1">
        <v>43933</v>
      </c>
      <c r="B55">
        <v>54</v>
      </c>
      <c r="C55">
        <v>206</v>
      </c>
      <c r="D55">
        <v>2160</v>
      </c>
      <c r="E55">
        <v>20594</v>
      </c>
      <c r="F55">
        <v>12</v>
      </c>
      <c r="G55">
        <v>20</v>
      </c>
      <c r="H55">
        <v>315</v>
      </c>
      <c r="I55">
        <v>4355</v>
      </c>
      <c r="J55">
        <v>14</v>
      </c>
      <c r="K55">
        <v>62</v>
      </c>
      <c r="L55">
        <v>923</v>
      </c>
      <c r="M55">
        <v>18211</v>
      </c>
      <c r="N55">
        <v>82</v>
      </c>
      <c r="O55">
        <v>305</v>
      </c>
      <c r="P55">
        <v>3604</v>
      </c>
      <c r="Q55">
        <v>35448</v>
      </c>
      <c r="R55">
        <v>335</v>
      </c>
      <c r="S55">
        <v>3862</v>
      </c>
      <c r="T55">
        <v>20098</v>
      </c>
      <c r="U55">
        <v>96704</v>
      </c>
      <c r="V55">
        <v>28</v>
      </c>
      <c r="W55">
        <v>910</v>
      </c>
      <c r="X55">
        <v>2431</v>
      </c>
      <c r="Y55">
        <v>29988</v>
      </c>
      <c r="Z55">
        <v>201</v>
      </c>
      <c r="AA55">
        <v>749</v>
      </c>
      <c r="AB55">
        <v>4845</v>
      </c>
      <c r="AC55">
        <v>68954</v>
      </c>
      <c r="AD55">
        <v>144</v>
      </c>
      <c r="AE55">
        <v>1412</v>
      </c>
      <c r="AF55">
        <v>5494</v>
      </c>
      <c r="AG55">
        <v>21983</v>
      </c>
      <c r="AH55">
        <v>1176</v>
      </c>
      <c r="AI55">
        <v>17166</v>
      </c>
      <c r="AJ55">
        <v>59052</v>
      </c>
      <c r="AK55">
        <v>205832</v>
      </c>
      <c r="AL55">
        <v>114</v>
      </c>
      <c r="AM55">
        <v>1489</v>
      </c>
      <c r="AN55">
        <v>5303</v>
      </c>
      <c r="AO55">
        <v>21057</v>
      </c>
      <c r="AP55">
        <v>4</v>
      </c>
      <c r="AQ55">
        <v>40</v>
      </c>
      <c r="AR55">
        <v>257</v>
      </c>
      <c r="AS55">
        <v>2471</v>
      </c>
      <c r="AT55">
        <v>381</v>
      </c>
      <c r="AU55">
        <v>2426</v>
      </c>
      <c r="AV55">
        <v>16660</v>
      </c>
      <c r="AW55">
        <v>66555</v>
      </c>
      <c r="AX55">
        <v>45</v>
      </c>
      <c r="AY55">
        <v>378</v>
      </c>
      <c r="AZ55">
        <v>2098</v>
      </c>
      <c r="BA55">
        <v>23246</v>
      </c>
      <c r="BB55">
        <v>61</v>
      </c>
      <c r="BC55">
        <v>678</v>
      </c>
      <c r="BD55">
        <v>3053</v>
      </c>
      <c r="BE55">
        <v>17797</v>
      </c>
      <c r="BF55">
        <v>71</v>
      </c>
      <c r="BG55">
        <v>277</v>
      </c>
      <c r="BH55">
        <v>2989</v>
      </c>
      <c r="BI55">
        <v>30973</v>
      </c>
      <c r="BJ55">
        <v>26</v>
      </c>
      <c r="BK55">
        <v>137</v>
      </c>
      <c r="BL55">
        <v>1113</v>
      </c>
      <c r="BM55">
        <v>10663</v>
      </c>
      <c r="BN55">
        <v>53</v>
      </c>
      <c r="BO55">
        <v>223</v>
      </c>
      <c r="BP55">
        <v>2416</v>
      </c>
      <c r="BQ55">
        <v>36098</v>
      </c>
      <c r="BR55">
        <v>238</v>
      </c>
      <c r="BS55">
        <v>578</v>
      </c>
      <c r="BT55">
        <v>7235</v>
      </c>
      <c r="BU55">
        <v>78640</v>
      </c>
      <c r="BV55">
        <v>39</v>
      </c>
      <c r="BW55">
        <v>580</v>
      </c>
      <c r="BX55">
        <v>1319</v>
      </c>
      <c r="BY55">
        <v>18672</v>
      </c>
      <c r="BZ55">
        <v>16</v>
      </c>
      <c r="CA55">
        <v>221</v>
      </c>
      <c r="CB55">
        <v>921</v>
      </c>
      <c r="CC55">
        <v>3510</v>
      </c>
      <c r="CD55">
        <v>249</v>
      </c>
      <c r="CE55">
        <v>2492</v>
      </c>
      <c r="CF55">
        <v>14077</v>
      </c>
      <c r="CG55">
        <v>198442</v>
      </c>
    </row>
    <row r="56" spans="1:85" x14ac:dyDescent="0.3">
      <c r="A56" s="1">
        <v>43934</v>
      </c>
      <c r="B56">
        <v>54</v>
      </c>
      <c r="C56">
        <v>211</v>
      </c>
      <c r="D56">
        <v>2213</v>
      </c>
      <c r="E56">
        <v>20667</v>
      </c>
      <c r="F56">
        <v>12</v>
      </c>
      <c r="G56">
        <v>31</v>
      </c>
      <c r="H56">
        <v>319</v>
      </c>
      <c r="I56">
        <v>4545</v>
      </c>
      <c r="J56">
        <v>12</v>
      </c>
      <c r="K56">
        <v>70</v>
      </c>
      <c r="L56">
        <v>928</v>
      </c>
      <c r="M56">
        <v>18596</v>
      </c>
      <c r="N56">
        <v>80</v>
      </c>
      <c r="O56">
        <v>360</v>
      </c>
      <c r="P56">
        <v>3670</v>
      </c>
      <c r="Q56">
        <v>36770</v>
      </c>
      <c r="R56">
        <v>331</v>
      </c>
      <c r="S56">
        <v>4007</v>
      </c>
      <c r="T56">
        <v>20440</v>
      </c>
      <c r="U56">
        <v>99047</v>
      </c>
      <c r="V56">
        <v>30</v>
      </c>
      <c r="W56">
        <v>973</v>
      </c>
      <c r="X56">
        <v>2482</v>
      </c>
      <c r="Y56">
        <v>30941</v>
      </c>
      <c r="Z56">
        <v>200</v>
      </c>
      <c r="AA56">
        <v>764</v>
      </c>
      <c r="AB56">
        <v>4968</v>
      </c>
      <c r="AC56">
        <v>72746</v>
      </c>
      <c r="AD56">
        <v>138</v>
      </c>
      <c r="AE56">
        <v>1471</v>
      </c>
      <c r="AF56">
        <v>5596</v>
      </c>
      <c r="AG56">
        <v>23129</v>
      </c>
      <c r="AH56">
        <v>1143</v>
      </c>
      <c r="AI56">
        <v>17478</v>
      </c>
      <c r="AJ56">
        <v>60314</v>
      </c>
      <c r="AK56">
        <v>211092</v>
      </c>
      <c r="AL56">
        <v>108</v>
      </c>
      <c r="AM56">
        <v>1588</v>
      </c>
      <c r="AN56">
        <v>5381</v>
      </c>
      <c r="AO56">
        <v>28379</v>
      </c>
      <c r="AP56">
        <v>4</v>
      </c>
      <c r="AQ56">
        <v>40</v>
      </c>
      <c r="AR56">
        <v>257</v>
      </c>
      <c r="AS56">
        <v>2522</v>
      </c>
      <c r="AT56">
        <v>379</v>
      </c>
      <c r="AU56">
        <v>2543</v>
      </c>
      <c r="AV56">
        <v>17134</v>
      </c>
      <c r="AW56">
        <v>69170</v>
      </c>
      <c r="AX56">
        <v>41</v>
      </c>
      <c r="AY56">
        <v>400</v>
      </c>
      <c r="AZ56">
        <v>2149</v>
      </c>
      <c r="BA56">
        <v>24157</v>
      </c>
      <c r="BB56">
        <v>56</v>
      </c>
      <c r="BC56">
        <v>746</v>
      </c>
      <c r="BD56">
        <v>3126</v>
      </c>
      <c r="BE56">
        <v>18586</v>
      </c>
      <c r="BF56">
        <v>71</v>
      </c>
      <c r="BG56">
        <v>286</v>
      </c>
      <c r="BH56">
        <v>3065</v>
      </c>
      <c r="BI56">
        <v>31922</v>
      </c>
      <c r="BJ56">
        <v>27</v>
      </c>
      <c r="BK56">
        <v>139</v>
      </c>
      <c r="BL56">
        <v>1128</v>
      </c>
      <c r="BM56">
        <v>11010</v>
      </c>
      <c r="BN56">
        <v>51</v>
      </c>
      <c r="BO56">
        <v>237</v>
      </c>
      <c r="BP56">
        <v>2458</v>
      </c>
      <c r="BQ56">
        <v>37311</v>
      </c>
      <c r="BR56">
        <v>225</v>
      </c>
      <c r="BS56">
        <v>615</v>
      </c>
      <c r="BT56">
        <v>7390</v>
      </c>
      <c r="BU56">
        <v>80889</v>
      </c>
      <c r="BV56">
        <v>38</v>
      </c>
      <c r="BW56">
        <v>643</v>
      </c>
      <c r="BX56">
        <v>1320</v>
      </c>
      <c r="BY56">
        <v>18740</v>
      </c>
      <c r="BZ56">
        <v>15</v>
      </c>
      <c r="CA56">
        <v>230</v>
      </c>
      <c r="CB56">
        <v>927</v>
      </c>
      <c r="CC56">
        <v>3614</v>
      </c>
      <c r="CD56">
        <v>245</v>
      </c>
      <c r="CE56">
        <v>2603</v>
      </c>
      <c r="CF56">
        <v>14251</v>
      </c>
      <c r="CG56">
        <v>203077</v>
      </c>
    </row>
    <row r="57" spans="1:85" x14ac:dyDescent="0.3">
      <c r="A57" s="1">
        <v>43935</v>
      </c>
      <c r="B57">
        <v>52</v>
      </c>
      <c r="C57">
        <v>213</v>
      </c>
      <c r="D57">
        <v>2245</v>
      </c>
      <c r="E57">
        <v>20935</v>
      </c>
      <c r="F57">
        <v>12</v>
      </c>
      <c r="G57">
        <v>35</v>
      </c>
      <c r="H57">
        <v>319</v>
      </c>
      <c r="I57">
        <v>4759</v>
      </c>
      <c r="J57">
        <v>12</v>
      </c>
      <c r="K57">
        <v>72</v>
      </c>
      <c r="L57">
        <v>956</v>
      </c>
      <c r="M57">
        <v>19014</v>
      </c>
      <c r="N57">
        <v>82</v>
      </c>
      <c r="O57">
        <v>415</v>
      </c>
      <c r="P57">
        <v>3769</v>
      </c>
      <c r="Q57">
        <v>38094</v>
      </c>
      <c r="R57">
        <v>328</v>
      </c>
      <c r="S57">
        <v>4269</v>
      </c>
      <c r="T57">
        <v>20752</v>
      </c>
      <c r="U57">
        <v>101896</v>
      </c>
      <c r="V57">
        <v>28</v>
      </c>
      <c r="W57">
        <v>1415</v>
      </c>
      <c r="X57">
        <v>2520</v>
      </c>
      <c r="Y57">
        <v>31764</v>
      </c>
      <c r="Z57">
        <v>199</v>
      </c>
      <c r="AA57">
        <v>789</v>
      </c>
      <c r="AB57">
        <v>5111</v>
      </c>
      <c r="AC57">
        <v>74650</v>
      </c>
      <c r="AD57">
        <v>133</v>
      </c>
      <c r="AE57">
        <v>1549</v>
      </c>
      <c r="AF57">
        <v>5808</v>
      </c>
      <c r="AG57">
        <v>24446</v>
      </c>
      <c r="AH57">
        <v>1122</v>
      </c>
      <c r="AI57">
        <v>17821</v>
      </c>
      <c r="AJ57">
        <v>61326</v>
      </c>
      <c r="AK57">
        <v>214870</v>
      </c>
      <c r="AL57">
        <v>106</v>
      </c>
      <c r="AM57">
        <v>1603</v>
      </c>
      <c r="AN57">
        <v>5426</v>
      </c>
      <c r="AO57">
        <v>29160</v>
      </c>
      <c r="AP57">
        <v>4</v>
      </c>
      <c r="AQ57">
        <v>42</v>
      </c>
      <c r="AR57">
        <v>257</v>
      </c>
      <c r="AS57">
        <v>2522</v>
      </c>
      <c r="AT57">
        <v>367</v>
      </c>
      <c r="AU57">
        <v>2708</v>
      </c>
      <c r="AV57">
        <v>17690</v>
      </c>
      <c r="AW57">
        <v>71678</v>
      </c>
      <c r="AX57">
        <v>39</v>
      </c>
      <c r="AY57">
        <v>406</v>
      </c>
      <c r="AZ57">
        <v>2184</v>
      </c>
      <c r="BA57">
        <v>24457</v>
      </c>
      <c r="BB57">
        <v>54</v>
      </c>
      <c r="BC57">
        <v>749</v>
      </c>
      <c r="BD57">
        <v>3141</v>
      </c>
      <c r="BE57">
        <v>18774</v>
      </c>
      <c r="BF57">
        <v>62</v>
      </c>
      <c r="BG57">
        <v>288</v>
      </c>
      <c r="BH57">
        <v>3118</v>
      </c>
      <c r="BI57">
        <v>33071</v>
      </c>
      <c r="BJ57">
        <v>24</v>
      </c>
      <c r="BK57">
        <v>158</v>
      </c>
      <c r="BL57">
        <v>1138</v>
      </c>
      <c r="BM57">
        <v>11893</v>
      </c>
      <c r="BN57">
        <v>53</v>
      </c>
      <c r="BO57">
        <v>255</v>
      </c>
      <c r="BP57">
        <v>2501</v>
      </c>
      <c r="BQ57">
        <v>37877</v>
      </c>
      <c r="BR57">
        <v>225</v>
      </c>
      <c r="BS57">
        <v>637</v>
      </c>
      <c r="BT57">
        <v>7527</v>
      </c>
      <c r="BU57">
        <v>82269</v>
      </c>
      <c r="BV57">
        <v>37</v>
      </c>
      <c r="BW57">
        <v>646</v>
      </c>
      <c r="BX57">
        <v>1321</v>
      </c>
      <c r="BY57">
        <v>18956</v>
      </c>
      <c r="BZ57">
        <v>14</v>
      </c>
      <c r="CA57">
        <v>270</v>
      </c>
      <c r="CB57">
        <v>947</v>
      </c>
      <c r="CC57">
        <v>3726</v>
      </c>
      <c r="CD57">
        <v>233</v>
      </c>
      <c r="CE57">
        <v>2790</v>
      </c>
      <c r="CF57">
        <v>14432</v>
      </c>
      <c r="CG57">
        <v>208878</v>
      </c>
    </row>
    <row r="58" spans="1:85" x14ac:dyDescent="0.3">
      <c r="A58" s="1">
        <v>43936</v>
      </c>
      <c r="B58">
        <v>44</v>
      </c>
      <c r="C58">
        <v>224</v>
      </c>
      <c r="D58">
        <v>2274</v>
      </c>
      <c r="E58">
        <v>22500</v>
      </c>
      <c r="F58">
        <v>12</v>
      </c>
      <c r="G58">
        <v>38</v>
      </c>
      <c r="H58">
        <v>320</v>
      </c>
      <c r="I58">
        <v>5037</v>
      </c>
      <c r="J58">
        <v>11</v>
      </c>
      <c r="K58">
        <v>81</v>
      </c>
      <c r="L58">
        <v>971</v>
      </c>
      <c r="M58">
        <v>19662</v>
      </c>
      <c r="N58">
        <v>86</v>
      </c>
      <c r="O58">
        <v>442</v>
      </c>
      <c r="P58">
        <v>3807</v>
      </c>
      <c r="Q58">
        <v>39534</v>
      </c>
      <c r="R58">
        <v>325</v>
      </c>
      <c r="S58">
        <v>4664</v>
      </c>
      <c r="T58">
        <v>21029</v>
      </c>
      <c r="U58">
        <v>106149</v>
      </c>
      <c r="V58">
        <v>24</v>
      </c>
      <c r="W58">
        <v>938</v>
      </c>
      <c r="X58">
        <v>2544</v>
      </c>
      <c r="Y58">
        <v>33800</v>
      </c>
      <c r="Z58">
        <v>196</v>
      </c>
      <c r="AA58">
        <v>874</v>
      </c>
      <c r="AB58">
        <v>5232</v>
      </c>
      <c r="AC58">
        <v>75584</v>
      </c>
      <c r="AD58">
        <v>120</v>
      </c>
      <c r="AE58">
        <v>1665</v>
      </c>
      <c r="AF58">
        <v>5936</v>
      </c>
      <c r="AG58">
        <v>25793</v>
      </c>
      <c r="AH58">
        <v>1074</v>
      </c>
      <c r="AI58">
        <v>17855</v>
      </c>
      <c r="AJ58">
        <v>62153</v>
      </c>
      <c r="AK58">
        <v>221968</v>
      </c>
      <c r="AL58">
        <v>106</v>
      </c>
      <c r="AM58">
        <v>1660</v>
      </c>
      <c r="AN58">
        <v>5503</v>
      </c>
      <c r="AO58">
        <v>30329</v>
      </c>
      <c r="AP58">
        <v>4</v>
      </c>
      <c r="AQ58">
        <v>42</v>
      </c>
      <c r="AR58">
        <v>263</v>
      </c>
      <c r="AS58">
        <v>2855</v>
      </c>
      <c r="AT58">
        <v>366</v>
      </c>
      <c r="AU58">
        <v>3019</v>
      </c>
      <c r="AV58">
        <v>18229</v>
      </c>
      <c r="AW58">
        <v>75664</v>
      </c>
      <c r="AX58">
        <v>32</v>
      </c>
      <c r="AY58">
        <v>425</v>
      </c>
      <c r="AZ58">
        <v>2224</v>
      </c>
      <c r="BA58">
        <v>25370</v>
      </c>
      <c r="BB58">
        <v>48</v>
      </c>
      <c r="BC58">
        <v>798</v>
      </c>
      <c r="BD58">
        <v>3220</v>
      </c>
      <c r="BE58">
        <v>19535</v>
      </c>
      <c r="BF58">
        <v>73</v>
      </c>
      <c r="BG58">
        <v>323</v>
      </c>
      <c r="BH58">
        <v>3184</v>
      </c>
      <c r="BI58">
        <v>34518</v>
      </c>
      <c r="BJ58">
        <v>26</v>
      </c>
      <c r="BK58">
        <v>208</v>
      </c>
      <c r="BL58">
        <v>1161</v>
      </c>
      <c r="BM58">
        <v>12395</v>
      </c>
      <c r="BN58">
        <v>49</v>
      </c>
      <c r="BO58">
        <v>273</v>
      </c>
      <c r="BP58">
        <v>2535</v>
      </c>
      <c r="BQ58">
        <v>39867</v>
      </c>
      <c r="BR58">
        <v>216</v>
      </c>
      <c r="BS58">
        <v>693</v>
      </c>
      <c r="BT58">
        <v>7666</v>
      </c>
      <c r="BU58">
        <v>86348</v>
      </c>
      <c r="BV58">
        <v>37</v>
      </c>
      <c r="BW58">
        <v>686</v>
      </c>
      <c r="BX58">
        <v>1322</v>
      </c>
      <c r="BY58">
        <v>20258</v>
      </c>
      <c r="BZ58">
        <v>11</v>
      </c>
      <c r="CA58">
        <v>289</v>
      </c>
      <c r="CB58">
        <v>958</v>
      </c>
      <c r="CC58">
        <v>3894</v>
      </c>
      <c r="CD58">
        <v>219</v>
      </c>
      <c r="CE58">
        <v>2895</v>
      </c>
      <c r="CF58">
        <v>14624</v>
      </c>
      <c r="CG58">
        <v>216344</v>
      </c>
    </row>
    <row r="59" spans="1:85" x14ac:dyDescent="0.3">
      <c r="A59" s="1">
        <v>43937</v>
      </c>
      <c r="B59">
        <v>42</v>
      </c>
      <c r="C59">
        <v>253</v>
      </c>
      <c r="D59">
        <v>2346</v>
      </c>
      <c r="E59">
        <v>23786</v>
      </c>
      <c r="F59">
        <v>9</v>
      </c>
      <c r="G59">
        <v>41</v>
      </c>
      <c r="H59">
        <v>336</v>
      </c>
      <c r="I59">
        <v>5349</v>
      </c>
      <c r="J59">
        <v>9</v>
      </c>
      <c r="K59">
        <v>90</v>
      </c>
      <c r="L59" s="6">
        <v>991</v>
      </c>
      <c r="M59">
        <v>20642</v>
      </c>
      <c r="N59">
        <v>76</v>
      </c>
      <c r="O59">
        <v>483</v>
      </c>
      <c r="P59">
        <v>3887</v>
      </c>
      <c r="Q59">
        <v>41296</v>
      </c>
      <c r="R59">
        <v>316</v>
      </c>
      <c r="S59">
        <v>4980</v>
      </c>
      <c r="T59">
        <v>21486</v>
      </c>
      <c r="U59">
        <v>112105</v>
      </c>
      <c r="V59">
        <v>26</v>
      </c>
      <c r="W59">
        <v>1069</v>
      </c>
      <c r="X59">
        <v>2616</v>
      </c>
      <c r="Y59">
        <v>35766</v>
      </c>
      <c r="Z59">
        <v>197</v>
      </c>
      <c r="AA59">
        <v>920</v>
      </c>
      <c r="AB59">
        <v>5380</v>
      </c>
      <c r="AC59">
        <v>81993</v>
      </c>
      <c r="AD59">
        <v>103</v>
      </c>
      <c r="AE59">
        <v>1774</v>
      </c>
      <c r="AF59">
        <v>6039</v>
      </c>
      <c r="AG59">
        <v>26945</v>
      </c>
      <c r="AH59">
        <v>1032</v>
      </c>
      <c r="AI59">
        <v>18396</v>
      </c>
      <c r="AJ59">
        <v>63094</v>
      </c>
      <c r="AK59">
        <v>232674</v>
      </c>
      <c r="AL59">
        <v>102</v>
      </c>
      <c r="AM59">
        <v>1694</v>
      </c>
      <c r="AN59">
        <v>5582</v>
      </c>
      <c r="AO59">
        <v>33778</v>
      </c>
      <c r="AP59">
        <v>4</v>
      </c>
      <c r="AQ59">
        <v>44</v>
      </c>
      <c r="AR59">
        <v>263</v>
      </c>
      <c r="AS59">
        <v>2967</v>
      </c>
      <c r="AT59">
        <v>346</v>
      </c>
      <c r="AU59">
        <v>3231</v>
      </c>
      <c r="AV59">
        <v>19108</v>
      </c>
      <c r="AW59">
        <v>80708</v>
      </c>
      <c r="AX59">
        <v>34</v>
      </c>
      <c r="AY59">
        <v>449</v>
      </c>
      <c r="AZ59">
        <v>2267</v>
      </c>
      <c r="BA59">
        <v>26416</v>
      </c>
      <c r="BB59">
        <v>43</v>
      </c>
      <c r="BC59">
        <v>885</v>
      </c>
      <c r="BD59">
        <v>3294</v>
      </c>
      <c r="BE59">
        <v>20773</v>
      </c>
      <c r="BF59">
        <v>58</v>
      </c>
      <c r="BG59">
        <v>334</v>
      </c>
      <c r="BH59">
        <v>3258</v>
      </c>
      <c r="BI59">
        <v>36158</v>
      </c>
      <c r="BJ59">
        <v>24</v>
      </c>
      <c r="BK59">
        <v>214</v>
      </c>
      <c r="BL59">
        <v>1164</v>
      </c>
      <c r="BM59">
        <v>12796</v>
      </c>
      <c r="BN59">
        <v>48</v>
      </c>
      <c r="BO59">
        <v>284</v>
      </c>
      <c r="BP59">
        <v>2579</v>
      </c>
      <c r="BQ59">
        <v>42405</v>
      </c>
      <c r="BR59">
        <v>213</v>
      </c>
      <c r="BS59">
        <v>745</v>
      </c>
      <c r="BT59">
        <v>7943</v>
      </c>
      <c r="BU59">
        <v>91651</v>
      </c>
      <c r="BV59">
        <v>33</v>
      </c>
      <c r="BW59">
        <v>738</v>
      </c>
      <c r="BX59">
        <v>1329</v>
      </c>
      <c r="BY59">
        <v>21487</v>
      </c>
      <c r="BZ59">
        <v>12</v>
      </c>
      <c r="CA59">
        <v>331</v>
      </c>
      <c r="CB59">
        <v>971</v>
      </c>
      <c r="CC59">
        <v>4159</v>
      </c>
      <c r="CD59">
        <v>209</v>
      </c>
      <c r="CE59">
        <v>3209</v>
      </c>
      <c r="CF59">
        <v>14990</v>
      </c>
      <c r="CG59">
        <v>224549</v>
      </c>
    </row>
    <row r="60" spans="1:85" x14ac:dyDescent="0.3">
      <c r="A60" s="1">
        <v>43938</v>
      </c>
      <c r="B60">
        <v>43</v>
      </c>
      <c r="C60">
        <v>255</v>
      </c>
      <c r="D60">
        <v>2443</v>
      </c>
      <c r="E60">
        <v>25436</v>
      </c>
      <c r="F60">
        <v>9</v>
      </c>
      <c r="G60">
        <v>49</v>
      </c>
      <c r="H60">
        <v>337</v>
      </c>
      <c r="I60">
        <v>5710</v>
      </c>
      <c r="J60">
        <v>7</v>
      </c>
      <c r="K60">
        <v>99</v>
      </c>
      <c r="L60" s="6">
        <v>991</v>
      </c>
      <c r="M60">
        <v>21657</v>
      </c>
      <c r="N60">
        <v>76</v>
      </c>
      <c r="O60">
        <v>631</v>
      </c>
      <c r="P60">
        <v>3951</v>
      </c>
      <c r="Q60">
        <v>43697</v>
      </c>
      <c r="R60">
        <v>309</v>
      </c>
      <c r="S60">
        <v>5346</v>
      </c>
      <c r="T60">
        <v>21834</v>
      </c>
      <c r="U60">
        <v>116826</v>
      </c>
      <c r="V60">
        <v>23</v>
      </c>
      <c r="W60">
        <v>1027</v>
      </c>
      <c r="X60">
        <v>2675</v>
      </c>
      <c r="Y60">
        <v>40030</v>
      </c>
      <c r="Z60">
        <v>187</v>
      </c>
      <c r="AA60">
        <v>978</v>
      </c>
      <c r="AB60">
        <v>5524</v>
      </c>
      <c r="AC60">
        <v>84755</v>
      </c>
      <c r="AD60">
        <v>105</v>
      </c>
      <c r="AE60">
        <v>1863</v>
      </c>
      <c r="AF60">
        <v>6188</v>
      </c>
      <c r="AG60">
        <v>28181</v>
      </c>
      <c r="AH60">
        <v>971</v>
      </c>
      <c r="AI60">
        <v>18850</v>
      </c>
      <c r="AJ60">
        <v>64135</v>
      </c>
      <c r="AK60">
        <v>243513</v>
      </c>
      <c r="AL60">
        <v>94</v>
      </c>
      <c r="AM60">
        <v>1726</v>
      </c>
      <c r="AN60">
        <v>5668</v>
      </c>
      <c r="AO60">
        <v>37997</v>
      </c>
      <c r="AP60">
        <v>4</v>
      </c>
      <c r="AQ60">
        <v>45</v>
      </c>
      <c r="AR60">
        <v>269</v>
      </c>
      <c r="AS60">
        <v>3082</v>
      </c>
      <c r="AT60">
        <v>333</v>
      </c>
      <c r="AU60">
        <v>3634</v>
      </c>
      <c r="AV60">
        <v>19803</v>
      </c>
      <c r="AW60">
        <v>86714</v>
      </c>
      <c r="AX60">
        <v>32</v>
      </c>
      <c r="AY60">
        <v>480</v>
      </c>
      <c r="AZ60">
        <v>2296</v>
      </c>
      <c r="BA60">
        <v>27698</v>
      </c>
      <c r="BB60">
        <v>44</v>
      </c>
      <c r="BC60">
        <v>1044</v>
      </c>
      <c r="BD60">
        <v>3376</v>
      </c>
      <c r="BE60">
        <v>21921</v>
      </c>
      <c r="BF60">
        <v>62</v>
      </c>
      <c r="BG60">
        <v>364</v>
      </c>
      <c r="BH60">
        <v>3327</v>
      </c>
      <c r="BI60">
        <v>38278</v>
      </c>
      <c r="BJ60">
        <v>23</v>
      </c>
      <c r="BK60">
        <v>220</v>
      </c>
      <c r="BL60">
        <v>1178</v>
      </c>
      <c r="BM60">
        <v>13304</v>
      </c>
      <c r="BN60">
        <v>46</v>
      </c>
      <c r="BO60">
        <v>296</v>
      </c>
      <c r="BP60">
        <v>2625</v>
      </c>
      <c r="BQ60">
        <v>45172</v>
      </c>
      <c r="BR60">
        <v>207</v>
      </c>
      <c r="BS60">
        <v>925</v>
      </c>
      <c r="BT60">
        <v>8110</v>
      </c>
      <c r="BU60">
        <v>96231</v>
      </c>
      <c r="BV60">
        <v>31</v>
      </c>
      <c r="BW60">
        <v>786</v>
      </c>
      <c r="BX60">
        <v>1337</v>
      </c>
      <c r="BY60">
        <v>22818</v>
      </c>
      <c r="BZ60">
        <v>9</v>
      </c>
      <c r="CA60">
        <v>379</v>
      </c>
      <c r="CB60">
        <v>993</v>
      </c>
      <c r="CC60">
        <v>4366</v>
      </c>
      <c r="CD60">
        <v>197</v>
      </c>
      <c r="CE60">
        <v>3730</v>
      </c>
      <c r="CF60">
        <v>15374</v>
      </c>
      <c r="CG60">
        <v>236722</v>
      </c>
    </row>
    <row r="61" spans="1:85" x14ac:dyDescent="0.3">
      <c r="A61" s="1">
        <v>43939</v>
      </c>
      <c r="B61">
        <v>41</v>
      </c>
      <c r="C61">
        <v>263</v>
      </c>
      <c r="D61">
        <v>2487</v>
      </c>
      <c r="E61">
        <v>27016</v>
      </c>
      <c r="F61">
        <v>8</v>
      </c>
      <c r="G61">
        <v>54</v>
      </c>
      <c r="H61">
        <v>339</v>
      </c>
      <c r="I61">
        <v>6056</v>
      </c>
      <c r="J61">
        <v>7</v>
      </c>
      <c r="K61">
        <v>106</v>
      </c>
      <c r="L61">
        <v>1011</v>
      </c>
      <c r="M61">
        <v>22794</v>
      </c>
      <c r="N61">
        <v>76</v>
      </c>
      <c r="O61">
        <v>643</v>
      </c>
      <c r="P61">
        <v>3988</v>
      </c>
      <c r="Q61">
        <v>46294</v>
      </c>
      <c r="R61">
        <v>296</v>
      </c>
      <c r="S61">
        <v>5635</v>
      </c>
      <c r="T61">
        <v>22184</v>
      </c>
      <c r="U61">
        <v>121220</v>
      </c>
      <c r="V61">
        <v>27</v>
      </c>
      <c r="W61">
        <v>1106</v>
      </c>
      <c r="X61">
        <v>2731</v>
      </c>
      <c r="Y61">
        <v>43293</v>
      </c>
      <c r="Z61">
        <v>186</v>
      </c>
      <c r="AA61">
        <v>1046</v>
      </c>
      <c r="AB61">
        <v>5668</v>
      </c>
      <c r="AC61">
        <v>89553</v>
      </c>
      <c r="AD61">
        <v>105</v>
      </c>
      <c r="AE61">
        <v>1992</v>
      </c>
      <c r="AF61">
        <v>6301</v>
      </c>
      <c r="AG61">
        <v>29322</v>
      </c>
      <c r="AH61">
        <v>947</v>
      </c>
      <c r="AI61">
        <v>19136</v>
      </c>
      <c r="AJ61">
        <v>65381</v>
      </c>
      <c r="AK61">
        <v>255331</v>
      </c>
      <c r="AL61">
        <v>88</v>
      </c>
      <c r="AM61">
        <v>1754</v>
      </c>
      <c r="AN61">
        <v>5721</v>
      </c>
      <c r="AO61">
        <v>39909</v>
      </c>
      <c r="AP61">
        <v>4</v>
      </c>
      <c r="AQ61">
        <v>44</v>
      </c>
      <c r="AR61">
        <v>269</v>
      </c>
      <c r="AS61">
        <v>3082</v>
      </c>
      <c r="AT61">
        <v>323</v>
      </c>
      <c r="AU61">
        <v>3989</v>
      </c>
      <c r="AV61">
        <v>20464</v>
      </c>
      <c r="AW61">
        <v>91844</v>
      </c>
      <c r="AX61">
        <v>28</v>
      </c>
      <c r="AY61">
        <v>530</v>
      </c>
      <c r="AZ61">
        <v>2325</v>
      </c>
      <c r="BA61">
        <v>28888</v>
      </c>
      <c r="BB61">
        <v>42</v>
      </c>
      <c r="BC61">
        <v>1098</v>
      </c>
      <c r="BD61">
        <v>3431</v>
      </c>
      <c r="BE61">
        <v>23147</v>
      </c>
      <c r="BF61">
        <v>60</v>
      </c>
      <c r="BG61">
        <v>401</v>
      </c>
      <c r="BH61">
        <v>3409</v>
      </c>
      <c r="BI61">
        <v>40423</v>
      </c>
      <c r="BJ61">
        <v>23</v>
      </c>
      <c r="BK61">
        <v>231</v>
      </c>
      <c r="BL61">
        <v>1198</v>
      </c>
      <c r="BM61">
        <v>14087</v>
      </c>
      <c r="BN61">
        <v>42</v>
      </c>
      <c r="BO61">
        <v>305</v>
      </c>
      <c r="BP61">
        <v>2672</v>
      </c>
      <c r="BQ61">
        <v>47715</v>
      </c>
      <c r="BR61">
        <v>198</v>
      </c>
      <c r="BS61">
        <v>1149</v>
      </c>
      <c r="BT61">
        <v>8237</v>
      </c>
      <c r="BU61">
        <v>99903</v>
      </c>
      <c r="BV61">
        <v>32</v>
      </c>
      <c r="BW61">
        <v>856</v>
      </c>
      <c r="BX61">
        <v>1344</v>
      </c>
      <c r="BY61">
        <v>24106</v>
      </c>
      <c r="BZ61">
        <v>10</v>
      </c>
      <c r="CA61">
        <v>400</v>
      </c>
      <c r="CB61">
        <v>1073</v>
      </c>
      <c r="CC61">
        <v>4521</v>
      </c>
      <c r="CD61">
        <v>190</v>
      </c>
      <c r="CE61">
        <v>4189</v>
      </c>
      <c r="CF61">
        <v>15692</v>
      </c>
      <c r="CG61">
        <v>247329</v>
      </c>
    </row>
    <row r="62" spans="1:85" x14ac:dyDescent="0.3">
      <c r="A62" s="1">
        <v>43940</v>
      </c>
      <c r="B62">
        <v>40</v>
      </c>
      <c r="C62">
        <v>276</v>
      </c>
      <c r="D62">
        <v>2521</v>
      </c>
      <c r="E62">
        <v>27791</v>
      </c>
      <c r="F62">
        <v>8</v>
      </c>
      <c r="G62">
        <v>71</v>
      </c>
      <c r="H62">
        <v>342</v>
      </c>
      <c r="I62">
        <v>6528</v>
      </c>
      <c r="J62">
        <v>6</v>
      </c>
      <c r="K62">
        <v>116</v>
      </c>
      <c r="L62">
        <v>1035</v>
      </c>
      <c r="M62">
        <v>23760</v>
      </c>
      <c r="N62">
        <v>61</v>
      </c>
      <c r="O62">
        <v>703</v>
      </c>
      <c r="P62">
        <v>4029</v>
      </c>
      <c r="Q62">
        <v>48187</v>
      </c>
      <c r="R62">
        <v>289</v>
      </c>
      <c r="S62">
        <v>5985</v>
      </c>
      <c r="T62">
        <v>22560</v>
      </c>
      <c r="U62">
        <v>124916</v>
      </c>
      <c r="V62">
        <v>25</v>
      </c>
      <c r="W62">
        <v>1183</v>
      </c>
      <c r="X62">
        <v>2745</v>
      </c>
      <c r="Y62">
        <v>44622</v>
      </c>
      <c r="Z62">
        <v>185</v>
      </c>
      <c r="AA62">
        <v>1093</v>
      </c>
      <c r="AB62">
        <v>5755</v>
      </c>
      <c r="AC62">
        <v>91807</v>
      </c>
      <c r="AD62">
        <v>101</v>
      </c>
      <c r="AE62">
        <v>2110</v>
      </c>
      <c r="AF62">
        <v>6528</v>
      </c>
      <c r="AG62">
        <v>31551</v>
      </c>
      <c r="AH62">
        <v>922</v>
      </c>
      <c r="AI62">
        <v>19526</v>
      </c>
      <c r="AJ62">
        <v>66236</v>
      </c>
      <c r="AK62">
        <v>264155</v>
      </c>
      <c r="AL62">
        <v>86</v>
      </c>
      <c r="AM62">
        <v>1780</v>
      </c>
      <c r="AN62">
        <v>5769</v>
      </c>
      <c r="AO62">
        <v>41474</v>
      </c>
      <c r="AP62">
        <v>4</v>
      </c>
      <c r="AQ62">
        <v>47</v>
      </c>
      <c r="AR62">
        <v>279</v>
      </c>
      <c r="AS62">
        <v>3584</v>
      </c>
      <c r="AT62">
        <v>305</v>
      </c>
      <c r="AU62">
        <v>4256</v>
      </c>
      <c r="AV62">
        <v>21057</v>
      </c>
      <c r="AW62">
        <v>96569</v>
      </c>
      <c r="AX62">
        <v>23</v>
      </c>
      <c r="AY62">
        <v>569</v>
      </c>
      <c r="AZ62">
        <v>2380</v>
      </c>
      <c r="BA62">
        <v>30361</v>
      </c>
      <c r="BB62">
        <v>41</v>
      </c>
      <c r="BC62">
        <v>1201</v>
      </c>
      <c r="BD62">
        <v>3532</v>
      </c>
      <c r="BE62">
        <v>24388</v>
      </c>
      <c r="BF62">
        <v>60</v>
      </c>
      <c r="BG62">
        <v>427</v>
      </c>
      <c r="BH62">
        <v>3529</v>
      </c>
      <c r="BI62">
        <v>42598</v>
      </c>
      <c r="BJ62">
        <v>22</v>
      </c>
      <c r="BK62">
        <v>265</v>
      </c>
      <c r="BL62">
        <v>1215</v>
      </c>
      <c r="BM62">
        <v>14859</v>
      </c>
      <c r="BN62">
        <v>41</v>
      </c>
      <c r="BO62">
        <v>315</v>
      </c>
      <c r="BP62">
        <v>2717</v>
      </c>
      <c r="BQ62">
        <v>49772</v>
      </c>
      <c r="BR62">
        <v>192</v>
      </c>
      <c r="BS62">
        <v>1239</v>
      </c>
      <c r="BT62">
        <v>8372</v>
      </c>
      <c r="BU62">
        <v>103975</v>
      </c>
      <c r="BV62">
        <v>30</v>
      </c>
      <c r="BW62">
        <v>854</v>
      </c>
      <c r="BX62">
        <v>1348</v>
      </c>
      <c r="BY62">
        <v>25170</v>
      </c>
      <c r="BZ62">
        <v>10</v>
      </c>
      <c r="CA62">
        <v>401</v>
      </c>
      <c r="CB62">
        <v>1088</v>
      </c>
      <c r="CC62">
        <v>4677</v>
      </c>
      <c r="CD62">
        <v>184</v>
      </c>
      <c r="CE62">
        <v>4638</v>
      </c>
      <c r="CF62">
        <v>15935</v>
      </c>
      <c r="CG62">
        <v>255797</v>
      </c>
    </row>
    <row r="63" spans="1:85" x14ac:dyDescent="0.3">
      <c r="A63" s="1">
        <v>43941</v>
      </c>
      <c r="B63">
        <v>38</v>
      </c>
      <c r="C63">
        <v>287</v>
      </c>
      <c r="D63">
        <v>2612</v>
      </c>
      <c r="E63">
        <v>27942</v>
      </c>
      <c r="F63">
        <v>7</v>
      </c>
      <c r="G63">
        <v>76</v>
      </c>
      <c r="H63">
        <v>342</v>
      </c>
      <c r="I63">
        <v>6868</v>
      </c>
      <c r="J63">
        <v>7</v>
      </c>
      <c r="K63">
        <v>135</v>
      </c>
      <c r="L63">
        <v>1038</v>
      </c>
      <c r="M63">
        <v>24373</v>
      </c>
      <c r="N63">
        <v>61</v>
      </c>
      <c r="O63">
        <v>746</v>
      </c>
      <c r="P63">
        <v>4074</v>
      </c>
      <c r="Q63">
        <v>51090</v>
      </c>
      <c r="R63">
        <v>283</v>
      </c>
      <c r="S63">
        <v>6266</v>
      </c>
      <c r="T63">
        <v>22867</v>
      </c>
      <c r="U63">
        <v>129530</v>
      </c>
      <c r="V63">
        <v>22</v>
      </c>
      <c r="W63">
        <v>1346</v>
      </c>
      <c r="X63">
        <v>2775</v>
      </c>
      <c r="Y63">
        <v>45161</v>
      </c>
      <c r="Z63">
        <v>185</v>
      </c>
      <c r="AA63">
        <v>1101</v>
      </c>
      <c r="AB63">
        <v>5815</v>
      </c>
      <c r="AC63">
        <v>97823</v>
      </c>
      <c r="AD63">
        <v>102</v>
      </c>
      <c r="AE63">
        <v>2216</v>
      </c>
      <c r="AF63">
        <v>6669</v>
      </c>
      <c r="AG63">
        <v>33007</v>
      </c>
      <c r="AH63">
        <v>901</v>
      </c>
      <c r="AI63">
        <v>20008</v>
      </c>
      <c r="AJ63">
        <v>66971</v>
      </c>
      <c r="AK63">
        <v>270486</v>
      </c>
      <c r="AL63">
        <v>80</v>
      </c>
      <c r="AM63">
        <v>1792</v>
      </c>
      <c r="AN63">
        <v>5826</v>
      </c>
      <c r="AO63">
        <v>42782</v>
      </c>
      <c r="AP63">
        <v>2</v>
      </c>
      <c r="AQ63">
        <v>50</v>
      </c>
      <c r="AR63">
        <v>281</v>
      </c>
      <c r="AS63">
        <v>3783</v>
      </c>
      <c r="AT63">
        <v>301</v>
      </c>
      <c r="AU63">
        <v>4383</v>
      </c>
      <c r="AV63">
        <v>21349</v>
      </c>
      <c r="AW63">
        <v>99669</v>
      </c>
      <c r="AX63">
        <v>19</v>
      </c>
      <c r="AY63">
        <v>605</v>
      </c>
      <c r="AZ63">
        <v>2394</v>
      </c>
      <c r="BA63">
        <v>31381</v>
      </c>
      <c r="BB63">
        <v>40</v>
      </c>
      <c r="BC63">
        <v>1295</v>
      </c>
      <c r="BD63">
        <v>3590</v>
      </c>
      <c r="BE63">
        <v>26211</v>
      </c>
      <c r="BF63">
        <v>66</v>
      </c>
      <c r="BG63">
        <v>431</v>
      </c>
      <c r="BH63">
        <v>3567</v>
      </c>
      <c r="BI63">
        <v>44189</v>
      </c>
      <c r="BJ63">
        <v>21</v>
      </c>
      <c r="BK63">
        <v>288</v>
      </c>
      <c r="BL63">
        <v>1228</v>
      </c>
      <c r="BM63">
        <v>15328</v>
      </c>
      <c r="BN63">
        <v>39</v>
      </c>
      <c r="BO63">
        <v>346</v>
      </c>
      <c r="BP63">
        <v>2759</v>
      </c>
      <c r="BQ63">
        <v>51373</v>
      </c>
      <c r="BR63">
        <v>182</v>
      </c>
      <c r="BS63">
        <v>1272</v>
      </c>
      <c r="BT63">
        <v>8507</v>
      </c>
      <c r="BU63">
        <v>105857</v>
      </c>
      <c r="BV63">
        <v>29</v>
      </c>
      <c r="BW63">
        <v>867</v>
      </c>
      <c r="BX63">
        <v>1349</v>
      </c>
      <c r="BY63">
        <v>25562</v>
      </c>
      <c r="BZ63">
        <v>8</v>
      </c>
      <c r="CA63">
        <v>413</v>
      </c>
      <c r="CB63">
        <v>1088</v>
      </c>
      <c r="CC63">
        <v>4799</v>
      </c>
      <c r="CD63">
        <v>180</v>
      </c>
      <c r="CE63">
        <v>4954</v>
      </c>
      <c r="CF63">
        <v>16127</v>
      </c>
      <c r="CG63">
        <v>260810</v>
      </c>
    </row>
    <row r="64" spans="1:85" x14ac:dyDescent="0.3">
      <c r="A64" s="1">
        <v>43942</v>
      </c>
      <c r="B64">
        <v>35</v>
      </c>
      <c r="C64">
        <v>329</v>
      </c>
      <c r="D64">
        <v>2667</v>
      </c>
      <c r="E64">
        <v>29906</v>
      </c>
      <c r="F64">
        <v>7</v>
      </c>
      <c r="G64">
        <v>81</v>
      </c>
      <c r="H64">
        <v>350</v>
      </c>
      <c r="I64">
        <v>7470</v>
      </c>
      <c r="J64">
        <v>7</v>
      </c>
      <c r="K64">
        <v>152</v>
      </c>
      <c r="L64">
        <v>1047</v>
      </c>
      <c r="M64">
        <v>25440</v>
      </c>
      <c r="N64">
        <v>58</v>
      </c>
      <c r="O64">
        <v>872</v>
      </c>
      <c r="P64">
        <v>4135</v>
      </c>
      <c r="Q64">
        <v>53548</v>
      </c>
      <c r="R64">
        <v>282</v>
      </c>
      <c r="S64">
        <v>6701</v>
      </c>
      <c r="T64">
        <v>23092</v>
      </c>
      <c r="U64">
        <v>134878</v>
      </c>
      <c r="V64">
        <v>21</v>
      </c>
      <c r="W64">
        <v>1229</v>
      </c>
      <c r="X64">
        <v>2792</v>
      </c>
      <c r="Y64">
        <v>48500</v>
      </c>
      <c r="Z64">
        <v>184</v>
      </c>
      <c r="AA64">
        <v>1130</v>
      </c>
      <c r="AB64">
        <v>5895</v>
      </c>
      <c r="AC64">
        <v>100031</v>
      </c>
      <c r="AD64">
        <v>94</v>
      </c>
      <c r="AE64">
        <v>2311</v>
      </c>
      <c r="AF64">
        <v>6764</v>
      </c>
      <c r="AG64">
        <v>34186</v>
      </c>
      <c r="AH64">
        <v>851</v>
      </c>
      <c r="AI64">
        <v>21374</v>
      </c>
      <c r="AJ64">
        <v>67931</v>
      </c>
      <c r="AK64">
        <v>277197</v>
      </c>
      <c r="AL64">
        <v>78</v>
      </c>
      <c r="AM64">
        <v>1825</v>
      </c>
      <c r="AN64">
        <v>5877</v>
      </c>
      <c r="AO64">
        <v>44332</v>
      </c>
      <c r="AP64">
        <v>2</v>
      </c>
      <c r="AQ64">
        <v>51</v>
      </c>
      <c r="AR64">
        <v>282</v>
      </c>
      <c r="AS64">
        <v>4124</v>
      </c>
      <c r="AT64">
        <v>293</v>
      </c>
      <c r="AU64">
        <v>4659</v>
      </c>
      <c r="AV64">
        <v>21955</v>
      </c>
      <c r="AW64">
        <v>105434</v>
      </c>
      <c r="AX64">
        <v>20</v>
      </c>
      <c r="AY64">
        <v>623</v>
      </c>
      <c r="AZ64">
        <v>2410</v>
      </c>
      <c r="BA64">
        <v>31987</v>
      </c>
      <c r="BB64">
        <v>38</v>
      </c>
      <c r="BC64">
        <v>1329</v>
      </c>
      <c r="BD64">
        <v>3614</v>
      </c>
      <c r="BE64">
        <v>26610</v>
      </c>
      <c r="BF64">
        <v>65</v>
      </c>
      <c r="BG64">
        <v>459</v>
      </c>
      <c r="BH64">
        <v>3622</v>
      </c>
      <c r="BI64">
        <v>45984</v>
      </c>
      <c r="BJ64">
        <v>21</v>
      </c>
      <c r="BK64">
        <v>306</v>
      </c>
      <c r="BL64">
        <v>1236</v>
      </c>
      <c r="BM64">
        <v>15886</v>
      </c>
      <c r="BN64">
        <v>37</v>
      </c>
      <c r="BO64">
        <v>370</v>
      </c>
      <c r="BP64">
        <v>2835</v>
      </c>
      <c r="BQ64">
        <v>55093</v>
      </c>
      <c r="BR64">
        <v>171</v>
      </c>
      <c r="BS64">
        <v>1295</v>
      </c>
      <c r="BT64">
        <v>8603</v>
      </c>
      <c r="BU64">
        <v>109925</v>
      </c>
      <c r="BV64">
        <v>22</v>
      </c>
      <c r="BW64">
        <v>886</v>
      </c>
      <c r="BX64">
        <v>1353</v>
      </c>
      <c r="BY64">
        <v>26639</v>
      </c>
      <c r="BZ64">
        <v>8</v>
      </c>
      <c r="CA64">
        <v>445</v>
      </c>
      <c r="CB64">
        <v>1093</v>
      </c>
      <c r="CC64">
        <v>4911</v>
      </c>
      <c r="CD64">
        <v>177</v>
      </c>
      <c r="CE64">
        <v>5173</v>
      </c>
      <c r="CF64">
        <v>16404</v>
      </c>
      <c r="CG64">
        <v>268069</v>
      </c>
    </row>
    <row r="65" spans="1:85" x14ac:dyDescent="0.3">
      <c r="A65" s="1">
        <v>43943</v>
      </c>
      <c r="B65">
        <v>35</v>
      </c>
      <c r="C65">
        <v>349</v>
      </c>
      <c r="D65">
        <v>2733</v>
      </c>
      <c r="E65">
        <v>30348</v>
      </c>
      <c r="F65">
        <v>7</v>
      </c>
      <c r="G65">
        <v>98</v>
      </c>
      <c r="H65">
        <v>354</v>
      </c>
      <c r="I65">
        <v>8040</v>
      </c>
      <c r="J65">
        <v>7</v>
      </c>
      <c r="K65">
        <v>163</v>
      </c>
      <c r="L65">
        <v>1060</v>
      </c>
      <c r="M65">
        <v>26560</v>
      </c>
      <c r="N65">
        <v>53</v>
      </c>
      <c r="O65">
        <v>860</v>
      </c>
      <c r="P65">
        <v>4185</v>
      </c>
      <c r="Q65">
        <v>55701</v>
      </c>
      <c r="R65">
        <v>282</v>
      </c>
      <c r="S65">
        <v>7146</v>
      </c>
      <c r="T65">
        <v>23434</v>
      </c>
      <c r="U65">
        <v>140874</v>
      </c>
      <c r="V65">
        <v>20</v>
      </c>
      <c r="W65">
        <v>1263</v>
      </c>
      <c r="X65">
        <v>2817</v>
      </c>
      <c r="Y65">
        <v>50869</v>
      </c>
      <c r="Z65">
        <v>187</v>
      </c>
      <c r="AA65">
        <v>1142</v>
      </c>
      <c r="AB65">
        <v>5975</v>
      </c>
      <c r="AC65">
        <v>104062</v>
      </c>
      <c r="AD65">
        <v>92</v>
      </c>
      <c r="AE65">
        <v>2420</v>
      </c>
      <c r="AF65">
        <v>6918</v>
      </c>
      <c r="AG65">
        <v>35990</v>
      </c>
      <c r="AH65">
        <v>817</v>
      </c>
      <c r="AI65">
        <v>22110</v>
      </c>
      <c r="AJ65">
        <v>69092</v>
      </c>
      <c r="AK65">
        <v>290699</v>
      </c>
      <c r="AL65">
        <v>76</v>
      </c>
      <c r="AM65">
        <v>1849</v>
      </c>
      <c r="AN65">
        <v>5924</v>
      </c>
      <c r="AO65">
        <v>46492</v>
      </c>
      <c r="AP65">
        <v>2</v>
      </c>
      <c r="AQ65">
        <v>60</v>
      </c>
      <c r="AR65">
        <v>284</v>
      </c>
      <c r="AS65">
        <v>4425</v>
      </c>
      <c r="AT65">
        <v>273</v>
      </c>
      <c r="AU65">
        <v>5058</v>
      </c>
      <c r="AV65">
        <v>22739</v>
      </c>
      <c r="AW65">
        <v>111513</v>
      </c>
      <c r="AX65">
        <v>19</v>
      </c>
      <c r="AY65">
        <v>648</v>
      </c>
      <c r="AZ65">
        <v>2416</v>
      </c>
      <c r="BA65">
        <v>32722</v>
      </c>
      <c r="BB65">
        <v>34</v>
      </c>
      <c r="BC65">
        <v>1391</v>
      </c>
      <c r="BD65">
        <v>3646</v>
      </c>
      <c r="BE65">
        <v>26674</v>
      </c>
      <c r="BF65">
        <v>60</v>
      </c>
      <c r="BG65">
        <v>494</v>
      </c>
      <c r="BH65">
        <v>3730</v>
      </c>
      <c r="BI65">
        <v>48342</v>
      </c>
      <c r="BJ65">
        <v>20</v>
      </c>
      <c r="BK65">
        <v>318</v>
      </c>
      <c r="BL65">
        <v>1247</v>
      </c>
      <c r="BM65">
        <v>16886</v>
      </c>
      <c r="BN65">
        <v>35</v>
      </c>
      <c r="BO65">
        <v>388</v>
      </c>
      <c r="BP65">
        <v>2883</v>
      </c>
      <c r="BQ65">
        <v>58732</v>
      </c>
      <c r="BR65">
        <v>174</v>
      </c>
      <c r="BS65">
        <v>1828</v>
      </c>
      <c r="BT65">
        <v>8700</v>
      </c>
      <c r="BU65">
        <v>114100</v>
      </c>
      <c r="BV65">
        <v>20</v>
      </c>
      <c r="BW65">
        <v>925</v>
      </c>
      <c r="BX65">
        <v>1357</v>
      </c>
      <c r="BY65">
        <v>27655</v>
      </c>
      <c r="BZ65">
        <v>8</v>
      </c>
      <c r="CA65">
        <v>467</v>
      </c>
      <c r="CB65">
        <v>1095</v>
      </c>
      <c r="CC65">
        <v>5024</v>
      </c>
      <c r="CD65">
        <v>163</v>
      </c>
      <c r="CE65">
        <v>5566</v>
      </c>
      <c r="CF65">
        <v>16738</v>
      </c>
      <c r="CG65">
        <v>277543</v>
      </c>
    </row>
    <row r="66" spans="1:85" x14ac:dyDescent="0.3">
      <c r="A66" s="1">
        <v>43944</v>
      </c>
      <c r="B66">
        <v>31</v>
      </c>
      <c r="C66">
        <v>405</v>
      </c>
      <c r="D66">
        <v>2785</v>
      </c>
      <c r="E66">
        <v>31187</v>
      </c>
      <c r="F66">
        <v>7</v>
      </c>
      <c r="G66">
        <v>103</v>
      </c>
      <c r="H66">
        <v>356</v>
      </c>
      <c r="I66">
        <v>8511</v>
      </c>
      <c r="J66">
        <v>7</v>
      </c>
      <c r="K66">
        <v>170</v>
      </c>
      <c r="L66">
        <v>1069</v>
      </c>
      <c r="M66">
        <v>27869</v>
      </c>
      <c r="N66">
        <v>47</v>
      </c>
      <c r="O66">
        <v>928</v>
      </c>
      <c r="P66">
        <v>4238</v>
      </c>
      <c r="Q66">
        <v>58324</v>
      </c>
      <c r="R66">
        <v>266</v>
      </c>
      <c r="S66">
        <v>7609</v>
      </c>
      <c r="T66">
        <v>23723</v>
      </c>
      <c r="U66">
        <v>146146</v>
      </c>
      <c r="V66">
        <v>18</v>
      </c>
      <c r="W66">
        <v>1467</v>
      </c>
      <c r="X66">
        <v>2858</v>
      </c>
      <c r="Y66">
        <v>52918</v>
      </c>
      <c r="Z66">
        <v>186</v>
      </c>
      <c r="AA66">
        <v>1193</v>
      </c>
      <c r="AB66">
        <v>6054</v>
      </c>
      <c r="AC66">
        <v>111079</v>
      </c>
      <c r="AD66">
        <v>91</v>
      </c>
      <c r="AE66">
        <v>2536</v>
      </c>
      <c r="AF66">
        <v>7049</v>
      </c>
      <c r="AG66">
        <v>37842</v>
      </c>
      <c r="AH66">
        <v>790</v>
      </c>
      <c r="AI66">
        <v>23352</v>
      </c>
      <c r="AJ66">
        <v>70165</v>
      </c>
      <c r="AK66">
        <v>302715</v>
      </c>
      <c r="AL66">
        <v>71</v>
      </c>
      <c r="AM66">
        <v>1865</v>
      </c>
      <c r="AN66">
        <v>5952</v>
      </c>
      <c r="AO66">
        <v>47662</v>
      </c>
      <c r="AP66">
        <v>1</v>
      </c>
      <c r="AQ66">
        <v>66</v>
      </c>
      <c r="AR66">
        <v>284</v>
      </c>
      <c r="AS66">
        <v>4564</v>
      </c>
      <c r="AT66">
        <v>261</v>
      </c>
      <c r="AU66">
        <v>5358</v>
      </c>
      <c r="AV66">
        <v>23140</v>
      </c>
      <c r="AW66">
        <v>117970</v>
      </c>
      <c r="AX66">
        <v>17</v>
      </c>
      <c r="AY66">
        <v>680</v>
      </c>
      <c r="AZ66">
        <v>2435</v>
      </c>
      <c r="BA66">
        <v>33994</v>
      </c>
      <c r="BB66">
        <v>29</v>
      </c>
      <c r="BC66">
        <v>1474</v>
      </c>
      <c r="BD66">
        <v>3727</v>
      </c>
      <c r="BE66">
        <v>28240</v>
      </c>
      <c r="BF66">
        <v>55</v>
      </c>
      <c r="BG66">
        <v>531</v>
      </c>
      <c r="BH66">
        <v>3839</v>
      </c>
      <c r="BI66">
        <v>50410</v>
      </c>
      <c r="BJ66">
        <v>20</v>
      </c>
      <c r="BK66">
        <v>339</v>
      </c>
      <c r="BL66">
        <v>1254</v>
      </c>
      <c r="BM66">
        <v>17844</v>
      </c>
      <c r="BN66">
        <v>34</v>
      </c>
      <c r="BO66">
        <v>412</v>
      </c>
      <c r="BP66">
        <v>2926</v>
      </c>
      <c r="BQ66">
        <v>62150</v>
      </c>
      <c r="BR66">
        <v>168</v>
      </c>
      <c r="BS66">
        <v>1886</v>
      </c>
      <c r="BT66">
        <v>8780</v>
      </c>
      <c r="BU66">
        <v>118177</v>
      </c>
      <c r="BV66">
        <v>19</v>
      </c>
      <c r="BW66">
        <v>946</v>
      </c>
      <c r="BX66">
        <v>1362</v>
      </c>
      <c r="BY66">
        <v>29011</v>
      </c>
      <c r="BZ66">
        <v>9</v>
      </c>
      <c r="CA66">
        <v>506</v>
      </c>
      <c r="CB66">
        <v>1096</v>
      </c>
      <c r="CC66">
        <v>5227</v>
      </c>
      <c r="CD66">
        <v>140</v>
      </c>
      <c r="CE66">
        <v>5750</v>
      </c>
      <c r="CF66">
        <v>16881</v>
      </c>
      <c r="CG66">
        <v>288075</v>
      </c>
    </row>
    <row r="67" spans="1:85" x14ac:dyDescent="0.3">
      <c r="A67" s="1">
        <v>43945</v>
      </c>
      <c r="B67">
        <v>28</v>
      </c>
      <c r="C67">
        <v>438</v>
      </c>
      <c r="D67">
        <v>2803</v>
      </c>
      <c r="E67">
        <v>32397</v>
      </c>
      <c r="F67">
        <v>7</v>
      </c>
      <c r="G67">
        <v>107</v>
      </c>
      <c r="H67">
        <v>360</v>
      </c>
      <c r="I67">
        <v>9026</v>
      </c>
      <c r="J67">
        <v>7</v>
      </c>
      <c r="K67">
        <v>178</v>
      </c>
      <c r="L67">
        <v>1079</v>
      </c>
      <c r="M67">
        <v>28764</v>
      </c>
      <c r="N67">
        <v>44</v>
      </c>
      <c r="O67">
        <v>1003</v>
      </c>
      <c r="P67">
        <v>4282</v>
      </c>
      <c r="Q67">
        <v>61331</v>
      </c>
      <c r="R67">
        <v>264</v>
      </c>
      <c r="S67">
        <v>8158</v>
      </c>
      <c r="T67">
        <v>23970</v>
      </c>
      <c r="U67">
        <v>151505</v>
      </c>
      <c r="V67">
        <v>16</v>
      </c>
      <c r="W67">
        <v>1304</v>
      </c>
      <c r="X67">
        <v>2882</v>
      </c>
      <c r="Y67">
        <v>55502</v>
      </c>
      <c r="Z67">
        <v>184</v>
      </c>
      <c r="AA67">
        <v>1256</v>
      </c>
      <c r="AB67">
        <v>6132</v>
      </c>
      <c r="AC67">
        <v>114317</v>
      </c>
      <c r="AD67">
        <v>87</v>
      </c>
      <c r="AE67">
        <v>2660</v>
      </c>
      <c r="AF67">
        <v>7173</v>
      </c>
      <c r="AG67">
        <v>39563</v>
      </c>
      <c r="AH67">
        <v>756</v>
      </c>
      <c r="AI67">
        <v>23782</v>
      </c>
      <c r="AJ67">
        <v>71256</v>
      </c>
      <c r="AK67">
        <v>314298</v>
      </c>
      <c r="AL67">
        <v>61</v>
      </c>
      <c r="AM67">
        <v>1890</v>
      </c>
      <c r="AN67">
        <v>6028</v>
      </c>
      <c r="AO67">
        <v>49163</v>
      </c>
      <c r="AP67">
        <v>1</v>
      </c>
      <c r="AQ67">
        <v>67</v>
      </c>
      <c r="AR67">
        <v>287</v>
      </c>
      <c r="AS67">
        <v>4805</v>
      </c>
      <c r="AT67">
        <v>257</v>
      </c>
      <c r="AU67">
        <v>5732</v>
      </c>
      <c r="AV67">
        <v>23822</v>
      </c>
      <c r="AW67">
        <v>125300</v>
      </c>
      <c r="AX67">
        <v>16</v>
      </c>
      <c r="AY67">
        <v>1100</v>
      </c>
      <c r="AZ67">
        <v>2456</v>
      </c>
      <c r="BA67">
        <v>35062</v>
      </c>
      <c r="BB67">
        <v>28</v>
      </c>
      <c r="BC67">
        <v>1560</v>
      </c>
      <c r="BD67">
        <v>3776</v>
      </c>
      <c r="BE67">
        <v>29779</v>
      </c>
      <c r="BF67">
        <v>51</v>
      </c>
      <c r="BG67">
        <v>565</v>
      </c>
      <c r="BH67">
        <v>3881</v>
      </c>
      <c r="BI67">
        <v>52472</v>
      </c>
      <c r="BJ67">
        <v>19</v>
      </c>
      <c r="BK67">
        <v>351</v>
      </c>
      <c r="BL67">
        <v>1257</v>
      </c>
      <c r="BM67">
        <v>19889</v>
      </c>
      <c r="BN67">
        <v>32</v>
      </c>
      <c r="BO67">
        <v>443</v>
      </c>
      <c r="BP67">
        <v>2981</v>
      </c>
      <c r="BQ67">
        <v>65165</v>
      </c>
      <c r="BR67">
        <v>159</v>
      </c>
      <c r="BS67">
        <v>2002</v>
      </c>
      <c r="BT67">
        <v>8877</v>
      </c>
      <c r="BU67">
        <v>121336</v>
      </c>
      <c r="BV67">
        <v>19</v>
      </c>
      <c r="BW67">
        <v>979</v>
      </c>
      <c r="BX67">
        <v>1363</v>
      </c>
      <c r="BY67">
        <v>30524</v>
      </c>
      <c r="BZ67">
        <v>7</v>
      </c>
      <c r="CA67">
        <v>617</v>
      </c>
      <c r="CB67">
        <v>1100</v>
      </c>
      <c r="CC67">
        <v>5262</v>
      </c>
      <c r="CD67">
        <v>130</v>
      </c>
      <c r="CE67">
        <v>6306</v>
      </c>
      <c r="CF67">
        <v>17229</v>
      </c>
      <c r="CG67">
        <v>296896</v>
      </c>
    </row>
    <row r="68" spans="1:85" x14ac:dyDescent="0.3">
      <c r="A68" s="1">
        <v>43946</v>
      </c>
      <c r="B68">
        <v>26</v>
      </c>
      <c r="C68">
        <v>478</v>
      </c>
      <c r="D68">
        <v>2832</v>
      </c>
      <c r="E68">
        <v>33624</v>
      </c>
      <c r="F68">
        <v>7</v>
      </c>
      <c r="G68">
        <v>118</v>
      </c>
      <c r="H68">
        <v>361</v>
      </c>
      <c r="I68">
        <v>9792</v>
      </c>
      <c r="J68">
        <v>7</v>
      </c>
      <c r="K68">
        <v>197</v>
      </c>
      <c r="L68">
        <v>1088</v>
      </c>
      <c r="M68">
        <v>29959</v>
      </c>
      <c r="N68">
        <v>55</v>
      </c>
      <c r="O68">
        <v>1023</v>
      </c>
      <c r="P68">
        <v>4299</v>
      </c>
      <c r="Q68">
        <v>64521</v>
      </c>
      <c r="R68">
        <v>246</v>
      </c>
      <c r="S68">
        <v>8515</v>
      </c>
      <c r="T68">
        <v>24209</v>
      </c>
      <c r="U68">
        <v>156883</v>
      </c>
      <c r="V68">
        <v>15</v>
      </c>
      <c r="W68">
        <v>1556</v>
      </c>
      <c r="X68">
        <v>2903</v>
      </c>
      <c r="Y68">
        <v>58375</v>
      </c>
      <c r="Z68">
        <v>183</v>
      </c>
      <c r="AA68">
        <v>1276</v>
      </c>
      <c r="AB68">
        <v>6224</v>
      </c>
      <c r="AC68">
        <v>118354</v>
      </c>
      <c r="AD68">
        <v>83</v>
      </c>
      <c r="AE68">
        <v>2775</v>
      </c>
      <c r="AF68">
        <v>7301</v>
      </c>
      <c r="AG68">
        <v>41125</v>
      </c>
      <c r="AH68">
        <v>724</v>
      </c>
      <c r="AI68">
        <v>24227</v>
      </c>
      <c r="AJ68">
        <v>71969</v>
      </c>
      <c r="AK68">
        <v>326940</v>
      </c>
      <c r="AL68">
        <v>58</v>
      </c>
      <c r="AM68">
        <v>1912</v>
      </c>
      <c r="AN68">
        <v>6058</v>
      </c>
      <c r="AO68">
        <v>50996</v>
      </c>
      <c r="AP68">
        <v>1</v>
      </c>
      <c r="AQ68">
        <v>73</v>
      </c>
      <c r="AR68">
        <v>292</v>
      </c>
      <c r="AS68">
        <v>5191</v>
      </c>
      <c r="AT68">
        <v>238</v>
      </c>
      <c r="AU68">
        <v>6157</v>
      </c>
      <c r="AV68">
        <v>24426</v>
      </c>
      <c r="AW68">
        <v>131107</v>
      </c>
      <c r="AX68">
        <v>14</v>
      </c>
      <c r="AY68">
        <v>1176</v>
      </c>
      <c r="AZ68">
        <v>2476</v>
      </c>
      <c r="BA68">
        <v>36608</v>
      </c>
      <c r="BB68">
        <v>27</v>
      </c>
      <c r="BC68">
        <v>1694</v>
      </c>
      <c r="BD68">
        <v>3838</v>
      </c>
      <c r="BE68">
        <v>30661</v>
      </c>
      <c r="BF68">
        <v>48</v>
      </c>
      <c r="BG68">
        <v>602</v>
      </c>
      <c r="BH68">
        <v>3912</v>
      </c>
      <c r="BI68">
        <v>54628</v>
      </c>
      <c r="BJ68">
        <v>18</v>
      </c>
      <c r="BK68">
        <v>374</v>
      </c>
      <c r="BL68">
        <v>1271</v>
      </c>
      <c r="BM68">
        <v>20351</v>
      </c>
      <c r="BN68">
        <v>33</v>
      </c>
      <c r="BO68">
        <v>524</v>
      </c>
      <c r="BP68">
        <v>3020</v>
      </c>
      <c r="BQ68">
        <v>68251</v>
      </c>
      <c r="BR68">
        <v>166</v>
      </c>
      <c r="BS68">
        <v>2109</v>
      </c>
      <c r="BT68">
        <v>9015</v>
      </c>
      <c r="BU68">
        <v>125495</v>
      </c>
      <c r="BV68">
        <v>18</v>
      </c>
      <c r="BW68">
        <v>1006</v>
      </c>
      <c r="BX68">
        <v>1366</v>
      </c>
      <c r="BY68">
        <v>31939</v>
      </c>
      <c r="BZ68">
        <v>6</v>
      </c>
      <c r="CA68">
        <v>657</v>
      </c>
      <c r="CB68">
        <v>1100</v>
      </c>
      <c r="CC68">
        <v>5966</v>
      </c>
      <c r="CD68">
        <v>129</v>
      </c>
      <c r="CE68">
        <v>6671</v>
      </c>
      <c r="CF68">
        <v>17391</v>
      </c>
      <c r="CG68">
        <v>306977</v>
      </c>
    </row>
    <row r="69" spans="1:85" x14ac:dyDescent="0.3">
      <c r="A69" s="1">
        <v>43947</v>
      </c>
      <c r="B69">
        <v>24</v>
      </c>
      <c r="C69">
        <v>496</v>
      </c>
      <c r="D69">
        <v>2859</v>
      </c>
      <c r="E69">
        <v>33820</v>
      </c>
      <c r="F69">
        <v>7</v>
      </c>
      <c r="G69">
        <v>122</v>
      </c>
      <c r="H69">
        <v>366</v>
      </c>
      <c r="I69">
        <v>10077</v>
      </c>
      <c r="J69">
        <v>8</v>
      </c>
      <c r="K69">
        <v>212</v>
      </c>
      <c r="L69">
        <v>1089</v>
      </c>
      <c r="M69">
        <v>30853</v>
      </c>
      <c r="N69">
        <v>45</v>
      </c>
      <c r="O69">
        <v>1062</v>
      </c>
      <c r="P69">
        <v>4331</v>
      </c>
      <c r="Q69">
        <v>67218</v>
      </c>
      <c r="R69">
        <v>245</v>
      </c>
      <c r="S69">
        <v>8723</v>
      </c>
      <c r="T69">
        <v>24450</v>
      </c>
      <c r="U69">
        <v>161928</v>
      </c>
      <c r="V69">
        <v>13</v>
      </c>
      <c r="W69">
        <v>1405</v>
      </c>
      <c r="X69">
        <v>2917</v>
      </c>
      <c r="Y69">
        <v>59681</v>
      </c>
      <c r="Z69">
        <v>161</v>
      </c>
      <c r="AA69">
        <v>1347</v>
      </c>
      <c r="AB69">
        <v>6309</v>
      </c>
      <c r="AC69">
        <v>121677</v>
      </c>
      <c r="AD69">
        <v>82</v>
      </c>
      <c r="AE69">
        <v>2894</v>
      </c>
      <c r="AF69">
        <v>7488</v>
      </c>
      <c r="AG69">
        <v>42607</v>
      </c>
      <c r="AH69">
        <v>706</v>
      </c>
      <c r="AI69">
        <v>24398</v>
      </c>
      <c r="AJ69">
        <v>72889</v>
      </c>
      <c r="AK69">
        <v>337797</v>
      </c>
      <c r="AL69">
        <v>58</v>
      </c>
      <c r="AM69">
        <v>1924</v>
      </c>
      <c r="AN69">
        <v>6111</v>
      </c>
      <c r="AO69">
        <v>52063</v>
      </c>
      <c r="AP69">
        <v>1</v>
      </c>
      <c r="AQ69">
        <v>75</v>
      </c>
      <c r="AR69">
        <v>296</v>
      </c>
      <c r="AS69">
        <v>5567</v>
      </c>
      <c r="AT69">
        <v>214</v>
      </c>
      <c r="AU69">
        <v>6478</v>
      </c>
      <c r="AV69">
        <v>24820</v>
      </c>
      <c r="AW69">
        <v>135142</v>
      </c>
      <c r="AX69">
        <v>14</v>
      </c>
      <c r="AY69">
        <v>1218</v>
      </c>
      <c r="AZ69">
        <v>2481</v>
      </c>
      <c r="BA69">
        <v>37431</v>
      </c>
      <c r="BB69">
        <v>24</v>
      </c>
      <c r="BC69">
        <v>1807</v>
      </c>
      <c r="BD69">
        <v>3894</v>
      </c>
      <c r="BE69">
        <v>32142</v>
      </c>
      <c r="BF69">
        <v>48</v>
      </c>
      <c r="BG69">
        <v>612</v>
      </c>
      <c r="BH69">
        <v>3948</v>
      </c>
      <c r="BI69">
        <v>55992</v>
      </c>
      <c r="BJ69">
        <v>20</v>
      </c>
      <c r="BK69">
        <v>388</v>
      </c>
      <c r="BL69">
        <v>1280</v>
      </c>
      <c r="BM69">
        <v>21101</v>
      </c>
      <c r="BN69">
        <v>33</v>
      </c>
      <c r="BO69">
        <v>720</v>
      </c>
      <c r="BP69">
        <v>3055</v>
      </c>
      <c r="BQ69">
        <v>70104</v>
      </c>
      <c r="BR69">
        <v>158</v>
      </c>
      <c r="BS69">
        <v>2300</v>
      </c>
      <c r="BT69">
        <v>9147</v>
      </c>
      <c r="BU69">
        <v>127394</v>
      </c>
      <c r="BV69">
        <v>17</v>
      </c>
      <c r="BW69">
        <v>1008</v>
      </c>
      <c r="BX69">
        <v>1368</v>
      </c>
      <c r="BY69">
        <v>32569</v>
      </c>
      <c r="BZ69">
        <v>7</v>
      </c>
      <c r="CA69">
        <v>721</v>
      </c>
      <c r="CB69">
        <v>1106</v>
      </c>
      <c r="CC69">
        <v>6135</v>
      </c>
      <c r="CD69">
        <v>124</v>
      </c>
      <c r="CE69">
        <v>7018</v>
      </c>
      <c r="CF69">
        <v>17471</v>
      </c>
      <c r="CG69">
        <v>316361</v>
      </c>
    </row>
    <row r="70" spans="1:85" x14ac:dyDescent="0.3">
      <c r="A70" s="1">
        <v>43948</v>
      </c>
      <c r="B70">
        <v>23</v>
      </c>
      <c r="C70">
        <v>545</v>
      </c>
      <c r="D70">
        <v>2874</v>
      </c>
      <c r="E70">
        <v>34176</v>
      </c>
      <c r="F70">
        <v>7</v>
      </c>
      <c r="G70">
        <v>124</v>
      </c>
      <c r="H70">
        <v>366</v>
      </c>
      <c r="I70">
        <v>10364</v>
      </c>
      <c r="J70">
        <v>6</v>
      </c>
      <c r="K70">
        <v>231</v>
      </c>
      <c r="L70">
        <v>1096</v>
      </c>
      <c r="M70">
        <v>31787</v>
      </c>
      <c r="N70">
        <v>37</v>
      </c>
      <c r="O70">
        <v>1120</v>
      </c>
      <c r="P70">
        <v>4349</v>
      </c>
      <c r="Q70">
        <v>68727</v>
      </c>
      <c r="R70">
        <v>247</v>
      </c>
      <c r="S70">
        <v>9006</v>
      </c>
      <c r="T70">
        <v>24662</v>
      </c>
      <c r="U70">
        <v>164979</v>
      </c>
      <c r="V70">
        <v>13</v>
      </c>
      <c r="W70">
        <v>1448</v>
      </c>
      <c r="X70">
        <v>2977</v>
      </c>
      <c r="Y70">
        <v>60940</v>
      </c>
      <c r="Z70">
        <v>143</v>
      </c>
      <c r="AA70">
        <v>1433</v>
      </c>
      <c r="AB70">
        <v>6392</v>
      </c>
      <c r="AC70">
        <v>124769</v>
      </c>
      <c r="AD70">
        <v>83</v>
      </c>
      <c r="AE70">
        <v>2934</v>
      </c>
      <c r="AF70">
        <v>7642</v>
      </c>
      <c r="AG70">
        <v>44039</v>
      </c>
      <c r="AH70">
        <v>680</v>
      </c>
      <c r="AI70">
        <v>24589</v>
      </c>
      <c r="AJ70">
        <v>73479</v>
      </c>
      <c r="AK70">
        <v>342850</v>
      </c>
      <c r="AL70">
        <v>58</v>
      </c>
      <c r="AM70">
        <v>1933</v>
      </c>
      <c r="AN70">
        <v>6127</v>
      </c>
      <c r="AO70">
        <v>52765</v>
      </c>
      <c r="AP70">
        <v>1</v>
      </c>
      <c r="AQ70">
        <v>75</v>
      </c>
      <c r="AR70">
        <v>296</v>
      </c>
      <c r="AS70">
        <v>5656</v>
      </c>
      <c r="AT70">
        <v>214</v>
      </c>
      <c r="AU70">
        <v>6712</v>
      </c>
      <c r="AV70">
        <v>25098</v>
      </c>
      <c r="AW70">
        <v>139348</v>
      </c>
      <c r="AX70">
        <v>16</v>
      </c>
      <c r="AY70">
        <v>1286</v>
      </c>
      <c r="AZ70">
        <v>2496</v>
      </c>
      <c r="BA70">
        <v>38640</v>
      </c>
      <c r="BB70">
        <v>23</v>
      </c>
      <c r="BC70">
        <v>1881</v>
      </c>
      <c r="BD70">
        <v>3995</v>
      </c>
      <c r="BE70">
        <v>33152</v>
      </c>
      <c r="BF70">
        <v>51</v>
      </c>
      <c r="BG70">
        <v>641</v>
      </c>
      <c r="BH70">
        <v>3958</v>
      </c>
      <c r="BI70">
        <v>56976</v>
      </c>
      <c r="BJ70">
        <v>19</v>
      </c>
      <c r="BK70">
        <v>398</v>
      </c>
      <c r="BL70">
        <v>1283</v>
      </c>
      <c r="BM70">
        <v>21395</v>
      </c>
      <c r="BN70">
        <v>35</v>
      </c>
      <c r="BO70">
        <v>731</v>
      </c>
      <c r="BP70">
        <v>3085</v>
      </c>
      <c r="BQ70">
        <v>70650</v>
      </c>
      <c r="BR70">
        <v>154</v>
      </c>
      <c r="BS70">
        <v>2401</v>
      </c>
      <c r="BT70">
        <v>9179</v>
      </c>
      <c r="BU70">
        <v>129048</v>
      </c>
      <c r="BV70">
        <v>16</v>
      </c>
      <c r="BW70">
        <v>1018</v>
      </c>
      <c r="BX70">
        <v>1370</v>
      </c>
      <c r="BY70">
        <v>32823</v>
      </c>
      <c r="BZ70">
        <v>7</v>
      </c>
      <c r="CA70">
        <v>743</v>
      </c>
      <c r="CB70">
        <v>1111</v>
      </c>
      <c r="CC70">
        <v>6551</v>
      </c>
      <c r="CD70">
        <v>123</v>
      </c>
      <c r="CE70">
        <v>7375</v>
      </c>
      <c r="CF70">
        <v>17579</v>
      </c>
      <c r="CG70">
        <v>320027</v>
      </c>
    </row>
    <row r="71" spans="1:85" x14ac:dyDescent="0.3">
      <c r="A71" s="1">
        <v>43949</v>
      </c>
      <c r="B71">
        <v>21</v>
      </c>
      <c r="C71">
        <v>599</v>
      </c>
      <c r="D71">
        <v>2899</v>
      </c>
      <c r="E71">
        <v>35356</v>
      </c>
      <c r="F71">
        <v>7</v>
      </c>
      <c r="G71">
        <v>136</v>
      </c>
      <c r="H71">
        <v>366</v>
      </c>
      <c r="I71">
        <v>10889</v>
      </c>
      <c r="J71">
        <v>6</v>
      </c>
      <c r="K71">
        <v>248</v>
      </c>
      <c r="L71">
        <v>1097</v>
      </c>
      <c r="M71">
        <v>33755</v>
      </c>
      <c r="N71">
        <v>33</v>
      </c>
      <c r="O71">
        <v>1220</v>
      </c>
      <c r="P71">
        <v>4380</v>
      </c>
      <c r="Q71">
        <v>70566</v>
      </c>
      <c r="R71">
        <v>228</v>
      </c>
      <c r="S71">
        <v>9439</v>
      </c>
      <c r="T71">
        <v>24914</v>
      </c>
      <c r="U71">
        <v>172589</v>
      </c>
      <c r="V71">
        <v>13</v>
      </c>
      <c r="W71">
        <v>1478</v>
      </c>
      <c r="X71">
        <v>2995</v>
      </c>
      <c r="Y71">
        <v>64151</v>
      </c>
      <c r="Z71">
        <v>132</v>
      </c>
      <c r="AA71">
        <v>1491</v>
      </c>
      <c r="AB71">
        <v>6467</v>
      </c>
      <c r="AC71">
        <v>128664</v>
      </c>
      <c r="AD71">
        <v>81</v>
      </c>
      <c r="AE71">
        <v>3060</v>
      </c>
      <c r="AF71">
        <v>7772</v>
      </c>
      <c r="AG71">
        <v>45719</v>
      </c>
      <c r="AH71">
        <v>655</v>
      </c>
      <c r="AI71">
        <v>25029</v>
      </c>
      <c r="AJ71">
        <v>74348</v>
      </c>
      <c r="AK71">
        <v>351423</v>
      </c>
      <c r="AL71">
        <v>58</v>
      </c>
      <c r="AM71">
        <v>1948</v>
      </c>
      <c r="AN71">
        <v>6175</v>
      </c>
      <c r="AO71">
        <v>54313</v>
      </c>
      <c r="AP71">
        <v>1</v>
      </c>
      <c r="AQ71">
        <v>81</v>
      </c>
      <c r="AR71">
        <v>297</v>
      </c>
      <c r="AS71">
        <v>5776</v>
      </c>
      <c r="AT71">
        <v>202</v>
      </c>
      <c r="AU71">
        <v>7008</v>
      </c>
      <c r="AV71">
        <v>25450</v>
      </c>
      <c r="AW71">
        <v>144531</v>
      </c>
      <c r="AX71">
        <v>15</v>
      </c>
      <c r="AY71">
        <v>1316</v>
      </c>
      <c r="AZ71">
        <v>2498</v>
      </c>
      <c r="BA71">
        <v>39130</v>
      </c>
      <c r="BB71">
        <v>22</v>
      </c>
      <c r="BC71">
        <v>2048</v>
      </c>
      <c r="BD71">
        <v>4025</v>
      </c>
      <c r="BE71">
        <v>33839</v>
      </c>
      <c r="BF71">
        <v>51</v>
      </c>
      <c r="BG71">
        <v>654</v>
      </c>
      <c r="BH71">
        <v>3980</v>
      </c>
      <c r="BI71">
        <v>58496</v>
      </c>
      <c r="BJ71">
        <v>18</v>
      </c>
      <c r="BK71">
        <v>404</v>
      </c>
      <c r="BL71">
        <v>1285</v>
      </c>
      <c r="BM71">
        <v>22116</v>
      </c>
      <c r="BN71">
        <v>34</v>
      </c>
      <c r="BO71">
        <v>745</v>
      </c>
      <c r="BP71">
        <v>3120</v>
      </c>
      <c r="BQ71">
        <v>73008</v>
      </c>
      <c r="BR71">
        <v>144</v>
      </c>
      <c r="BS71">
        <v>2524</v>
      </c>
      <c r="BT71">
        <v>9231</v>
      </c>
      <c r="BU71">
        <v>133617</v>
      </c>
      <c r="BV71">
        <v>17</v>
      </c>
      <c r="BW71">
        <v>1039</v>
      </c>
      <c r="BX71">
        <v>1379</v>
      </c>
      <c r="BY71">
        <v>33881</v>
      </c>
      <c r="BZ71">
        <v>5</v>
      </c>
      <c r="CA71">
        <v>775</v>
      </c>
      <c r="CB71">
        <v>1119</v>
      </c>
      <c r="CC71">
        <v>6897</v>
      </c>
      <c r="CD71">
        <v>120</v>
      </c>
      <c r="CE71">
        <v>7699</v>
      </c>
      <c r="CF71">
        <v>17708</v>
      </c>
      <c r="CG71">
        <v>328218</v>
      </c>
    </row>
    <row r="72" spans="1:85" x14ac:dyDescent="0.3">
      <c r="A72" s="1">
        <v>43950</v>
      </c>
      <c r="B72">
        <v>19</v>
      </c>
      <c r="C72">
        <v>632</v>
      </c>
      <c r="D72">
        <v>2923</v>
      </c>
      <c r="E72">
        <v>36614</v>
      </c>
      <c r="F72">
        <v>4</v>
      </c>
      <c r="G72">
        <v>147</v>
      </c>
      <c r="H72">
        <v>366</v>
      </c>
      <c r="I72">
        <v>11331</v>
      </c>
      <c r="J72">
        <v>6</v>
      </c>
      <c r="K72">
        <v>263</v>
      </c>
      <c r="L72">
        <v>1102</v>
      </c>
      <c r="M72">
        <v>34914</v>
      </c>
      <c r="N72">
        <v>31</v>
      </c>
      <c r="O72">
        <v>1269</v>
      </c>
      <c r="P72">
        <v>4410</v>
      </c>
      <c r="Q72">
        <v>73094</v>
      </c>
      <c r="R72">
        <v>226</v>
      </c>
      <c r="S72">
        <v>9803</v>
      </c>
      <c r="T72">
        <v>25177</v>
      </c>
      <c r="U72">
        <v>176865</v>
      </c>
      <c r="V72">
        <v>12</v>
      </c>
      <c r="W72">
        <v>1498</v>
      </c>
      <c r="X72">
        <v>3010</v>
      </c>
      <c r="Y72">
        <v>66769</v>
      </c>
      <c r="Z72">
        <v>130</v>
      </c>
      <c r="AA72">
        <v>1579</v>
      </c>
      <c r="AB72">
        <v>6545</v>
      </c>
      <c r="AC72">
        <v>133503</v>
      </c>
      <c r="AD72">
        <v>70</v>
      </c>
      <c r="AE72">
        <v>3161</v>
      </c>
      <c r="AF72">
        <v>7889</v>
      </c>
      <c r="AG72">
        <v>47220</v>
      </c>
      <c r="AH72">
        <v>634</v>
      </c>
      <c r="AI72">
        <v>25333</v>
      </c>
      <c r="AJ72">
        <v>75134</v>
      </c>
      <c r="AK72">
        <v>365895</v>
      </c>
      <c r="AL72">
        <v>52</v>
      </c>
      <c r="AM72">
        <v>1964</v>
      </c>
      <c r="AN72">
        <v>6210</v>
      </c>
      <c r="AO72">
        <v>55905</v>
      </c>
      <c r="AP72">
        <v>1</v>
      </c>
      <c r="AQ72">
        <v>83</v>
      </c>
      <c r="AR72">
        <v>297</v>
      </c>
      <c r="AS72">
        <v>5910</v>
      </c>
      <c r="AT72">
        <v>202</v>
      </c>
      <c r="AU72">
        <v>7337</v>
      </c>
      <c r="AV72">
        <v>25861</v>
      </c>
      <c r="AW72">
        <v>151266</v>
      </c>
      <c r="AX72">
        <v>14</v>
      </c>
      <c r="AY72">
        <v>1388</v>
      </c>
      <c r="AZ72">
        <v>2507</v>
      </c>
      <c r="BA72">
        <v>40218</v>
      </c>
      <c r="BB72">
        <v>22</v>
      </c>
      <c r="BC72">
        <v>2190</v>
      </c>
      <c r="BD72">
        <v>4069</v>
      </c>
      <c r="BE72">
        <v>35008</v>
      </c>
      <c r="BF72">
        <v>47</v>
      </c>
      <c r="BG72">
        <v>692</v>
      </c>
      <c r="BH72">
        <v>4029</v>
      </c>
      <c r="BI72">
        <v>60334</v>
      </c>
      <c r="BJ72">
        <v>17</v>
      </c>
      <c r="BK72">
        <v>413</v>
      </c>
      <c r="BL72">
        <v>1290</v>
      </c>
      <c r="BM72">
        <v>23299</v>
      </c>
      <c r="BN72">
        <v>34</v>
      </c>
      <c r="BO72">
        <v>763</v>
      </c>
      <c r="BP72">
        <v>3140</v>
      </c>
      <c r="BQ72">
        <v>75360</v>
      </c>
      <c r="BR72">
        <v>139</v>
      </c>
      <c r="BS72">
        <v>2802</v>
      </c>
      <c r="BT72">
        <v>9292</v>
      </c>
      <c r="BU72">
        <v>137482</v>
      </c>
      <c r="BV72">
        <v>16</v>
      </c>
      <c r="BW72">
        <v>1064</v>
      </c>
      <c r="BX72">
        <v>1391</v>
      </c>
      <c r="BY72">
        <v>34937</v>
      </c>
      <c r="BZ72">
        <v>5</v>
      </c>
      <c r="CA72">
        <v>852</v>
      </c>
      <c r="CB72">
        <v>1124</v>
      </c>
      <c r="CC72">
        <v>7181</v>
      </c>
      <c r="CD72">
        <v>114</v>
      </c>
      <c r="CE72">
        <v>8019</v>
      </c>
      <c r="CF72">
        <v>17825</v>
      </c>
      <c r="CG72">
        <v>337656</v>
      </c>
    </row>
    <row r="73" spans="1:85" x14ac:dyDescent="0.3">
      <c r="A73" s="1">
        <v>43951</v>
      </c>
      <c r="B73">
        <v>16</v>
      </c>
      <c r="C73">
        <v>695</v>
      </c>
      <c r="D73">
        <v>2930</v>
      </c>
      <c r="E73">
        <v>37996</v>
      </c>
      <c r="F73">
        <v>4</v>
      </c>
      <c r="G73">
        <v>150</v>
      </c>
      <c r="H73">
        <v>367</v>
      </c>
      <c r="I73">
        <v>12774</v>
      </c>
      <c r="J73">
        <v>6</v>
      </c>
      <c r="K73">
        <v>282</v>
      </c>
      <c r="L73">
        <v>1108</v>
      </c>
      <c r="M73">
        <v>35903</v>
      </c>
      <c r="N73">
        <v>29</v>
      </c>
      <c r="O73">
        <v>1291</v>
      </c>
      <c r="P73">
        <v>4423</v>
      </c>
      <c r="Q73">
        <v>76108</v>
      </c>
      <c r="R73">
        <v>206</v>
      </c>
      <c r="S73">
        <v>12322</v>
      </c>
      <c r="T73">
        <v>25436</v>
      </c>
      <c r="U73">
        <v>182857</v>
      </c>
      <c r="V73">
        <v>11</v>
      </c>
      <c r="W73">
        <v>1566</v>
      </c>
      <c r="X73">
        <v>3025</v>
      </c>
      <c r="Y73">
        <v>67930</v>
      </c>
      <c r="Z73">
        <v>115</v>
      </c>
      <c r="AA73">
        <v>1707</v>
      </c>
      <c r="AB73">
        <v>6616</v>
      </c>
      <c r="AC73">
        <v>137596</v>
      </c>
      <c r="AD73">
        <v>69</v>
      </c>
      <c r="AE73">
        <v>3275</v>
      </c>
      <c r="AF73">
        <v>7993</v>
      </c>
      <c r="AG73">
        <v>48762</v>
      </c>
      <c r="AH73">
        <v>605</v>
      </c>
      <c r="AI73">
        <v>25749</v>
      </c>
      <c r="AJ73">
        <v>75732</v>
      </c>
      <c r="AK73">
        <v>376943</v>
      </c>
      <c r="AL73">
        <v>48</v>
      </c>
      <c r="AM73">
        <v>2131</v>
      </c>
      <c r="AN73">
        <v>6247</v>
      </c>
      <c r="AO73">
        <v>59488</v>
      </c>
      <c r="AP73">
        <v>1</v>
      </c>
      <c r="AQ73">
        <v>87</v>
      </c>
      <c r="AR73">
        <v>298</v>
      </c>
      <c r="AS73">
        <v>6446</v>
      </c>
      <c r="AT73">
        <v>199</v>
      </c>
      <c r="AU73">
        <v>7730</v>
      </c>
      <c r="AV73">
        <v>26289</v>
      </c>
      <c r="AW73">
        <v>156534</v>
      </c>
      <c r="AX73">
        <v>13</v>
      </c>
      <c r="AY73">
        <v>1441</v>
      </c>
      <c r="AZ73">
        <v>2518</v>
      </c>
      <c r="BA73">
        <v>41297</v>
      </c>
      <c r="BB73">
        <v>21</v>
      </c>
      <c r="BC73">
        <v>2328</v>
      </c>
      <c r="BD73">
        <v>4116</v>
      </c>
      <c r="BE73">
        <v>36534</v>
      </c>
      <c r="BF73">
        <v>42</v>
      </c>
      <c r="BG73">
        <v>708</v>
      </c>
      <c r="BH73">
        <v>4072</v>
      </c>
      <c r="BI73">
        <v>62460</v>
      </c>
      <c r="BJ73">
        <v>16</v>
      </c>
      <c r="BK73">
        <v>435</v>
      </c>
      <c r="BL73">
        <v>1295</v>
      </c>
      <c r="BM73">
        <v>24754</v>
      </c>
      <c r="BN73">
        <v>33</v>
      </c>
      <c r="BO73">
        <v>774</v>
      </c>
      <c r="BP73">
        <v>3166</v>
      </c>
      <c r="BQ73">
        <v>79669</v>
      </c>
      <c r="BR73">
        <v>126</v>
      </c>
      <c r="BS73">
        <v>2926</v>
      </c>
      <c r="BT73">
        <v>9352</v>
      </c>
      <c r="BU73">
        <v>141849</v>
      </c>
      <c r="BV73">
        <v>16</v>
      </c>
      <c r="BW73">
        <v>1092</v>
      </c>
      <c r="BX73">
        <v>1392</v>
      </c>
      <c r="BY73">
        <v>36459</v>
      </c>
      <c r="BZ73">
        <v>4</v>
      </c>
      <c r="CA73">
        <v>902</v>
      </c>
      <c r="CB73">
        <v>1128</v>
      </c>
      <c r="CC73">
        <v>7631</v>
      </c>
      <c r="CD73">
        <v>114</v>
      </c>
      <c r="CE73">
        <v>8354</v>
      </c>
      <c r="CF73">
        <v>17960</v>
      </c>
      <c r="CG73">
        <v>349227</v>
      </c>
    </row>
    <row r="74" spans="1:85" x14ac:dyDescent="0.3">
      <c r="A74" s="1">
        <v>43952</v>
      </c>
      <c r="B74">
        <v>16</v>
      </c>
      <c r="C74">
        <v>713</v>
      </c>
      <c r="D74">
        <v>2948</v>
      </c>
      <c r="E74">
        <v>39385</v>
      </c>
      <c r="F74">
        <v>4</v>
      </c>
      <c r="G74">
        <v>160</v>
      </c>
      <c r="H74">
        <v>378</v>
      </c>
      <c r="I74">
        <v>13269</v>
      </c>
      <c r="J74">
        <v>3</v>
      </c>
      <c r="K74">
        <v>299</v>
      </c>
      <c r="L74">
        <v>1112</v>
      </c>
      <c r="M74">
        <v>37054</v>
      </c>
      <c r="N74">
        <v>29</v>
      </c>
      <c r="O74">
        <v>1332</v>
      </c>
      <c r="P74">
        <v>4444</v>
      </c>
      <c r="Q74">
        <v>79940</v>
      </c>
      <c r="R74">
        <v>197</v>
      </c>
      <c r="S74">
        <v>12581</v>
      </c>
      <c r="T74">
        <v>25644</v>
      </c>
      <c r="U74">
        <v>188264</v>
      </c>
      <c r="V74">
        <v>6</v>
      </c>
      <c r="W74">
        <v>1632</v>
      </c>
      <c r="X74">
        <v>3041</v>
      </c>
      <c r="Y74">
        <v>71013</v>
      </c>
      <c r="Z74">
        <v>105</v>
      </c>
      <c r="AA74">
        <v>1744</v>
      </c>
      <c r="AB74">
        <v>6672</v>
      </c>
      <c r="AC74">
        <v>143804</v>
      </c>
      <c r="AD74">
        <v>68</v>
      </c>
      <c r="AE74">
        <v>3424</v>
      </c>
      <c r="AF74">
        <v>8126</v>
      </c>
      <c r="AG74">
        <v>51199</v>
      </c>
      <c r="AH74">
        <v>563</v>
      </c>
      <c r="AI74">
        <v>26136</v>
      </c>
      <c r="AJ74">
        <v>76469</v>
      </c>
      <c r="AK74">
        <v>390644</v>
      </c>
      <c r="AL74">
        <v>44</v>
      </c>
      <c r="AM74">
        <v>2153</v>
      </c>
      <c r="AN74">
        <v>6275</v>
      </c>
      <c r="AO74">
        <v>61241</v>
      </c>
      <c r="AP74">
        <v>1</v>
      </c>
      <c r="AQ74">
        <v>89</v>
      </c>
      <c r="AR74">
        <v>300</v>
      </c>
      <c r="AS74">
        <v>6463</v>
      </c>
      <c r="AT74">
        <v>181</v>
      </c>
      <c r="AU74">
        <v>8025</v>
      </c>
      <c r="AV74">
        <v>26684</v>
      </c>
      <c r="AW74">
        <v>162568</v>
      </c>
      <c r="AX74">
        <v>11</v>
      </c>
      <c r="AY74">
        <v>1493</v>
      </c>
      <c r="AZ74">
        <v>2528</v>
      </c>
      <c r="BA74">
        <v>42903</v>
      </c>
      <c r="BB74">
        <v>19</v>
      </c>
      <c r="BC74">
        <v>2416</v>
      </c>
      <c r="BD74">
        <v>4132</v>
      </c>
      <c r="BE74">
        <v>37838</v>
      </c>
      <c r="BF74">
        <v>39</v>
      </c>
      <c r="BG74">
        <v>731</v>
      </c>
      <c r="BH74">
        <v>4099</v>
      </c>
      <c r="BI74">
        <v>64292</v>
      </c>
      <c r="BJ74">
        <v>12</v>
      </c>
      <c r="BK74">
        <v>452</v>
      </c>
      <c r="BL74">
        <v>1313</v>
      </c>
      <c r="BM74">
        <v>26242</v>
      </c>
      <c r="BN74">
        <v>30</v>
      </c>
      <c r="BO74">
        <v>786</v>
      </c>
      <c r="BP74">
        <v>3194</v>
      </c>
      <c r="BQ74">
        <v>82860</v>
      </c>
      <c r="BR74">
        <v>124</v>
      </c>
      <c r="BS74">
        <v>3218</v>
      </c>
      <c r="BT74">
        <v>9445</v>
      </c>
      <c r="BU74">
        <v>146456</v>
      </c>
      <c r="BV74">
        <v>13</v>
      </c>
      <c r="BW74">
        <v>1121</v>
      </c>
      <c r="BX74">
        <v>1393</v>
      </c>
      <c r="BY74">
        <v>37762</v>
      </c>
      <c r="BZ74">
        <v>3</v>
      </c>
      <c r="CA74">
        <v>904</v>
      </c>
      <c r="CB74">
        <v>1133</v>
      </c>
      <c r="CC74">
        <v>7769</v>
      </c>
      <c r="CD74">
        <v>110</v>
      </c>
      <c r="CE74">
        <v>8840</v>
      </c>
      <c r="CF74">
        <v>180098</v>
      </c>
      <c r="CG74">
        <v>362459</v>
      </c>
    </row>
    <row r="75" spans="1:85" x14ac:dyDescent="0.3">
      <c r="A75" s="1">
        <v>43953</v>
      </c>
      <c r="B75">
        <v>16</v>
      </c>
      <c r="C75">
        <v>758</v>
      </c>
      <c r="D75">
        <v>2964</v>
      </c>
      <c r="E75">
        <v>39916</v>
      </c>
      <c r="F75">
        <v>4</v>
      </c>
      <c r="G75">
        <v>164</v>
      </c>
      <c r="H75">
        <v>380</v>
      </c>
      <c r="I75">
        <v>13722</v>
      </c>
      <c r="J75">
        <v>4</v>
      </c>
      <c r="K75">
        <v>311</v>
      </c>
      <c r="L75">
        <v>1112</v>
      </c>
      <c r="M75">
        <v>37928</v>
      </c>
      <c r="N75">
        <v>27</v>
      </c>
      <c r="O75">
        <v>1376</v>
      </c>
      <c r="P75">
        <v>4459</v>
      </c>
      <c r="Q75">
        <v>83592</v>
      </c>
      <c r="R75">
        <v>196</v>
      </c>
      <c r="S75">
        <v>12913</v>
      </c>
      <c r="T75">
        <v>25850</v>
      </c>
      <c r="U75">
        <v>192135</v>
      </c>
      <c r="V75">
        <v>5</v>
      </c>
      <c r="W75">
        <v>1655</v>
      </c>
      <c r="X75">
        <v>3059</v>
      </c>
      <c r="Y75">
        <v>73855</v>
      </c>
      <c r="Z75">
        <v>96</v>
      </c>
      <c r="AA75">
        <v>1807</v>
      </c>
      <c r="AB75">
        <v>6756</v>
      </c>
      <c r="AC75">
        <v>147078</v>
      </c>
      <c r="AD75">
        <v>68</v>
      </c>
      <c r="AE75">
        <v>3519</v>
      </c>
      <c r="AF75">
        <v>8312</v>
      </c>
      <c r="AG75">
        <v>53202</v>
      </c>
      <c r="AH75">
        <v>545</v>
      </c>
      <c r="AI75">
        <v>26146</v>
      </c>
      <c r="AJ75">
        <v>77002</v>
      </c>
      <c r="AK75">
        <v>403702</v>
      </c>
      <c r="AL75">
        <v>46</v>
      </c>
      <c r="AM75">
        <v>2177</v>
      </c>
      <c r="AN75">
        <v>6298</v>
      </c>
      <c r="AO75">
        <v>62834</v>
      </c>
      <c r="AP75">
        <v>1</v>
      </c>
      <c r="AQ75">
        <v>98</v>
      </c>
      <c r="AR75">
        <v>301</v>
      </c>
      <c r="AS75">
        <v>7075</v>
      </c>
      <c r="AT75">
        <v>178</v>
      </c>
      <c r="AU75">
        <v>8334</v>
      </c>
      <c r="AV75">
        <v>27179</v>
      </c>
      <c r="AW75">
        <v>168479</v>
      </c>
      <c r="AX75">
        <v>10</v>
      </c>
      <c r="AY75">
        <v>1553</v>
      </c>
      <c r="AZ75">
        <v>2535</v>
      </c>
      <c r="BA75">
        <v>43804</v>
      </c>
      <c r="BB75">
        <v>19</v>
      </c>
      <c r="BC75">
        <v>2474</v>
      </c>
      <c r="BD75">
        <v>4181</v>
      </c>
      <c r="BE75">
        <v>39579</v>
      </c>
      <c r="BF75">
        <v>39</v>
      </c>
      <c r="BG75">
        <v>757</v>
      </c>
      <c r="BH75">
        <v>4133</v>
      </c>
      <c r="BI75">
        <v>65370</v>
      </c>
      <c r="BJ75">
        <v>13</v>
      </c>
      <c r="BK75">
        <v>466</v>
      </c>
      <c r="BL75">
        <v>1315</v>
      </c>
      <c r="BM75">
        <v>26990</v>
      </c>
      <c r="BN75">
        <v>30</v>
      </c>
      <c r="BO75">
        <v>787</v>
      </c>
      <c r="BP75">
        <v>3213</v>
      </c>
      <c r="BQ75">
        <v>84352</v>
      </c>
      <c r="BR75">
        <v>118</v>
      </c>
      <c r="BS75">
        <v>3297</v>
      </c>
      <c r="BT75">
        <v>9525</v>
      </c>
      <c r="BU75">
        <v>148223</v>
      </c>
      <c r="BV75">
        <v>13</v>
      </c>
      <c r="BW75">
        <v>1130</v>
      </c>
      <c r="BX75">
        <v>1394</v>
      </c>
      <c r="BY75">
        <v>38072</v>
      </c>
      <c r="BZ75">
        <v>3</v>
      </c>
      <c r="CA75">
        <v>901</v>
      </c>
      <c r="CB75">
        <v>1136</v>
      </c>
      <c r="CC75">
        <v>7951</v>
      </c>
      <c r="CD75">
        <v>108</v>
      </c>
      <c r="CE75">
        <v>9291</v>
      </c>
      <c r="CF75">
        <v>18224</v>
      </c>
      <c r="CG75">
        <v>370978</v>
      </c>
    </row>
    <row r="76" spans="1:85" x14ac:dyDescent="0.3">
      <c r="A76" s="1">
        <v>43954</v>
      </c>
      <c r="B76">
        <v>16</v>
      </c>
      <c r="C76">
        <v>798</v>
      </c>
      <c r="D76">
        <v>2996</v>
      </c>
      <c r="E76">
        <v>40699</v>
      </c>
      <c r="F76">
        <v>3</v>
      </c>
      <c r="G76">
        <v>167</v>
      </c>
      <c r="H76">
        <v>386</v>
      </c>
      <c r="I76">
        <v>14210</v>
      </c>
      <c r="J76">
        <v>4</v>
      </c>
      <c r="K76">
        <v>324</v>
      </c>
      <c r="L76">
        <v>1114</v>
      </c>
      <c r="M76">
        <v>38835</v>
      </c>
      <c r="N76">
        <v>30</v>
      </c>
      <c r="O76">
        <v>1394</v>
      </c>
      <c r="P76">
        <v>4484</v>
      </c>
      <c r="Q76">
        <v>86498</v>
      </c>
      <c r="R76">
        <v>197</v>
      </c>
      <c r="S76">
        <v>13329</v>
      </c>
      <c r="T76">
        <v>26016</v>
      </c>
      <c r="U76">
        <v>197075</v>
      </c>
      <c r="V76">
        <v>6</v>
      </c>
      <c r="W76">
        <v>1688</v>
      </c>
      <c r="X76">
        <v>3072</v>
      </c>
      <c r="Y76">
        <v>74990</v>
      </c>
      <c r="Z76">
        <v>95</v>
      </c>
      <c r="AA76">
        <v>1916</v>
      </c>
      <c r="AB76">
        <v>6809</v>
      </c>
      <c r="AC76">
        <v>150912</v>
      </c>
      <c r="AD76">
        <v>68</v>
      </c>
      <c r="AE76">
        <v>3599</v>
      </c>
      <c r="AF76">
        <v>8359</v>
      </c>
      <c r="AG76">
        <v>54492</v>
      </c>
      <c r="AH76">
        <v>532</v>
      </c>
      <c r="AI76">
        <v>26371</v>
      </c>
      <c r="AJ76">
        <v>77528</v>
      </c>
      <c r="AK76">
        <v>410857</v>
      </c>
      <c r="AL76">
        <v>43</v>
      </c>
      <c r="AM76">
        <v>2194</v>
      </c>
      <c r="AN76">
        <v>6319</v>
      </c>
      <c r="AO76">
        <v>64412</v>
      </c>
      <c r="AP76">
        <v>1</v>
      </c>
      <c r="AQ76">
        <v>98</v>
      </c>
      <c r="AR76">
        <v>301</v>
      </c>
      <c r="AS76">
        <v>7075</v>
      </c>
      <c r="AT76">
        <v>169</v>
      </c>
      <c r="AU76">
        <v>8640</v>
      </c>
      <c r="AV76">
        <v>27430</v>
      </c>
      <c r="AW76">
        <v>172208</v>
      </c>
      <c r="AX76">
        <v>11</v>
      </c>
      <c r="AY76">
        <v>1590</v>
      </c>
      <c r="AZ76">
        <v>2536</v>
      </c>
      <c r="BA76">
        <v>44240</v>
      </c>
      <c r="BB76">
        <v>17</v>
      </c>
      <c r="BC76">
        <v>2571</v>
      </c>
      <c r="BD76">
        <v>4247</v>
      </c>
      <c r="BE76">
        <v>41095</v>
      </c>
      <c r="BF76">
        <v>40</v>
      </c>
      <c r="BG76">
        <v>765</v>
      </c>
      <c r="BH76">
        <v>4144</v>
      </c>
      <c r="BI76">
        <v>66443</v>
      </c>
      <c r="BJ76">
        <v>10</v>
      </c>
      <c r="BK76">
        <v>511</v>
      </c>
      <c r="BL76">
        <v>1319</v>
      </c>
      <c r="BM76">
        <v>27737</v>
      </c>
      <c r="BN76">
        <v>29</v>
      </c>
      <c r="BO76">
        <v>795</v>
      </c>
      <c r="BP76">
        <v>3240</v>
      </c>
      <c r="BQ76">
        <v>85955</v>
      </c>
      <c r="BR76">
        <v>112</v>
      </c>
      <c r="BS76">
        <v>3363</v>
      </c>
      <c r="BT76">
        <v>9563</v>
      </c>
      <c r="BU76">
        <v>150914</v>
      </c>
      <c r="BV76">
        <v>13</v>
      </c>
      <c r="BW76">
        <v>1143</v>
      </c>
      <c r="BX76">
        <v>1394</v>
      </c>
      <c r="BY76">
        <v>38823</v>
      </c>
      <c r="BZ76">
        <v>2</v>
      </c>
      <c r="CA76">
        <v>895</v>
      </c>
      <c r="CB76">
        <v>1142</v>
      </c>
      <c r="CC76">
        <v>8100</v>
      </c>
      <c r="CD76">
        <v>103</v>
      </c>
      <c r="CE76">
        <v>9503</v>
      </c>
      <c r="CF76">
        <v>18318</v>
      </c>
      <c r="CG76">
        <v>378202</v>
      </c>
    </row>
    <row r="77" spans="1:85" x14ac:dyDescent="0.3">
      <c r="A77" s="1">
        <v>43955</v>
      </c>
      <c r="B77">
        <v>15</v>
      </c>
      <c r="C77">
        <v>831</v>
      </c>
      <c r="D77">
        <v>3000</v>
      </c>
      <c r="E77">
        <v>41108</v>
      </c>
      <c r="F77">
        <v>3</v>
      </c>
      <c r="G77">
        <v>188</v>
      </c>
      <c r="H77">
        <v>386</v>
      </c>
      <c r="I77">
        <v>14901</v>
      </c>
      <c r="J77">
        <v>4</v>
      </c>
      <c r="K77">
        <v>356</v>
      </c>
      <c r="L77">
        <v>1118</v>
      </c>
      <c r="M77">
        <v>39438</v>
      </c>
      <c r="N77">
        <v>24</v>
      </c>
      <c r="O77">
        <v>1421</v>
      </c>
      <c r="P77">
        <v>4498</v>
      </c>
      <c r="Q77">
        <v>90543</v>
      </c>
      <c r="R77">
        <v>199</v>
      </c>
      <c r="S77">
        <v>13525</v>
      </c>
      <c r="T77">
        <v>26175</v>
      </c>
      <c r="U77">
        <v>200427</v>
      </c>
      <c r="V77">
        <v>4</v>
      </c>
      <c r="W77">
        <v>1727</v>
      </c>
      <c r="X77">
        <v>3076</v>
      </c>
      <c r="Y77">
        <v>75421</v>
      </c>
      <c r="Z77">
        <v>95</v>
      </c>
      <c r="AA77">
        <v>1938</v>
      </c>
      <c r="AB77">
        <v>6847</v>
      </c>
      <c r="AC77">
        <v>153293</v>
      </c>
      <c r="AD77">
        <v>72</v>
      </c>
      <c r="AE77">
        <v>3683</v>
      </c>
      <c r="AF77">
        <v>8412</v>
      </c>
      <c r="AG77">
        <v>56092</v>
      </c>
      <c r="AH77">
        <v>532</v>
      </c>
      <c r="AI77">
        <v>26504</v>
      </c>
      <c r="AJ77">
        <v>78105</v>
      </c>
      <c r="AK77">
        <v>418835</v>
      </c>
      <c r="AL77">
        <v>44</v>
      </c>
      <c r="AM77">
        <v>2225</v>
      </c>
      <c r="AN77">
        <v>6363</v>
      </c>
      <c r="AO77">
        <v>65398</v>
      </c>
      <c r="AP77">
        <v>1</v>
      </c>
      <c r="AQ77">
        <v>101</v>
      </c>
      <c r="AR77">
        <v>301</v>
      </c>
      <c r="AS77">
        <v>7328</v>
      </c>
      <c r="AT77">
        <v>161</v>
      </c>
      <c r="AU77">
        <v>8874</v>
      </c>
      <c r="AV77">
        <v>27622</v>
      </c>
      <c r="AW77">
        <v>176078</v>
      </c>
      <c r="AX77">
        <v>10</v>
      </c>
      <c r="AY77">
        <v>1621</v>
      </c>
      <c r="AZ77">
        <v>2541</v>
      </c>
      <c r="BA77">
        <v>44673</v>
      </c>
      <c r="BB77">
        <v>17</v>
      </c>
      <c r="BC77">
        <v>2663</v>
      </c>
      <c r="BD77">
        <v>4258</v>
      </c>
      <c r="BE77">
        <v>42061</v>
      </c>
      <c r="BF77">
        <v>39</v>
      </c>
      <c r="BG77">
        <v>779</v>
      </c>
      <c r="BH77">
        <v>4153</v>
      </c>
      <c r="BI77">
        <v>67167</v>
      </c>
      <c r="BJ77">
        <v>9</v>
      </c>
      <c r="BK77">
        <v>545</v>
      </c>
      <c r="BL77">
        <v>1317</v>
      </c>
      <c r="BM77">
        <v>28052</v>
      </c>
      <c r="BN77">
        <v>27</v>
      </c>
      <c r="BO77">
        <v>809</v>
      </c>
      <c r="BP77">
        <v>3255</v>
      </c>
      <c r="BQ77">
        <v>87166</v>
      </c>
      <c r="BR77">
        <v>107</v>
      </c>
      <c r="BS77">
        <v>3441</v>
      </c>
      <c r="BT77">
        <v>9601</v>
      </c>
      <c r="BU77">
        <v>152447</v>
      </c>
      <c r="BV77">
        <v>13</v>
      </c>
      <c r="BW77">
        <v>1143</v>
      </c>
      <c r="BX77">
        <v>1394</v>
      </c>
      <c r="BY77">
        <v>39044</v>
      </c>
      <c r="BZ77">
        <v>2</v>
      </c>
      <c r="CA77">
        <v>894</v>
      </c>
      <c r="CB77">
        <v>1143</v>
      </c>
      <c r="CC77">
        <v>8271</v>
      </c>
      <c r="CD77">
        <v>101</v>
      </c>
      <c r="CE77">
        <v>9611</v>
      </c>
      <c r="CF77">
        <v>18373</v>
      </c>
      <c r="CG77">
        <v>383660</v>
      </c>
    </row>
    <row r="78" spans="1:85" x14ac:dyDescent="0.3">
      <c r="A78" s="1">
        <v>43956</v>
      </c>
      <c r="B78">
        <v>11</v>
      </c>
      <c r="C78">
        <v>881</v>
      </c>
      <c r="D78">
        <v>3025</v>
      </c>
      <c r="E78">
        <v>42489</v>
      </c>
      <c r="F78">
        <v>3</v>
      </c>
      <c r="G78">
        <v>194</v>
      </c>
      <c r="H78">
        <v>396</v>
      </c>
      <c r="I78">
        <v>15476</v>
      </c>
      <c r="J78">
        <v>4</v>
      </c>
      <c r="K78">
        <v>381</v>
      </c>
      <c r="L78">
        <v>1119</v>
      </c>
      <c r="M78">
        <v>40509</v>
      </c>
      <c r="N78">
        <v>25</v>
      </c>
      <c r="O78">
        <v>1619</v>
      </c>
      <c r="P78">
        <v>4518</v>
      </c>
      <c r="Q78">
        <v>93068</v>
      </c>
      <c r="R78">
        <v>191</v>
      </c>
      <c r="S78">
        <v>13889</v>
      </c>
      <c r="T78">
        <v>26275</v>
      </c>
      <c r="U78">
        <v>206166</v>
      </c>
      <c r="V78">
        <v>4</v>
      </c>
      <c r="W78">
        <v>1798</v>
      </c>
      <c r="X78">
        <v>3085</v>
      </c>
      <c r="Y78">
        <v>78510</v>
      </c>
      <c r="Z78">
        <v>91</v>
      </c>
      <c r="AA78">
        <v>2010</v>
      </c>
      <c r="AB78">
        <v>6914</v>
      </c>
      <c r="AC78">
        <v>157307</v>
      </c>
      <c r="AD78">
        <v>68</v>
      </c>
      <c r="AE78">
        <v>3816</v>
      </c>
      <c r="AF78">
        <v>8475</v>
      </c>
      <c r="AG78">
        <v>57622</v>
      </c>
      <c r="AH78">
        <v>509</v>
      </c>
      <c r="AI78">
        <v>27124</v>
      </c>
      <c r="AJ78">
        <v>78605</v>
      </c>
      <c r="AK78">
        <v>425290</v>
      </c>
      <c r="AL78">
        <v>42</v>
      </c>
      <c r="AM78">
        <v>2237</v>
      </c>
      <c r="AN78">
        <v>6392</v>
      </c>
      <c r="AO78">
        <v>67256</v>
      </c>
      <c r="AP78">
        <v>1</v>
      </c>
      <c r="AQ78">
        <v>102</v>
      </c>
      <c r="AR78">
        <v>301</v>
      </c>
      <c r="AS78">
        <v>7528</v>
      </c>
      <c r="AT78">
        <v>155</v>
      </c>
      <c r="AU78">
        <v>9235</v>
      </c>
      <c r="AV78">
        <v>27774</v>
      </c>
      <c r="AW78">
        <v>181316</v>
      </c>
      <c r="AX78">
        <v>11</v>
      </c>
      <c r="AY78">
        <v>1644</v>
      </c>
      <c r="AZ78">
        <v>2542</v>
      </c>
      <c r="BA78">
        <v>45264</v>
      </c>
      <c r="BB78">
        <v>15</v>
      </c>
      <c r="BC78">
        <v>2787</v>
      </c>
      <c r="BD78">
        <v>4261</v>
      </c>
      <c r="BE78">
        <v>42870</v>
      </c>
      <c r="BF78">
        <v>39</v>
      </c>
      <c r="BG78">
        <v>798</v>
      </c>
      <c r="BH78">
        <v>4170</v>
      </c>
      <c r="BI78">
        <v>69128</v>
      </c>
      <c r="BJ78">
        <v>9</v>
      </c>
      <c r="BK78">
        <v>557</v>
      </c>
      <c r="BL78">
        <v>1318</v>
      </c>
      <c r="BM78">
        <v>28867</v>
      </c>
      <c r="BN78">
        <v>26</v>
      </c>
      <c r="BO78">
        <v>818</v>
      </c>
      <c r="BP78">
        <v>3267</v>
      </c>
      <c r="BQ78">
        <v>91306</v>
      </c>
      <c r="BR78">
        <v>111</v>
      </c>
      <c r="BS78">
        <v>3552</v>
      </c>
      <c r="BT78">
        <v>9631</v>
      </c>
      <c r="BU78">
        <v>157260</v>
      </c>
      <c r="BV78">
        <v>11</v>
      </c>
      <c r="BW78">
        <v>1154</v>
      </c>
      <c r="BX78">
        <v>1400</v>
      </c>
      <c r="BY78">
        <v>39998</v>
      </c>
      <c r="BZ78">
        <v>3</v>
      </c>
      <c r="CA78">
        <v>894</v>
      </c>
      <c r="CB78">
        <v>1143</v>
      </c>
      <c r="CC78">
        <v>8484</v>
      </c>
      <c r="CD78">
        <v>98</v>
      </c>
      <c r="CE78">
        <v>9741</v>
      </c>
      <c r="CF78">
        <v>18402</v>
      </c>
      <c r="CG78">
        <v>390952</v>
      </c>
    </row>
    <row r="79" spans="1:85" x14ac:dyDescent="0.3">
      <c r="A79" s="1">
        <v>43957</v>
      </c>
      <c r="B79">
        <v>11</v>
      </c>
      <c r="C79">
        <v>915</v>
      </c>
      <c r="D79">
        <v>3047</v>
      </c>
      <c r="E79">
        <v>43803</v>
      </c>
      <c r="F79">
        <v>3</v>
      </c>
      <c r="G79">
        <v>202</v>
      </c>
      <c r="H79">
        <v>399</v>
      </c>
      <c r="I79">
        <v>16103</v>
      </c>
      <c r="J79">
        <v>3</v>
      </c>
      <c r="K79">
        <v>389</v>
      </c>
      <c r="L79">
        <v>1122</v>
      </c>
      <c r="M79">
        <v>41828</v>
      </c>
      <c r="N79">
        <v>25</v>
      </c>
      <c r="O79">
        <v>1816</v>
      </c>
      <c r="P79">
        <v>4532</v>
      </c>
      <c r="Q79">
        <v>96548</v>
      </c>
      <c r="R79">
        <v>176</v>
      </c>
      <c r="S79">
        <v>14251</v>
      </c>
      <c r="T79">
        <v>26379</v>
      </c>
      <c r="U79">
        <v>211652</v>
      </c>
      <c r="V79">
        <v>3</v>
      </c>
      <c r="W79">
        <v>1826</v>
      </c>
      <c r="X79">
        <v>3094</v>
      </c>
      <c r="Y79">
        <v>79429</v>
      </c>
      <c r="Z79">
        <v>91</v>
      </c>
      <c r="AA79">
        <v>2024</v>
      </c>
      <c r="AB79">
        <v>6995</v>
      </c>
      <c r="AC79">
        <v>160894</v>
      </c>
      <c r="AD79">
        <v>59</v>
      </c>
      <c r="AE79">
        <v>4002</v>
      </c>
      <c r="AF79">
        <v>8551</v>
      </c>
      <c r="AG79">
        <v>59693</v>
      </c>
      <c r="AH79">
        <v>480</v>
      </c>
      <c r="AI79">
        <v>33005</v>
      </c>
      <c r="AJ79">
        <v>79369</v>
      </c>
      <c r="AK79">
        <v>439806</v>
      </c>
      <c r="AL79">
        <v>42</v>
      </c>
      <c r="AM79">
        <v>2242</v>
      </c>
      <c r="AN79">
        <v>6421</v>
      </c>
      <c r="AO79">
        <v>69037</v>
      </c>
      <c r="AP79">
        <v>0</v>
      </c>
      <c r="AQ79">
        <v>103</v>
      </c>
      <c r="AR79">
        <v>304</v>
      </c>
      <c r="AS79">
        <v>7896</v>
      </c>
      <c r="AT79">
        <v>150</v>
      </c>
      <c r="AU79">
        <v>9834</v>
      </c>
      <c r="AV79">
        <v>27939</v>
      </c>
      <c r="AW79">
        <v>188057</v>
      </c>
      <c r="AX79">
        <v>11</v>
      </c>
      <c r="AY79">
        <v>1678</v>
      </c>
      <c r="AZ79">
        <v>2543</v>
      </c>
      <c r="BA79">
        <v>46228</v>
      </c>
      <c r="BB79">
        <v>13</v>
      </c>
      <c r="BC79">
        <v>2861</v>
      </c>
      <c r="BD79">
        <v>4280</v>
      </c>
      <c r="BE79">
        <v>44719</v>
      </c>
      <c r="BF79">
        <v>36</v>
      </c>
      <c r="BG79">
        <v>855</v>
      </c>
      <c r="BH79">
        <v>4196</v>
      </c>
      <c r="BI79">
        <v>70944</v>
      </c>
      <c r="BJ79">
        <v>11</v>
      </c>
      <c r="BK79">
        <v>577</v>
      </c>
      <c r="BL79">
        <v>1319</v>
      </c>
      <c r="BM79">
        <v>29966</v>
      </c>
      <c r="BN79">
        <v>25</v>
      </c>
      <c r="BO79">
        <v>830</v>
      </c>
      <c r="BP79">
        <v>3281</v>
      </c>
      <c r="BQ79">
        <v>92999</v>
      </c>
      <c r="BR79">
        <v>92</v>
      </c>
      <c r="BS79">
        <v>3670</v>
      </c>
      <c r="BT79">
        <v>9657</v>
      </c>
      <c r="BU79">
        <v>161553</v>
      </c>
      <c r="BV79">
        <v>9</v>
      </c>
      <c r="BW79">
        <v>1163</v>
      </c>
      <c r="BX79">
        <v>1404</v>
      </c>
      <c r="BY79">
        <v>41328</v>
      </c>
      <c r="BZ79">
        <v>3</v>
      </c>
      <c r="CA79">
        <v>880</v>
      </c>
      <c r="CB79">
        <v>1146</v>
      </c>
      <c r="CC79">
        <v>8640</v>
      </c>
      <c r="CD79">
        <v>90</v>
      </c>
      <c r="CE79">
        <v>10122</v>
      </c>
      <c r="CF79">
        <v>18479</v>
      </c>
      <c r="CG79">
        <v>399806</v>
      </c>
    </row>
    <row r="80" spans="1:85" x14ac:dyDescent="0.3">
      <c r="A80" s="1">
        <v>43958</v>
      </c>
      <c r="B80">
        <v>12</v>
      </c>
      <c r="C80">
        <v>954</v>
      </c>
      <c r="D80">
        <v>3072</v>
      </c>
      <c r="E80">
        <v>45021</v>
      </c>
      <c r="F80">
        <v>2</v>
      </c>
      <c r="G80">
        <v>202</v>
      </c>
      <c r="H80">
        <v>383</v>
      </c>
      <c r="I80">
        <v>16272</v>
      </c>
      <c r="J80">
        <v>2</v>
      </c>
      <c r="K80">
        <v>403</v>
      </c>
      <c r="L80">
        <v>1125</v>
      </c>
      <c r="M80">
        <v>42854</v>
      </c>
      <c r="N80">
        <v>27</v>
      </c>
      <c r="O80">
        <v>2023</v>
      </c>
      <c r="P80">
        <v>4541</v>
      </c>
      <c r="Q80">
        <v>101025</v>
      </c>
      <c r="R80">
        <v>173</v>
      </c>
      <c r="S80">
        <v>14710</v>
      </c>
      <c r="T80">
        <v>26487</v>
      </c>
      <c r="U80">
        <v>217039</v>
      </c>
      <c r="V80">
        <v>2</v>
      </c>
      <c r="W80">
        <v>1872</v>
      </c>
      <c r="X80">
        <v>3107</v>
      </c>
      <c r="Y80">
        <v>82012</v>
      </c>
      <c r="Z80">
        <v>89</v>
      </c>
      <c r="AA80">
        <v>2143</v>
      </c>
      <c r="AB80">
        <v>7034</v>
      </c>
      <c r="AC80">
        <v>165340</v>
      </c>
      <c r="AD80">
        <v>57</v>
      </c>
      <c r="AE80">
        <v>4143</v>
      </c>
      <c r="AF80">
        <v>8645</v>
      </c>
      <c r="AG80">
        <v>61446</v>
      </c>
      <c r="AH80">
        <v>480</v>
      </c>
      <c r="AI80">
        <v>33329</v>
      </c>
      <c r="AJ80">
        <v>80089</v>
      </c>
      <c r="AK80">
        <v>455294</v>
      </c>
      <c r="AL80">
        <v>41</v>
      </c>
      <c r="AM80">
        <v>2257</v>
      </c>
      <c r="AN80">
        <v>6452</v>
      </c>
      <c r="AO80">
        <v>71017</v>
      </c>
      <c r="AP80">
        <v>0</v>
      </c>
      <c r="AQ80">
        <v>113</v>
      </c>
      <c r="AR80">
        <v>305</v>
      </c>
      <c r="AS80">
        <v>8237</v>
      </c>
      <c r="AT80">
        <v>150</v>
      </c>
      <c r="AU80">
        <v>10384</v>
      </c>
      <c r="AV80">
        <v>28135</v>
      </c>
      <c r="AW80">
        <v>194584</v>
      </c>
      <c r="AX80">
        <v>11</v>
      </c>
      <c r="AY80">
        <v>1715</v>
      </c>
      <c r="AZ80">
        <v>2552</v>
      </c>
      <c r="BA80">
        <v>47091</v>
      </c>
      <c r="BB80">
        <v>11</v>
      </c>
      <c r="BC80">
        <v>2935</v>
      </c>
      <c r="BD80">
        <v>4283</v>
      </c>
      <c r="BE80">
        <v>46500</v>
      </c>
      <c r="BF80">
        <v>35</v>
      </c>
      <c r="BG80">
        <v>1004</v>
      </c>
      <c r="BH80">
        <v>4245</v>
      </c>
      <c r="BI80">
        <v>72796</v>
      </c>
      <c r="BJ80">
        <v>9</v>
      </c>
      <c r="BK80">
        <v>622</v>
      </c>
      <c r="BL80">
        <v>1324</v>
      </c>
      <c r="BM80">
        <v>31064</v>
      </c>
      <c r="BN80">
        <v>21</v>
      </c>
      <c r="BO80">
        <v>910</v>
      </c>
      <c r="BP80">
        <v>3288</v>
      </c>
      <c r="BQ80">
        <v>95695</v>
      </c>
      <c r="BR80">
        <v>91</v>
      </c>
      <c r="BS80">
        <v>4052</v>
      </c>
      <c r="BT80">
        <v>9683</v>
      </c>
      <c r="BU80">
        <v>166062</v>
      </c>
      <c r="BV80">
        <v>9</v>
      </c>
      <c r="BW80">
        <v>1194</v>
      </c>
      <c r="BX80">
        <v>1405</v>
      </c>
      <c r="BY80">
        <v>42788</v>
      </c>
      <c r="BZ80">
        <v>2</v>
      </c>
      <c r="CA80">
        <v>881</v>
      </c>
      <c r="CB80">
        <v>1150</v>
      </c>
      <c r="CC80">
        <v>8939</v>
      </c>
      <c r="CD80">
        <v>87</v>
      </c>
      <c r="CE80">
        <v>10430</v>
      </c>
      <c r="CF80">
        <v>18553</v>
      </c>
      <c r="CG80">
        <v>410212</v>
      </c>
    </row>
    <row r="81" spans="1:85" x14ac:dyDescent="0.3">
      <c r="A81" s="1">
        <v>43959</v>
      </c>
      <c r="B81">
        <v>10</v>
      </c>
      <c r="C81">
        <v>1014</v>
      </c>
      <c r="D81">
        <v>3078</v>
      </c>
      <c r="E81">
        <v>46103</v>
      </c>
      <c r="F81">
        <v>2</v>
      </c>
      <c r="G81">
        <v>204</v>
      </c>
      <c r="H81">
        <v>382</v>
      </c>
      <c r="I81">
        <v>16777</v>
      </c>
      <c r="J81">
        <v>2</v>
      </c>
      <c r="K81">
        <v>417</v>
      </c>
      <c r="L81">
        <v>1126</v>
      </c>
      <c r="M81">
        <v>43980</v>
      </c>
      <c r="N81">
        <v>28</v>
      </c>
      <c r="O81">
        <v>2164</v>
      </c>
      <c r="P81">
        <v>4562</v>
      </c>
      <c r="Q81">
        <v>105399</v>
      </c>
      <c r="R81">
        <v>163</v>
      </c>
      <c r="S81">
        <v>15071</v>
      </c>
      <c r="T81">
        <v>26598</v>
      </c>
      <c r="U81">
        <v>221866</v>
      </c>
      <c r="V81">
        <v>2</v>
      </c>
      <c r="W81">
        <v>1897</v>
      </c>
      <c r="X81">
        <v>3116</v>
      </c>
      <c r="Y81">
        <v>82902</v>
      </c>
      <c r="Z81">
        <v>84</v>
      </c>
      <c r="AA81">
        <v>2209</v>
      </c>
      <c r="AB81">
        <v>7086</v>
      </c>
      <c r="AC81">
        <v>169499</v>
      </c>
      <c r="AD81">
        <v>46</v>
      </c>
      <c r="AE81">
        <v>4282</v>
      </c>
      <c r="AF81">
        <v>8723</v>
      </c>
      <c r="AG81">
        <v>63531</v>
      </c>
      <c r="AH81">
        <v>400</v>
      </c>
      <c r="AI81">
        <v>33901</v>
      </c>
      <c r="AJ81">
        <v>80723</v>
      </c>
      <c r="AK81">
        <v>466287</v>
      </c>
      <c r="AL81">
        <v>38</v>
      </c>
      <c r="AM81">
        <v>2278</v>
      </c>
      <c r="AN81">
        <v>6470</v>
      </c>
      <c r="AO81">
        <v>72504</v>
      </c>
      <c r="AP81">
        <v>0</v>
      </c>
      <c r="AQ81">
        <v>121</v>
      </c>
      <c r="AR81">
        <v>327</v>
      </c>
      <c r="AS81">
        <v>8502</v>
      </c>
      <c r="AT81">
        <v>140</v>
      </c>
      <c r="AU81">
        <v>10956</v>
      </c>
      <c r="AV81">
        <v>28368</v>
      </c>
      <c r="AW81">
        <v>201183</v>
      </c>
      <c r="AX81">
        <v>9</v>
      </c>
      <c r="AY81">
        <v>1767</v>
      </c>
      <c r="AZ81">
        <v>2558</v>
      </c>
      <c r="BA81">
        <v>47908</v>
      </c>
      <c r="BB81">
        <v>11</v>
      </c>
      <c r="BC81">
        <v>2975</v>
      </c>
      <c r="BD81">
        <v>4285</v>
      </c>
      <c r="BE81">
        <v>48220</v>
      </c>
      <c r="BF81">
        <v>33</v>
      </c>
      <c r="BG81">
        <v>1080</v>
      </c>
      <c r="BH81">
        <v>4256</v>
      </c>
      <c r="BI81">
        <v>74724</v>
      </c>
      <c r="BJ81">
        <v>10</v>
      </c>
      <c r="BK81">
        <v>658</v>
      </c>
      <c r="BL81">
        <v>1330</v>
      </c>
      <c r="BM81">
        <v>32219</v>
      </c>
      <c r="BN81">
        <v>19</v>
      </c>
      <c r="BO81">
        <v>921</v>
      </c>
      <c r="BP81">
        <v>3301</v>
      </c>
      <c r="BQ81">
        <v>98711</v>
      </c>
      <c r="BR81">
        <v>84</v>
      </c>
      <c r="BS81">
        <v>4199</v>
      </c>
      <c r="BT81">
        <v>9721</v>
      </c>
      <c r="BU81">
        <v>170296</v>
      </c>
      <c r="BV81">
        <v>6</v>
      </c>
      <c r="BW81">
        <v>1216</v>
      </c>
      <c r="BX81">
        <v>1406</v>
      </c>
      <c r="BY81">
        <v>44223</v>
      </c>
      <c r="BZ81">
        <v>2</v>
      </c>
      <c r="CA81">
        <v>889</v>
      </c>
      <c r="CB81">
        <v>1151</v>
      </c>
      <c r="CC81">
        <v>9280</v>
      </c>
      <c r="CD81">
        <v>79</v>
      </c>
      <c r="CE81">
        <v>10804</v>
      </c>
      <c r="CF81">
        <v>18618</v>
      </c>
      <c r="CG81">
        <v>420949</v>
      </c>
    </row>
    <row r="82" spans="1:85" x14ac:dyDescent="0.3">
      <c r="A82" s="1">
        <v>43960</v>
      </c>
      <c r="B82">
        <v>10</v>
      </c>
      <c r="C82">
        <v>1055</v>
      </c>
      <c r="D82">
        <v>3086</v>
      </c>
      <c r="E82">
        <v>47190</v>
      </c>
      <c r="F82">
        <v>1</v>
      </c>
      <c r="G82">
        <v>210</v>
      </c>
      <c r="H82">
        <v>382</v>
      </c>
      <c r="I82">
        <v>17433</v>
      </c>
      <c r="J82">
        <v>2</v>
      </c>
      <c r="K82">
        <v>427</v>
      </c>
      <c r="L82">
        <v>1129</v>
      </c>
      <c r="M82">
        <v>45071</v>
      </c>
      <c r="N82">
        <v>26</v>
      </c>
      <c r="O82">
        <v>2223</v>
      </c>
      <c r="P82">
        <v>4576</v>
      </c>
      <c r="Q82">
        <v>110811</v>
      </c>
      <c r="R82">
        <v>155</v>
      </c>
      <c r="S82">
        <v>15491</v>
      </c>
      <c r="T82">
        <v>26719</v>
      </c>
      <c r="U82">
        <v>227366</v>
      </c>
      <c r="V82">
        <v>3</v>
      </c>
      <c r="W82">
        <v>1947</v>
      </c>
      <c r="X82">
        <v>3124</v>
      </c>
      <c r="Y82">
        <v>88384</v>
      </c>
      <c r="Z82">
        <v>82</v>
      </c>
      <c r="AA82">
        <v>2235</v>
      </c>
      <c r="AB82">
        <v>7133</v>
      </c>
      <c r="AC82">
        <v>174448</v>
      </c>
      <c r="AD82">
        <v>42</v>
      </c>
      <c r="AE82">
        <v>4480</v>
      </c>
      <c r="AF82">
        <v>8738</v>
      </c>
      <c r="AG82">
        <v>64926</v>
      </c>
      <c r="AH82">
        <v>330</v>
      </c>
      <c r="AI82">
        <v>36039</v>
      </c>
      <c r="AJ82">
        <v>81225</v>
      </c>
      <c r="AK82">
        <v>477765</v>
      </c>
      <c r="AL82">
        <v>32</v>
      </c>
      <c r="AM82">
        <v>2305</v>
      </c>
      <c r="AN82">
        <v>6493</v>
      </c>
      <c r="AO82">
        <v>73965</v>
      </c>
      <c r="AP82">
        <v>0</v>
      </c>
      <c r="AQ82">
        <v>120</v>
      </c>
      <c r="AR82">
        <v>347</v>
      </c>
      <c r="AS82">
        <v>8691</v>
      </c>
      <c r="AT82">
        <v>143</v>
      </c>
      <c r="AU82">
        <v>11284</v>
      </c>
      <c r="AV82">
        <v>28549</v>
      </c>
      <c r="AW82">
        <v>205800</v>
      </c>
      <c r="AX82">
        <v>9</v>
      </c>
      <c r="AY82">
        <v>1804</v>
      </c>
      <c r="AZ82">
        <v>2567</v>
      </c>
      <c r="BA82">
        <v>48858</v>
      </c>
      <c r="BB82">
        <v>10</v>
      </c>
      <c r="BC82">
        <v>3024</v>
      </c>
      <c r="BD82">
        <v>4292</v>
      </c>
      <c r="BE82">
        <v>50278</v>
      </c>
      <c r="BF82">
        <v>33</v>
      </c>
      <c r="BG82">
        <v>1114</v>
      </c>
      <c r="BH82">
        <v>4286</v>
      </c>
      <c r="BI82">
        <v>76643</v>
      </c>
      <c r="BJ82">
        <v>11</v>
      </c>
      <c r="BK82">
        <v>665</v>
      </c>
      <c r="BL82">
        <v>1334</v>
      </c>
      <c r="BM82">
        <v>33330</v>
      </c>
      <c r="BN82">
        <v>17</v>
      </c>
      <c r="BO82">
        <v>977</v>
      </c>
      <c r="BP82">
        <v>3313</v>
      </c>
      <c r="BQ82">
        <v>101548</v>
      </c>
      <c r="BR82">
        <v>79</v>
      </c>
      <c r="BS82">
        <v>4360</v>
      </c>
      <c r="BT82">
        <v>9745</v>
      </c>
      <c r="BU82">
        <v>174596</v>
      </c>
      <c r="BV82">
        <v>6</v>
      </c>
      <c r="BW82">
        <v>1225</v>
      </c>
      <c r="BX82">
        <v>1407</v>
      </c>
      <c r="BY82">
        <v>45574</v>
      </c>
      <c r="BZ82">
        <v>3</v>
      </c>
      <c r="CA82">
        <v>895</v>
      </c>
      <c r="CB82">
        <v>1152</v>
      </c>
      <c r="CC82">
        <v>9443</v>
      </c>
      <c r="CD82">
        <v>40</v>
      </c>
      <c r="CE82">
        <v>11151</v>
      </c>
      <c r="CF82">
        <v>18671</v>
      </c>
      <c r="CG82">
        <v>432114</v>
      </c>
    </row>
    <row r="83" spans="1:85" x14ac:dyDescent="0.3">
      <c r="A83" s="1">
        <v>43961</v>
      </c>
      <c r="B83">
        <v>10</v>
      </c>
      <c r="C83">
        <v>1073</v>
      </c>
      <c r="D83">
        <v>3103</v>
      </c>
      <c r="E83">
        <v>48110</v>
      </c>
      <c r="F83">
        <v>1</v>
      </c>
      <c r="G83">
        <v>215</v>
      </c>
      <c r="H83">
        <v>385</v>
      </c>
      <c r="I83">
        <v>17916</v>
      </c>
      <c r="J83">
        <v>2</v>
      </c>
      <c r="K83">
        <v>445</v>
      </c>
      <c r="L83">
        <v>1132</v>
      </c>
      <c r="M83">
        <v>46111</v>
      </c>
      <c r="N83">
        <v>20</v>
      </c>
      <c r="O83">
        <v>2282</v>
      </c>
      <c r="P83">
        <v>4588</v>
      </c>
      <c r="Q83">
        <v>114819</v>
      </c>
      <c r="R83">
        <v>150</v>
      </c>
      <c r="S83">
        <v>15760</v>
      </c>
      <c r="T83">
        <v>26796</v>
      </c>
      <c r="U83">
        <v>231637</v>
      </c>
      <c r="V83">
        <v>3</v>
      </c>
      <c r="W83">
        <v>1969</v>
      </c>
      <c r="X83">
        <v>3130</v>
      </c>
      <c r="Y83">
        <v>89449</v>
      </c>
      <c r="Z83">
        <v>84</v>
      </c>
      <c r="AA83">
        <v>2322</v>
      </c>
      <c r="AB83">
        <v>7165</v>
      </c>
      <c r="AC83">
        <v>178569</v>
      </c>
      <c r="AD83">
        <v>41</v>
      </c>
      <c r="AE83">
        <v>4607</v>
      </c>
      <c r="AF83">
        <v>8788</v>
      </c>
      <c r="AG83">
        <v>67322</v>
      </c>
      <c r="AH83">
        <v>348</v>
      </c>
      <c r="AI83">
        <v>36331</v>
      </c>
      <c r="AJ83">
        <v>81507</v>
      </c>
      <c r="AK83">
        <v>485134</v>
      </c>
      <c r="AL83">
        <v>30</v>
      </c>
      <c r="AM83">
        <v>2322</v>
      </c>
      <c r="AN83">
        <v>6533</v>
      </c>
      <c r="AO83">
        <v>76367</v>
      </c>
      <c r="AP83">
        <v>0</v>
      </c>
      <c r="AQ83">
        <v>130</v>
      </c>
      <c r="AR83">
        <v>370</v>
      </c>
      <c r="AS83">
        <v>9164</v>
      </c>
      <c r="AT83">
        <v>137</v>
      </c>
      <c r="AU83">
        <v>11648</v>
      </c>
      <c r="AV83">
        <v>28665</v>
      </c>
      <c r="AW83">
        <v>210370</v>
      </c>
      <c r="AX83">
        <v>8</v>
      </c>
      <c r="AY83">
        <v>1820</v>
      </c>
      <c r="AZ83">
        <v>2569</v>
      </c>
      <c r="BA83">
        <v>49571</v>
      </c>
      <c r="BB83">
        <v>10</v>
      </c>
      <c r="BC83">
        <v>3068</v>
      </c>
      <c r="BD83">
        <v>4295</v>
      </c>
      <c r="BE83">
        <v>52039</v>
      </c>
      <c r="BF83">
        <v>34</v>
      </c>
      <c r="BG83">
        <v>1196</v>
      </c>
      <c r="BH83">
        <v>4313</v>
      </c>
      <c r="BI83">
        <v>78399</v>
      </c>
      <c r="BJ83">
        <v>10</v>
      </c>
      <c r="BK83">
        <v>705</v>
      </c>
      <c r="BL83">
        <v>1340</v>
      </c>
      <c r="BM83">
        <v>34046</v>
      </c>
      <c r="BN83">
        <v>16</v>
      </c>
      <c r="BO83">
        <v>1002</v>
      </c>
      <c r="BP83">
        <v>3327</v>
      </c>
      <c r="BQ83">
        <v>102403</v>
      </c>
      <c r="BR83">
        <v>78</v>
      </c>
      <c r="BS83">
        <v>4685</v>
      </c>
      <c r="BT83">
        <v>9774</v>
      </c>
      <c r="BU83">
        <v>178208</v>
      </c>
      <c r="BV83">
        <v>6</v>
      </c>
      <c r="BW83">
        <v>1227</v>
      </c>
      <c r="BX83">
        <v>1411</v>
      </c>
      <c r="BY83">
        <v>46923</v>
      </c>
      <c r="BZ83">
        <v>2</v>
      </c>
      <c r="CA83">
        <v>905</v>
      </c>
      <c r="CB83">
        <v>1157</v>
      </c>
      <c r="CC83">
        <v>9833</v>
      </c>
      <c r="CD83">
        <v>37</v>
      </c>
      <c r="CE83">
        <v>11474</v>
      </c>
      <c r="CF83">
        <v>18722</v>
      </c>
      <c r="CG83">
        <v>439522</v>
      </c>
    </row>
    <row r="84" spans="1:85" x14ac:dyDescent="0.3">
      <c r="A84" s="1">
        <v>43962</v>
      </c>
      <c r="B84">
        <v>9</v>
      </c>
      <c r="C84">
        <v>1132</v>
      </c>
      <c r="D84">
        <v>3107</v>
      </c>
      <c r="E84">
        <v>48903</v>
      </c>
      <c r="F84">
        <v>1</v>
      </c>
      <c r="G84">
        <v>217</v>
      </c>
      <c r="H84">
        <v>386</v>
      </c>
      <c r="I84">
        <v>18266</v>
      </c>
      <c r="J84">
        <v>1</v>
      </c>
      <c r="K84">
        <v>473</v>
      </c>
      <c r="L84">
        <v>1134</v>
      </c>
      <c r="M84">
        <v>47265</v>
      </c>
      <c r="N84">
        <v>23</v>
      </c>
      <c r="O84">
        <v>2301</v>
      </c>
      <c r="P84">
        <v>4602</v>
      </c>
      <c r="Q84">
        <v>119042</v>
      </c>
      <c r="R84">
        <v>141</v>
      </c>
      <c r="S84">
        <v>15969</v>
      </c>
      <c r="T84">
        <v>26876</v>
      </c>
      <c r="U84">
        <v>234619</v>
      </c>
      <c r="V84">
        <v>3</v>
      </c>
      <c r="W84">
        <v>1996</v>
      </c>
      <c r="X84">
        <v>3138</v>
      </c>
      <c r="Y84">
        <v>90860</v>
      </c>
      <c r="Z84">
        <v>83</v>
      </c>
      <c r="AA84">
        <v>2334</v>
      </c>
      <c r="AB84">
        <v>7190</v>
      </c>
      <c r="AC84">
        <v>181398</v>
      </c>
      <c r="AD84">
        <v>38</v>
      </c>
      <c r="AE84">
        <v>4695</v>
      </c>
      <c r="AF84">
        <v>8832</v>
      </c>
      <c r="AG84">
        <v>68814</v>
      </c>
      <c r="AH84">
        <v>341</v>
      </c>
      <c r="AI84">
        <v>36406</v>
      </c>
      <c r="AJ84">
        <v>81871</v>
      </c>
      <c r="AK84">
        <v>492642</v>
      </c>
      <c r="AL84">
        <v>28</v>
      </c>
      <c r="AM84">
        <v>2352</v>
      </c>
      <c r="AN84">
        <v>6543</v>
      </c>
      <c r="AO84">
        <v>77830</v>
      </c>
      <c r="AP84">
        <v>0</v>
      </c>
      <c r="AQ84">
        <v>132</v>
      </c>
      <c r="AR84">
        <v>383</v>
      </c>
      <c r="AS84">
        <v>9390</v>
      </c>
      <c r="AT84">
        <v>135</v>
      </c>
      <c r="AU84">
        <v>12038</v>
      </c>
      <c r="AV84">
        <v>28776</v>
      </c>
      <c r="AW84">
        <v>213783</v>
      </c>
      <c r="AX84">
        <v>7</v>
      </c>
      <c r="AY84">
        <v>1835</v>
      </c>
      <c r="AZ84">
        <v>2572</v>
      </c>
      <c r="BA84">
        <v>50019</v>
      </c>
      <c r="BB84">
        <v>11</v>
      </c>
      <c r="BC84">
        <v>3119</v>
      </c>
      <c r="BD84">
        <v>4297</v>
      </c>
      <c r="BE84">
        <v>53398</v>
      </c>
      <c r="BF84">
        <v>32</v>
      </c>
      <c r="BG84">
        <v>1332</v>
      </c>
      <c r="BH84">
        <v>4327</v>
      </c>
      <c r="BI84">
        <v>79737</v>
      </c>
      <c r="BJ84">
        <v>10</v>
      </c>
      <c r="BK84">
        <v>712</v>
      </c>
      <c r="BL84">
        <v>1343</v>
      </c>
      <c r="BM84">
        <v>34641</v>
      </c>
      <c r="BN84">
        <v>16</v>
      </c>
      <c r="BO84">
        <v>1020</v>
      </c>
      <c r="BP84">
        <v>3339</v>
      </c>
      <c r="BQ84">
        <v>103134</v>
      </c>
      <c r="BR84">
        <v>77</v>
      </c>
      <c r="BS84">
        <v>4764</v>
      </c>
      <c r="BT84">
        <v>9787</v>
      </c>
      <c r="BU84">
        <v>179469</v>
      </c>
      <c r="BV84">
        <v>4</v>
      </c>
      <c r="BW84">
        <v>1233</v>
      </c>
      <c r="BX84">
        <v>1412</v>
      </c>
      <c r="BY84">
        <v>47474</v>
      </c>
      <c r="BZ84">
        <v>1</v>
      </c>
      <c r="CA84">
        <v>912</v>
      </c>
      <c r="CB84">
        <v>1158</v>
      </c>
      <c r="CC84">
        <v>10063</v>
      </c>
      <c r="CD84">
        <v>38</v>
      </c>
      <c r="CE84">
        <v>11615</v>
      </c>
      <c r="CF84">
        <v>18741</v>
      </c>
      <c r="CG84">
        <v>445905</v>
      </c>
    </row>
    <row r="85" spans="1:85" x14ac:dyDescent="0.3">
      <c r="A85" s="1">
        <v>43963</v>
      </c>
      <c r="B85">
        <v>8</v>
      </c>
      <c r="C85">
        <v>1197</v>
      </c>
      <c r="D85">
        <v>3115</v>
      </c>
      <c r="E85">
        <v>50295</v>
      </c>
      <c r="F85">
        <v>1</v>
      </c>
      <c r="G85">
        <v>220</v>
      </c>
      <c r="H85">
        <v>387</v>
      </c>
      <c r="I85">
        <v>19100</v>
      </c>
      <c r="J85">
        <v>1</v>
      </c>
      <c r="K85">
        <v>477</v>
      </c>
      <c r="L85">
        <v>1138</v>
      </c>
      <c r="M85">
        <v>48420</v>
      </c>
      <c r="N85">
        <v>20</v>
      </c>
      <c r="O85">
        <v>2345</v>
      </c>
      <c r="P85">
        <v>4615</v>
      </c>
      <c r="Q85">
        <v>121253</v>
      </c>
      <c r="R85">
        <v>136</v>
      </c>
      <c r="S85">
        <v>16243</v>
      </c>
      <c r="T85">
        <v>26929</v>
      </c>
      <c r="U85">
        <v>239178</v>
      </c>
      <c r="V85">
        <v>2</v>
      </c>
      <c r="W85">
        <v>2034</v>
      </c>
      <c r="X85">
        <v>3148</v>
      </c>
      <c r="Y85">
        <v>93051</v>
      </c>
      <c r="Z85">
        <v>84</v>
      </c>
      <c r="AA85">
        <v>2373</v>
      </c>
      <c r="AB85">
        <v>7212</v>
      </c>
      <c r="AC85">
        <v>185085</v>
      </c>
      <c r="AD85">
        <v>35</v>
      </c>
      <c r="AE85">
        <v>4783</v>
      </c>
      <c r="AF85">
        <v>8863</v>
      </c>
      <c r="AG85">
        <v>70159</v>
      </c>
      <c r="AH85">
        <v>322</v>
      </c>
      <c r="AI85">
        <v>37113</v>
      </c>
      <c r="AJ85">
        <v>82904</v>
      </c>
      <c r="AK85">
        <v>513244</v>
      </c>
      <c r="AL85">
        <v>24</v>
      </c>
      <c r="AM85">
        <v>2391</v>
      </c>
      <c r="AN85">
        <v>6568</v>
      </c>
      <c r="AO85">
        <v>79414</v>
      </c>
      <c r="AP85">
        <v>1</v>
      </c>
      <c r="AQ85">
        <v>138</v>
      </c>
      <c r="AR85">
        <v>386</v>
      </c>
      <c r="AS85">
        <v>9981</v>
      </c>
      <c r="AT85">
        <v>136</v>
      </c>
      <c r="AU85">
        <v>12277</v>
      </c>
      <c r="AV85">
        <v>28889</v>
      </c>
      <c r="AW85">
        <v>218071</v>
      </c>
      <c r="AX85">
        <v>7</v>
      </c>
      <c r="AY85">
        <v>1845</v>
      </c>
      <c r="AZ85">
        <v>2572</v>
      </c>
      <c r="BA85">
        <v>50381</v>
      </c>
      <c r="BB85">
        <v>9</v>
      </c>
      <c r="BC85">
        <v>3191</v>
      </c>
      <c r="BD85">
        <v>4303</v>
      </c>
      <c r="BE85">
        <v>55334</v>
      </c>
      <c r="BF85">
        <v>31</v>
      </c>
      <c r="BG85">
        <v>1460</v>
      </c>
      <c r="BH85">
        <v>4337</v>
      </c>
      <c r="BI85">
        <v>81492</v>
      </c>
      <c r="BJ85">
        <v>11</v>
      </c>
      <c r="BK85">
        <v>718</v>
      </c>
      <c r="BL85">
        <v>1344</v>
      </c>
      <c r="BM85">
        <v>35476</v>
      </c>
      <c r="BN85">
        <v>15</v>
      </c>
      <c r="BO85">
        <v>1171</v>
      </c>
      <c r="BP85">
        <v>3343</v>
      </c>
      <c r="BQ85">
        <v>105017</v>
      </c>
      <c r="BR85">
        <v>72</v>
      </c>
      <c r="BS85">
        <v>5002</v>
      </c>
      <c r="BT85">
        <v>9802</v>
      </c>
      <c r="BU85">
        <v>184851</v>
      </c>
      <c r="BV85">
        <v>4</v>
      </c>
      <c r="BW85">
        <v>1239</v>
      </c>
      <c r="BX85">
        <v>1419</v>
      </c>
      <c r="BY85">
        <v>49249</v>
      </c>
      <c r="BZ85">
        <v>0</v>
      </c>
      <c r="CA85">
        <v>916</v>
      </c>
      <c r="CB85">
        <v>1160</v>
      </c>
      <c r="CC85">
        <v>10415</v>
      </c>
      <c r="CD85">
        <v>33</v>
      </c>
      <c r="CE85">
        <v>11906</v>
      </c>
      <c r="CF85">
        <v>18782</v>
      </c>
      <c r="CG85">
        <v>454189</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88012-15C8-48D5-9379-2934E4E60BD8}">
  <dimension ref="A1:CF27"/>
  <sheetViews>
    <sheetView topLeftCell="A7" workbookViewId="0">
      <selection activeCell="A26" sqref="A26:CF26"/>
    </sheetView>
  </sheetViews>
  <sheetFormatPr defaultRowHeight="14.4" x14ac:dyDescent="0.3"/>
  <cols>
    <col min="4" max="4" width="10" bestFit="1" customWidth="1"/>
    <col min="5" max="5" width="32.6640625" bestFit="1" customWidth="1"/>
    <col min="6" max="6" width="15.44140625" bestFit="1" customWidth="1"/>
    <col min="7" max="7" width="7.88671875" bestFit="1" customWidth="1"/>
    <col min="8" max="8" width="16.5546875" bestFit="1" customWidth="1"/>
    <col min="9" max="9" width="19.109375" bestFit="1" customWidth="1"/>
    <col min="10" max="10" width="13.77734375" bestFit="1" customWidth="1"/>
    <col min="11" max="11" width="16.44140625" bestFit="1" customWidth="1"/>
    <col min="12" max="12" width="19.6640625" bestFit="1" customWidth="1"/>
    <col min="13" max="13" width="22.21875" bestFit="1" customWidth="1"/>
    <col min="14" max="14" width="8.6640625" bestFit="1" customWidth="1"/>
    <col min="15" max="15" width="26.44140625" bestFit="1" customWidth="1"/>
  </cols>
  <sheetData>
    <row r="1" spans="1:20" ht="15" thickBot="1" x14ac:dyDescent="0.35">
      <c r="E1" t="s">
        <v>51</v>
      </c>
      <c r="F1" t="s">
        <v>152</v>
      </c>
      <c r="G1" s="12" t="s">
        <v>135</v>
      </c>
      <c r="H1" s="12" t="s">
        <v>146</v>
      </c>
      <c r="I1" s="12" t="s">
        <v>147</v>
      </c>
      <c r="J1" s="12" t="s">
        <v>148</v>
      </c>
      <c r="K1" s="12" t="s">
        <v>149</v>
      </c>
      <c r="L1" s="12" t="s">
        <v>150</v>
      </c>
      <c r="M1" s="12" t="s">
        <v>151</v>
      </c>
      <c r="N1" s="12" t="s">
        <v>7</v>
      </c>
      <c r="O1" s="12" t="s">
        <v>145</v>
      </c>
    </row>
    <row r="2" spans="1:20" ht="15" thickBot="1" x14ac:dyDescent="0.35">
      <c r="A2">
        <f>J2</f>
        <v>43</v>
      </c>
      <c r="B2">
        <f>L2</f>
        <v>255</v>
      </c>
      <c r="C2" s="14">
        <f>O2</f>
        <v>9.6</v>
      </c>
      <c r="D2" s="14">
        <f>N2</f>
        <v>25436</v>
      </c>
      <c r="E2" t="s">
        <v>69</v>
      </c>
      <c r="F2" s="7" t="s">
        <v>69</v>
      </c>
      <c r="G2" s="8">
        <v>2443</v>
      </c>
      <c r="H2" s="10">
        <v>246</v>
      </c>
      <c r="I2" s="10">
        <v>10</v>
      </c>
      <c r="J2" s="10">
        <v>43</v>
      </c>
      <c r="K2" s="10">
        <v>1.7</v>
      </c>
      <c r="L2" s="10">
        <v>255</v>
      </c>
      <c r="M2" s="10">
        <v>10.4</v>
      </c>
      <c r="N2" s="9">
        <v>25436</v>
      </c>
      <c r="O2" s="10">
        <v>9.6</v>
      </c>
    </row>
    <row r="3" spans="1:20" ht="15" thickBot="1" x14ac:dyDescent="0.35">
      <c r="A3">
        <f t="shared" ref="A3:A22" si="0">J3</f>
        <v>9</v>
      </c>
      <c r="B3">
        <f t="shared" ref="B3:B22" si="1">L3</f>
        <v>49</v>
      </c>
      <c r="C3" s="14">
        <f t="shared" ref="C3:C22" si="2">O3</f>
        <v>5.9</v>
      </c>
      <c r="D3" s="14">
        <f t="shared" ref="D3:D22" si="3">N3</f>
        <v>5710</v>
      </c>
      <c r="E3" t="s">
        <v>72</v>
      </c>
      <c r="F3" s="7" t="s">
        <v>72</v>
      </c>
      <c r="G3" s="11">
        <v>337</v>
      </c>
      <c r="H3" s="10">
        <v>22</v>
      </c>
      <c r="I3" s="10">
        <v>6.5</v>
      </c>
      <c r="J3" s="10">
        <v>9</v>
      </c>
      <c r="K3" s="10" t="s">
        <v>263</v>
      </c>
      <c r="L3" s="10">
        <v>49</v>
      </c>
      <c r="M3" s="10">
        <v>14.5</v>
      </c>
      <c r="N3" s="9">
        <v>5710</v>
      </c>
      <c r="O3" s="10">
        <v>5.9</v>
      </c>
    </row>
    <row r="4" spans="1:20" ht="15" thickBot="1" x14ac:dyDescent="0.35">
      <c r="A4">
        <f t="shared" si="0"/>
        <v>7</v>
      </c>
      <c r="B4">
        <f t="shared" si="1"/>
        <v>99</v>
      </c>
      <c r="C4" s="14">
        <f t="shared" si="2"/>
        <v>4.5</v>
      </c>
      <c r="D4" s="14">
        <f t="shared" si="3"/>
        <v>21657</v>
      </c>
      <c r="E4" t="s">
        <v>74</v>
      </c>
      <c r="F4" s="7" t="s">
        <v>74</v>
      </c>
      <c r="G4" s="11">
        <v>991</v>
      </c>
      <c r="H4" s="10">
        <v>73</v>
      </c>
      <c r="I4" s="10">
        <v>7.3</v>
      </c>
      <c r="J4" s="10">
        <v>7</v>
      </c>
      <c r="K4" s="10">
        <v>0.7</v>
      </c>
      <c r="L4" s="10">
        <v>99</v>
      </c>
      <c r="M4" s="10">
        <v>9.9</v>
      </c>
      <c r="N4" s="9">
        <v>21657</v>
      </c>
      <c r="O4" s="10">
        <v>4.5</v>
      </c>
    </row>
    <row r="5" spans="1:20" ht="15" thickBot="1" x14ac:dyDescent="0.35">
      <c r="A5">
        <f t="shared" si="0"/>
        <v>76</v>
      </c>
      <c r="B5">
        <f t="shared" si="1"/>
        <v>631</v>
      </c>
      <c r="C5" s="14">
        <f t="shared" si="2"/>
        <v>9</v>
      </c>
      <c r="D5" s="14">
        <f t="shared" si="3"/>
        <v>43697</v>
      </c>
      <c r="E5" t="s">
        <v>71</v>
      </c>
      <c r="F5" s="7" t="s">
        <v>71</v>
      </c>
      <c r="G5" s="8">
        <v>3951</v>
      </c>
      <c r="H5" s="10">
        <v>293</v>
      </c>
      <c r="I5" s="10">
        <v>7.4</v>
      </c>
      <c r="J5" s="10">
        <v>76</v>
      </c>
      <c r="K5" s="10">
        <v>1.9</v>
      </c>
      <c r="L5" s="10">
        <v>631</v>
      </c>
      <c r="M5" s="10">
        <v>15.9</v>
      </c>
      <c r="N5" s="9">
        <v>43697</v>
      </c>
      <c r="O5" s="10">
        <v>9</v>
      </c>
    </row>
    <row r="6" spans="1:20" ht="15" thickBot="1" x14ac:dyDescent="0.35">
      <c r="A6">
        <f t="shared" si="0"/>
        <v>309</v>
      </c>
      <c r="B6">
        <f t="shared" si="1"/>
        <v>5346</v>
      </c>
      <c r="C6" s="14">
        <f t="shared" si="2"/>
        <v>18.600000000000001</v>
      </c>
      <c r="D6" s="14">
        <f t="shared" si="3"/>
        <v>116826</v>
      </c>
      <c r="E6" t="s">
        <v>64</v>
      </c>
      <c r="F6" s="7" t="s">
        <v>64</v>
      </c>
      <c r="G6" s="8">
        <v>21834</v>
      </c>
      <c r="H6" s="9">
        <v>2903</v>
      </c>
      <c r="I6" s="10">
        <v>13.2</v>
      </c>
      <c r="J6" s="10">
        <v>309</v>
      </c>
      <c r="K6" s="10">
        <v>1.4</v>
      </c>
      <c r="L6" s="9">
        <v>5346</v>
      </c>
      <c r="M6" s="10">
        <v>22.4</v>
      </c>
      <c r="N6" s="9">
        <v>116826</v>
      </c>
      <c r="O6" s="10">
        <v>18.600000000000001</v>
      </c>
    </row>
    <row r="7" spans="1:20" ht="15" thickBot="1" x14ac:dyDescent="0.35">
      <c r="A7">
        <f t="shared" si="0"/>
        <v>23</v>
      </c>
      <c r="B7">
        <f t="shared" si="1"/>
        <v>1027</v>
      </c>
      <c r="C7" s="14">
        <f t="shared" si="2"/>
        <v>6.6</v>
      </c>
      <c r="D7" s="14">
        <f t="shared" si="3"/>
        <v>40030</v>
      </c>
      <c r="E7" t="s">
        <v>63</v>
      </c>
      <c r="F7" s="7" t="s">
        <v>63</v>
      </c>
      <c r="G7" s="8">
        <v>2675</v>
      </c>
      <c r="H7" s="10">
        <v>220</v>
      </c>
      <c r="I7" s="10">
        <v>8.1999999999999993</v>
      </c>
      <c r="J7" s="10">
        <v>23</v>
      </c>
      <c r="K7" s="10">
        <v>0.8</v>
      </c>
      <c r="L7" s="10">
        <v>1027</v>
      </c>
      <c r="M7" s="10">
        <v>38.299999999999997</v>
      </c>
      <c r="N7" s="9">
        <v>40030</v>
      </c>
      <c r="O7" s="10">
        <v>6.6</v>
      </c>
    </row>
    <row r="8" spans="1:20" ht="15" thickBot="1" x14ac:dyDescent="0.35">
      <c r="A8">
        <f>J8</f>
        <v>187</v>
      </c>
      <c r="B8">
        <f>L8</f>
        <v>978</v>
      </c>
      <c r="C8" s="14">
        <f t="shared" si="2"/>
        <v>6.5</v>
      </c>
      <c r="D8" s="14">
        <f t="shared" si="3"/>
        <v>84755</v>
      </c>
      <c r="E8" s="12" t="s">
        <v>68</v>
      </c>
      <c r="F8" s="7" t="s">
        <v>68</v>
      </c>
      <c r="G8" s="8">
        <v>5524</v>
      </c>
      <c r="H8" s="10">
        <v>332</v>
      </c>
      <c r="I8" s="10">
        <v>6</v>
      </c>
      <c r="J8" s="10">
        <v>187</v>
      </c>
      <c r="K8" s="10">
        <v>3.3</v>
      </c>
      <c r="L8" s="10">
        <v>978</v>
      </c>
      <c r="M8" s="10">
        <v>17.7</v>
      </c>
      <c r="N8" s="9">
        <v>84755</v>
      </c>
      <c r="O8" s="10">
        <v>6.5</v>
      </c>
      <c r="R8" s="12"/>
      <c r="S8" s="12"/>
      <c r="T8" s="12"/>
    </row>
    <row r="9" spans="1:20" ht="15" thickBot="1" x14ac:dyDescent="0.35">
      <c r="A9">
        <f t="shared" si="0"/>
        <v>105</v>
      </c>
      <c r="B9">
        <f t="shared" si="1"/>
        <v>1863</v>
      </c>
      <c r="C9" s="14">
        <f t="shared" si="2"/>
        <v>21.9</v>
      </c>
      <c r="D9" s="14">
        <f t="shared" si="3"/>
        <v>28181</v>
      </c>
      <c r="E9" t="s">
        <v>56</v>
      </c>
      <c r="F9" s="7" t="s">
        <v>56</v>
      </c>
      <c r="G9" s="8">
        <v>6188</v>
      </c>
      <c r="H9" s="10">
        <v>866</v>
      </c>
      <c r="I9" s="10">
        <v>13.9</v>
      </c>
      <c r="J9" s="10">
        <v>105</v>
      </c>
      <c r="K9" s="10">
        <v>1.6</v>
      </c>
      <c r="L9" s="9">
        <v>1863</v>
      </c>
      <c r="M9" s="10" t="s">
        <v>264</v>
      </c>
      <c r="N9" s="9">
        <v>28181</v>
      </c>
      <c r="O9" s="10">
        <v>21.9</v>
      </c>
    </row>
    <row r="10" spans="1:20" ht="15" thickBot="1" x14ac:dyDescent="0.35">
      <c r="A10">
        <f t="shared" si="0"/>
        <v>971</v>
      </c>
      <c r="B10">
        <f t="shared" si="1"/>
        <v>18850</v>
      </c>
      <c r="C10" s="14">
        <f t="shared" si="2"/>
        <v>26.3</v>
      </c>
      <c r="D10" s="14">
        <f t="shared" si="3"/>
        <v>243513</v>
      </c>
      <c r="E10" t="s">
        <v>60</v>
      </c>
      <c r="F10" s="7" t="s">
        <v>136</v>
      </c>
      <c r="G10" s="8">
        <v>64135</v>
      </c>
      <c r="H10" s="9">
        <v>11851</v>
      </c>
      <c r="I10" s="10" t="s">
        <v>265</v>
      </c>
      <c r="J10" s="10">
        <v>971</v>
      </c>
      <c r="K10" s="10">
        <v>1.5</v>
      </c>
      <c r="L10" s="9">
        <v>18850</v>
      </c>
      <c r="M10" s="10" t="s">
        <v>266</v>
      </c>
      <c r="N10" s="9">
        <v>243513</v>
      </c>
      <c r="O10" s="10">
        <v>26.3</v>
      </c>
    </row>
    <row r="11" spans="1:20" ht="15" thickBot="1" x14ac:dyDescent="0.35">
      <c r="A11">
        <f t="shared" si="0"/>
        <v>94</v>
      </c>
      <c r="B11">
        <f t="shared" si="1"/>
        <v>1726</v>
      </c>
      <c r="C11" s="14">
        <f t="shared" si="2"/>
        <v>14.9</v>
      </c>
      <c r="D11" s="14">
        <f t="shared" si="3"/>
        <v>37997</v>
      </c>
      <c r="E11" t="s">
        <v>65</v>
      </c>
      <c r="F11" s="7" t="s">
        <v>65</v>
      </c>
      <c r="G11" s="8">
        <v>5668</v>
      </c>
      <c r="H11" s="10">
        <v>785</v>
      </c>
      <c r="I11" s="10">
        <v>13.8</v>
      </c>
      <c r="J11" s="10">
        <v>94</v>
      </c>
      <c r="K11" s="10">
        <v>1.6</v>
      </c>
      <c r="L11" s="9">
        <v>1726</v>
      </c>
      <c r="M11" s="10">
        <v>30.4</v>
      </c>
      <c r="N11" s="9">
        <v>37997</v>
      </c>
      <c r="O11" s="10">
        <v>14.9</v>
      </c>
    </row>
    <row r="12" spans="1:20" ht="15" thickBot="1" x14ac:dyDescent="0.35">
      <c r="A12">
        <f t="shared" si="0"/>
        <v>4</v>
      </c>
      <c r="B12">
        <f t="shared" si="1"/>
        <v>45</v>
      </c>
      <c r="C12" s="14">
        <f t="shared" si="2"/>
        <v>8.6999999999999993</v>
      </c>
      <c r="D12" s="14">
        <f t="shared" si="3"/>
        <v>3082</v>
      </c>
      <c r="E12" t="s">
        <v>70</v>
      </c>
      <c r="F12" s="7" t="s">
        <v>70</v>
      </c>
      <c r="G12" s="11">
        <v>269</v>
      </c>
      <c r="H12" s="10">
        <v>16</v>
      </c>
      <c r="I12" s="10">
        <v>5.9</v>
      </c>
      <c r="J12" s="10">
        <v>4</v>
      </c>
      <c r="K12" s="10">
        <v>1.4</v>
      </c>
      <c r="L12" s="10">
        <v>45</v>
      </c>
      <c r="M12" s="10">
        <v>16.7</v>
      </c>
      <c r="N12" s="9">
        <v>3082</v>
      </c>
      <c r="O12" s="10">
        <v>8.6999999999999993</v>
      </c>
    </row>
    <row r="13" spans="1:20" ht="15" thickBot="1" x14ac:dyDescent="0.35">
      <c r="A13">
        <f t="shared" si="0"/>
        <v>333</v>
      </c>
      <c r="B13">
        <f t="shared" si="1"/>
        <v>3634</v>
      </c>
      <c r="C13" s="14">
        <f t="shared" si="2"/>
        <v>22.8</v>
      </c>
      <c r="D13" s="14">
        <f t="shared" si="3"/>
        <v>86714</v>
      </c>
      <c r="E13" t="s">
        <v>59</v>
      </c>
      <c r="F13" s="7" t="s">
        <v>137</v>
      </c>
      <c r="G13" s="8">
        <v>19803</v>
      </c>
      <c r="H13" s="9">
        <v>2171</v>
      </c>
      <c r="I13" s="10">
        <v>10.9</v>
      </c>
      <c r="J13" s="10">
        <v>333</v>
      </c>
      <c r="K13" s="10">
        <v>1.6</v>
      </c>
      <c r="L13" s="9">
        <v>3634</v>
      </c>
      <c r="M13" s="10">
        <v>18.3</v>
      </c>
      <c r="N13" s="9">
        <v>86714</v>
      </c>
      <c r="O13" s="10">
        <v>22.8</v>
      </c>
    </row>
    <row r="14" spans="1:20" ht="15" thickBot="1" x14ac:dyDescent="0.35">
      <c r="A14">
        <f t="shared" si="0"/>
        <v>32</v>
      </c>
      <c r="B14">
        <f t="shared" si="1"/>
        <v>480</v>
      </c>
      <c r="C14" s="14">
        <f t="shared" si="2"/>
        <v>8.1999999999999993</v>
      </c>
      <c r="D14" s="14">
        <f t="shared" si="3"/>
        <v>27698</v>
      </c>
      <c r="E14" t="s">
        <v>62</v>
      </c>
      <c r="F14" s="7" t="s">
        <v>142</v>
      </c>
      <c r="G14" s="8">
        <v>2296</v>
      </c>
      <c r="H14" s="10">
        <v>234</v>
      </c>
      <c r="I14" s="10">
        <v>10.1</v>
      </c>
      <c r="J14" s="10">
        <v>32</v>
      </c>
      <c r="K14" s="10">
        <v>1.3</v>
      </c>
      <c r="L14" s="10">
        <v>480</v>
      </c>
      <c r="M14" s="10">
        <v>20.9</v>
      </c>
      <c r="N14" s="9">
        <v>27698</v>
      </c>
      <c r="O14" s="10">
        <v>8.1999999999999993</v>
      </c>
    </row>
    <row r="15" spans="1:20" ht="15" thickBot="1" x14ac:dyDescent="0.35">
      <c r="A15">
        <f t="shared" si="0"/>
        <v>44</v>
      </c>
      <c r="B15">
        <f t="shared" si="1"/>
        <v>1044</v>
      </c>
      <c r="C15" s="14">
        <f t="shared" si="2"/>
        <v>15.4</v>
      </c>
      <c r="D15" s="14">
        <f t="shared" si="3"/>
        <v>21921</v>
      </c>
      <c r="E15" t="s">
        <v>61</v>
      </c>
      <c r="F15" s="7" t="s">
        <v>139</v>
      </c>
      <c r="G15" s="8">
        <v>3376</v>
      </c>
      <c r="H15" s="10">
        <v>342</v>
      </c>
      <c r="I15" s="10">
        <v>10.1</v>
      </c>
      <c r="J15" s="10">
        <v>44</v>
      </c>
      <c r="K15" s="10">
        <v>1.3</v>
      </c>
      <c r="L15" s="10">
        <v>1044</v>
      </c>
      <c r="M15" s="10">
        <v>30.9</v>
      </c>
      <c r="N15" s="9">
        <v>21921</v>
      </c>
      <c r="O15" s="10">
        <v>15.4</v>
      </c>
    </row>
    <row r="16" spans="1:20" ht="15" thickBot="1" x14ac:dyDescent="0.35">
      <c r="A16">
        <f t="shared" si="0"/>
        <v>62</v>
      </c>
      <c r="B16">
        <f t="shared" si="1"/>
        <v>364</v>
      </c>
      <c r="C16" s="14">
        <f t="shared" si="2"/>
        <v>8.6</v>
      </c>
      <c r="D16" s="14">
        <f t="shared" si="3"/>
        <v>38278</v>
      </c>
      <c r="E16" t="s">
        <v>73</v>
      </c>
      <c r="F16" s="7" t="s">
        <v>140</v>
      </c>
      <c r="G16" s="8">
        <v>3327</v>
      </c>
      <c r="H16" s="10">
        <v>307</v>
      </c>
      <c r="I16" s="10">
        <v>9.1999999999999993</v>
      </c>
      <c r="J16" s="10">
        <v>62</v>
      </c>
      <c r="K16" s="10">
        <v>1.8</v>
      </c>
      <c r="L16" s="10">
        <v>364</v>
      </c>
      <c r="M16" s="10">
        <v>10.9</v>
      </c>
      <c r="N16" s="9">
        <v>38278</v>
      </c>
      <c r="O16" s="10">
        <v>8.6</v>
      </c>
    </row>
    <row r="17" spans="1:84" ht="15" thickBot="1" x14ac:dyDescent="0.35">
      <c r="A17">
        <f t="shared" si="0"/>
        <v>23</v>
      </c>
      <c r="B17">
        <f t="shared" si="1"/>
        <v>220</v>
      </c>
      <c r="C17" s="14">
        <f t="shared" si="2"/>
        <v>8.8000000000000007</v>
      </c>
      <c r="D17" s="14">
        <f t="shared" si="3"/>
        <v>13304</v>
      </c>
      <c r="E17" t="s">
        <v>76</v>
      </c>
      <c r="F17" s="7" t="s">
        <v>143</v>
      </c>
      <c r="G17" s="8">
        <v>1178</v>
      </c>
      <c r="H17" s="10">
        <v>86</v>
      </c>
      <c r="I17" s="10">
        <v>7.3</v>
      </c>
      <c r="J17" s="10">
        <v>23</v>
      </c>
      <c r="K17" s="10">
        <v>1.9</v>
      </c>
      <c r="L17" s="10">
        <v>220</v>
      </c>
      <c r="M17" s="10">
        <v>18.600000000000001</v>
      </c>
      <c r="N17" s="9">
        <v>13304</v>
      </c>
      <c r="O17" s="10">
        <v>8.8000000000000007</v>
      </c>
    </row>
    <row r="18" spans="1:84" ht="15" thickBot="1" x14ac:dyDescent="0.35">
      <c r="A18">
        <f t="shared" si="0"/>
        <v>46</v>
      </c>
      <c r="B18">
        <f t="shared" si="1"/>
        <v>296</v>
      </c>
      <c r="C18" s="14">
        <f t="shared" si="2"/>
        <v>5.8</v>
      </c>
      <c r="D18" s="14">
        <f t="shared" si="3"/>
        <v>45172</v>
      </c>
      <c r="E18" t="s">
        <v>75</v>
      </c>
      <c r="F18" s="7" t="s">
        <v>141</v>
      </c>
      <c r="G18" s="8">
        <v>2625</v>
      </c>
      <c r="H18" s="10">
        <v>190</v>
      </c>
      <c r="I18" s="10">
        <v>7.2</v>
      </c>
      <c r="J18" s="10">
        <v>46</v>
      </c>
      <c r="K18" s="10">
        <v>1.7</v>
      </c>
      <c r="L18" s="10">
        <v>296</v>
      </c>
      <c r="M18" s="10">
        <v>11.2</v>
      </c>
      <c r="N18" s="9">
        <v>45172</v>
      </c>
      <c r="O18" s="10">
        <v>5.8</v>
      </c>
    </row>
    <row r="19" spans="1:84" ht="15" thickBot="1" x14ac:dyDescent="0.35">
      <c r="A19">
        <f t="shared" si="0"/>
        <v>207</v>
      </c>
      <c r="B19">
        <f t="shared" si="1"/>
        <v>925</v>
      </c>
      <c r="C19" s="14">
        <f t="shared" si="2"/>
        <v>8.4</v>
      </c>
      <c r="D19" s="14">
        <f t="shared" si="3"/>
        <v>96231</v>
      </c>
      <c r="E19" t="s">
        <v>66</v>
      </c>
      <c r="F19" s="7" t="s">
        <v>138</v>
      </c>
      <c r="G19" s="8">
        <v>8110</v>
      </c>
      <c r="H19" s="10">
        <v>602</v>
      </c>
      <c r="I19" s="10">
        <v>7.4</v>
      </c>
      <c r="J19" s="10">
        <v>207</v>
      </c>
      <c r="K19" s="10">
        <v>2.5</v>
      </c>
      <c r="L19" s="10">
        <v>925</v>
      </c>
      <c r="M19" s="10">
        <v>11.4</v>
      </c>
      <c r="N19" s="9">
        <v>96231</v>
      </c>
      <c r="O19" s="10">
        <v>8.4</v>
      </c>
    </row>
    <row r="20" spans="1:84" ht="15" thickBot="1" x14ac:dyDescent="0.35">
      <c r="A20">
        <f t="shared" si="0"/>
        <v>31</v>
      </c>
      <c r="B20">
        <f t="shared" si="1"/>
        <v>786</v>
      </c>
      <c r="C20" s="14">
        <f t="shared" si="2"/>
        <v>5.8</v>
      </c>
      <c r="D20" s="14">
        <f t="shared" si="3"/>
        <v>22818</v>
      </c>
      <c r="E20" t="s">
        <v>67</v>
      </c>
      <c r="F20" s="7" t="s">
        <v>67</v>
      </c>
      <c r="G20" s="8">
        <v>1337</v>
      </c>
      <c r="H20" s="10">
        <v>57</v>
      </c>
      <c r="I20" s="10">
        <v>4.2</v>
      </c>
      <c r="J20" s="10">
        <v>31</v>
      </c>
      <c r="K20" s="10">
        <v>2.2999999999999998</v>
      </c>
      <c r="L20" s="10">
        <v>786</v>
      </c>
      <c r="M20" s="10">
        <v>58.7</v>
      </c>
      <c r="N20" s="9">
        <v>22818</v>
      </c>
      <c r="O20" s="10">
        <v>5.8</v>
      </c>
    </row>
    <row r="21" spans="1:84" ht="15" thickBot="1" x14ac:dyDescent="0.35">
      <c r="A21">
        <f t="shared" si="0"/>
        <v>9</v>
      </c>
      <c r="B21">
        <f t="shared" si="1"/>
        <v>379</v>
      </c>
      <c r="C21" s="14">
        <f t="shared" si="2"/>
        <v>22.7</v>
      </c>
      <c r="D21" s="14">
        <f t="shared" si="3"/>
        <v>4366</v>
      </c>
      <c r="E21" t="s">
        <v>58</v>
      </c>
      <c r="F21" s="7" t="s">
        <v>144</v>
      </c>
      <c r="G21" s="11">
        <v>993</v>
      </c>
      <c r="H21" s="10">
        <v>123</v>
      </c>
      <c r="I21" s="10">
        <v>12.3</v>
      </c>
      <c r="J21" s="10">
        <v>9</v>
      </c>
      <c r="K21" s="10" t="s">
        <v>262</v>
      </c>
      <c r="L21" s="10">
        <v>379</v>
      </c>
      <c r="M21" s="10">
        <v>38.1</v>
      </c>
      <c r="N21" s="9">
        <v>4366</v>
      </c>
      <c r="O21" s="10">
        <v>22.7</v>
      </c>
    </row>
    <row r="22" spans="1:84" ht="15" thickBot="1" x14ac:dyDescent="0.35">
      <c r="A22">
        <f t="shared" si="0"/>
        <v>197</v>
      </c>
      <c r="B22">
        <f t="shared" si="1"/>
        <v>3730</v>
      </c>
      <c r="C22" s="14">
        <f t="shared" si="2"/>
        <v>6.4</v>
      </c>
      <c r="D22" s="14">
        <f t="shared" si="3"/>
        <v>236722</v>
      </c>
      <c r="E22" t="s">
        <v>57</v>
      </c>
      <c r="F22" s="7" t="s">
        <v>57</v>
      </c>
      <c r="G22" s="8">
        <v>15374</v>
      </c>
      <c r="H22" s="10">
        <v>1026</v>
      </c>
      <c r="I22" s="10">
        <v>6.6</v>
      </c>
      <c r="J22" s="10">
        <v>197</v>
      </c>
      <c r="K22" s="10">
        <v>1.2</v>
      </c>
      <c r="L22" s="9">
        <v>3730</v>
      </c>
      <c r="M22" s="10" t="s">
        <v>267</v>
      </c>
      <c r="N22" s="9">
        <v>236722</v>
      </c>
      <c r="O22" s="10">
        <v>6.4</v>
      </c>
    </row>
    <row r="25" spans="1:84" x14ac:dyDescent="0.3">
      <c r="A25" t="s">
        <v>153</v>
      </c>
    </row>
    <row r="26" spans="1:84" x14ac:dyDescent="0.3">
      <c r="A26">
        <f t="shared" ref="A26:AF26" ca="1" si="4">OFFSET(DataTable,TRUNC((COLUMN()-COLUMN(RowData))/COLUMNS(DataTable),0),MOD(COLUMN()-COLUMN(RowData),COLUMNS(DataTable)),1,1)</f>
        <v>43</v>
      </c>
      <c r="B26">
        <f t="shared" ca="1" si="4"/>
        <v>255</v>
      </c>
      <c r="C26">
        <f t="shared" ca="1" si="4"/>
        <v>9.6</v>
      </c>
      <c r="D26">
        <f t="shared" ca="1" si="4"/>
        <v>25436</v>
      </c>
      <c r="E26">
        <f t="shared" ca="1" si="4"/>
        <v>9</v>
      </c>
      <c r="F26">
        <f t="shared" ca="1" si="4"/>
        <v>49</v>
      </c>
      <c r="G26">
        <f t="shared" ca="1" si="4"/>
        <v>5.9</v>
      </c>
      <c r="H26">
        <f t="shared" ca="1" si="4"/>
        <v>5710</v>
      </c>
      <c r="I26">
        <f t="shared" ca="1" si="4"/>
        <v>7</v>
      </c>
      <c r="J26">
        <f t="shared" ca="1" si="4"/>
        <v>99</v>
      </c>
      <c r="K26">
        <f t="shared" ca="1" si="4"/>
        <v>4.5</v>
      </c>
      <c r="L26">
        <f t="shared" ca="1" si="4"/>
        <v>21657</v>
      </c>
      <c r="M26">
        <f t="shared" ca="1" si="4"/>
        <v>76</v>
      </c>
      <c r="N26">
        <f t="shared" ca="1" si="4"/>
        <v>631</v>
      </c>
      <c r="O26">
        <f t="shared" ca="1" si="4"/>
        <v>9</v>
      </c>
      <c r="P26">
        <f t="shared" ca="1" si="4"/>
        <v>43697</v>
      </c>
      <c r="Q26">
        <f t="shared" ca="1" si="4"/>
        <v>309</v>
      </c>
      <c r="R26">
        <f t="shared" ca="1" si="4"/>
        <v>5346</v>
      </c>
      <c r="S26">
        <f t="shared" ca="1" si="4"/>
        <v>18.600000000000001</v>
      </c>
      <c r="T26">
        <f t="shared" ca="1" si="4"/>
        <v>116826</v>
      </c>
      <c r="U26">
        <f t="shared" ca="1" si="4"/>
        <v>23</v>
      </c>
      <c r="V26">
        <f t="shared" ca="1" si="4"/>
        <v>1027</v>
      </c>
      <c r="W26">
        <f t="shared" ca="1" si="4"/>
        <v>6.6</v>
      </c>
      <c r="X26">
        <f t="shared" ca="1" si="4"/>
        <v>40030</v>
      </c>
      <c r="Y26">
        <f t="shared" ca="1" si="4"/>
        <v>187</v>
      </c>
      <c r="Z26">
        <f t="shared" ca="1" si="4"/>
        <v>978</v>
      </c>
      <c r="AA26">
        <f t="shared" ca="1" si="4"/>
        <v>6.5</v>
      </c>
      <c r="AB26">
        <f t="shared" ca="1" si="4"/>
        <v>84755</v>
      </c>
      <c r="AC26">
        <f t="shared" ca="1" si="4"/>
        <v>105</v>
      </c>
      <c r="AD26">
        <f t="shared" ca="1" si="4"/>
        <v>1863</v>
      </c>
      <c r="AE26">
        <f t="shared" ca="1" si="4"/>
        <v>21.9</v>
      </c>
      <c r="AF26">
        <f t="shared" ca="1" si="4"/>
        <v>28181</v>
      </c>
      <c r="AG26">
        <f t="shared" ref="AG26:BL26" ca="1" si="5">OFFSET(DataTable,TRUNC((COLUMN()-COLUMN(RowData))/COLUMNS(DataTable),0),MOD(COLUMN()-COLUMN(RowData),COLUMNS(DataTable)),1,1)</f>
        <v>971</v>
      </c>
      <c r="AH26">
        <f t="shared" ca="1" si="5"/>
        <v>18850</v>
      </c>
      <c r="AI26">
        <f t="shared" ca="1" si="5"/>
        <v>26.3</v>
      </c>
      <c r="AJ26">
        <f t="shared" ca="1" si="5"/>
        <v>243513</v>
      </c>
      <c r="AK26">
        <f t="shared" ca="1" si="5"/>
        <v>94</v>
      </c>
      <c r="AL26">
        <f t="shared" ca="1" si="5"/>
        <v>1726</v>
      </c>
      <c r="AM26">
        <f t="shared" ca="1" si="5"/>
        <v>14.9</v>
      </c>
      <c r="AN26">
        <f t="shared" ca="1" si="5"/>
        <v>37997</v>
      </c>
      <c r="AO26">
        <f t="shared" ca="1" si="5"/>
        <v>4</v>
      </c>
      <c r="AP26">
        <f t="shared" ca="1" si="5"/>
        <v>45</v>
      </c>
      <c r="AQ26">
        <f t="shared" ca="1" si="5"/>
        <v>8.6999999999999993</v>
      </c>
      <c r="AR26">
        <f t="shared" ca="1" si="5"/>
        <v>3082</v>
      </c>
      <c r="AS26">
        <f t="shared" ca="1" si="5"/>
        <v>333</v>
      </c>
      <c r="AT26">
        <f t="shared" ca="1" si="5"/>
        <v>3634</v>
      </c>
      <c r="AU26">
        <f t="shared" ca="1" si="5"/>
        <v>22.8</v>
      </c>
      <c r="AV26">
        <f t="shared" ca="1" si="5"/>
        <v>86714</v>
      </c>
      <c r="AW26">
        <f t="shared" ca="1" si="5"/>
        <v>32</v>
      </c>
      <c r="AX26">
        <f t="shared" ca="1" si="5"/>
        <v>480</v>
      </c>
      <c r="AY26">
        <f t="shared" ca="1" si="5"/>
        <v>8.1999999999999993</v>
      </c>
      <c r="AZ26">
        <f t="shared" ca="1" si="5"/>
        <v>27698</v>
      </c>
      <c r="BA26">
        <f t="shared" ca="1" si="5"/>
        <v>44</v>
      </c>
      <c r="BB26">
        <f t="shared" ca="1" si="5"/>
        <v>1044</v>
      </c>
      <c r="BC26">
        <f t="shared" ca="1" si="5"/>
        <v>15.4</v>
      </c>
      <c r="BD26">
        <f t="shared" ca="1" si="5"/>
        <v>21921</v>
      </c>
      <c r="BE26">
        <f t="shared" ca="1" si="5"/>
        <v>62</v>
      </c>
      <c r="BF26">
        <f t="shared" ca="1" si="5"/>
        <v>364</v>
      </c>
      <c r="BG26">
        <f t="shared" ca="1" si="5"/>
        <v>8.6</v>
      </c>
      <c r="BH26">
        <f t="shared" ca="1" si="5"/>
        <v>38278</v>
      </c>
      <c r="BI26">
        <f t="shared" ca="1" si="5"/>
        <v>23</v>
      </c>
      <c r="BJ26">
        <f t="shared" ca="1" si="5"/>
        <v>220</v>
      </c>
      <c r="BK26">
        <f t="shared" ca="1" si="5"/>
        <v>8.8000000000000007</v>
      </c>
      <c r="BL26">
        <f t="shared" ca="1" si="5"/>
        <v>13304</v>
      </c>
      <c r="BM26">
        <f t="shared" ref="BM26:CF26" ca="1" si="6">OFFSET(DataTable,TRUNC((COLUMN()-COLUMN(RowData))/COLUMNS(DataTable),0),MOD(COLUMN()-COLUMN(RowData),COLUMNS(DataTable)),1,1)</f>
        <v>46</v>
      </c>
      <c r="BN26">
        <f t="shared" ca="1" si="6"/>
        <v>296</v>
      </c>
      <c r="BO26">
        <f t="shared" ca="1" si="6"/>
        <v>5.8</v>
      </c>
      <c r="BP26">
        <f t="shared" ca="1" si="6"/>
        <v>45172</v>
      </c>
      <c r="BQ26">
        <f t="shared" ca="1" si="6"/>
        <v>207</v>
      </c>
      <c r="BR26">
        <f t="shared" ca="1" si="6"/>
        <v>925</v>
      </c>
      <c r="BS26">
        <f t="shared" ca="1" si="6"/>
        <v>8.4</v>
      </c>
      <c r="BT26">
        <f t="shared" ca="1" si="6"/>
        <v>96231</v>
      </c>
      <c r="BU26">
        <f t="shared" ca="1" si="6"/>
        <v>31</v>
      </c>
      <c r="BV26">
        <f t="shared" ca="1" si="6"/>
        <v>786</v>
      </c>
      <c r="BW26">
        <f t="shared" ca="1" si="6"/>
        <v>5.8</v>
      </c>
      <c r="BX26">
        <f t="shared" ca="1" si="6"/>
        <v>22818</v>
      </c>
      <c r="BY26">
        <f t="shared" ca="1" si="6"/>
        <v>9</v>
      </c>
      <c r="BZ26">
        <f t="shared" ca="1" si="6"/>
        <v>379</v>
      </c>
      <c r="CA26">
        <f t="shared" ca="1" si="6"/>
        <v>22.7</v>
      </c>
      <c r="CB26">
        <f t="shared" ca="1" si="6"/>
        <v>4366</v>
      </c>
      <c r="CC26">
        <f t="shared" ca="1" si="6"/>
        <v>197</v>
      </c>
      <c r="CD26">
        <f t="shared" ca="1" si="6"/>
        <v>3730</v>
      </c>
      <c r="CE26">
        <f t="shared" ca="1" si="6"/>
        <v>6.4</v>
      </c>
      <c r="CF26">
        <f t="shared" ca="1" si="6"/>
        <v>236722</v>
      </c>
    </row>
    <row r="27" spans="1:84" x14ac:dyDescent="0.3">
      <c r="A27" t="s">
        <v>154</v>
      </c>
      <c r="B27" t="s">
        <v>155</v>
      </c>
      <c r="C27" t="s">
        <v>157</v>
      </c>
      <c r="D27" t="s">
        <v>156</v>
      </c>
      <c r="E27" t="s">
        <v>158</v>
      </c>
      <c r="F27" t="s">
        <v>159</v>
      </c>
      <c r="G27" t="s">
        <v>161</v>
      </c>
      <c r="H27" t="s">
        <v>160</v>
      </c>
      <c r="I27" t="s">
        <v>162</v>
      </c>
      <c r="J27" t="s">
        <v>163</v>
      </c>
      <c r="K27" t="s">
        <v>165</v>
      </c>
      <c r="L27" t="s">
        <v>164</v>
      </c>
      <c r="M27" t="s">
        <v>166</v>
      </c>
      <c r="N27" t="s">
        <v>167</v>
      </c>
      <c r="O27" t="s">
        <v>169</v>
      </c>
      <c r="P27" t="s">
        <v>168</v>
      </c>
      <c r="Q27" t="s">
        <v>170</v>
      </c>
      <c r="R27" t="s">
        <v>171</v>
      </c>
      <c r="S27" t="s">
        <v>173</v>
      </c>
      <c r="T27" t="s">
        <v>172</v>
      </c>
      <c r="U27" t="s">
        <v>174</v>
      </c>
      <c r="V27" t="s">
        <v>175</v>
      </c>
      <c r="W27" t="s">
        <v>177</v>
      </c>
      <c r="X27" t="s">
        <v>176</v>
      </c>
      <c r="Y27" t="s">
        <v>178</v>
      </c>
      <c r="Z27" t="s">
        <v>179</v>
      </c>
      <c r="AA27" t="s">
        <v>181</v>
      </c>
      <c r="AB27" t="s">
        <v>180</v>
      </c>
      <c r="AC27" t="s">
        <v>182</v>
      </c>
      <c r="AD27" t="s">
        <v>183</v>
      </c>
      <c r="AE27" t="s">
        <v>185</v>
      </c>
      <c r="AF27" t="s">
        <v>184</v>
      </c>
      <c r="AG27" t="s">
        <v>186</v>
      </c>
      <c r="AH27" t="s">
        <v>187</v>
      </c>
      <c r="AI27" t="s">
        <v>189</v>
      </c>
      <c r="AJ27" t="s">
        <v>188</v>
      </c>
      <c r="AK27" t="s">
        <v>190</v>
      </c>
      <c r="AL27" t="s">
        <v>191</v>
      </c>
      <c r="AM27" t="s">
        <v>193</v>
      </c>
      <c r="AN27" t="s">
        <v>192</v>
      </c>
      <c r="AO27" t="s">
        <v>194</v>
      </c>
      <c r="AP27" t="s">
        <v>195</v>
      </c>
      <c r="AQ27" t="s">
        <v>197</v>
      </c>
      <c r="AR27" t="s">
        <v>196</v>
      </c>
      <c r="AS27" t="s">
        <v>198</v>
      </c>
      <c r="AT27" t="s">
        <v>199</v>
      </c>
      <c r="AU27" t="s">
        <v>201</v>
      </c>
      <c r="AV27" t="s">
        <v>200</v>
      </c>
      <c r="AW27" t="s">
        <v>202</v>
      </c>
      <c r="AX27" t="s">
        <v>203</v>
      </c>
      <c r="AY27" t="s">
        <v>205</v>
      </c>
      <c r="AZ27" t="s">
        <v>204</v>
      </c>
      <c r="BA27" t="s">
        <v>206</v>
      </c>
      <c r="BB27" t="s">
        <v>207</v>
      </c>
      <c r="BC27" t="s">
        <v>209</v>
      </c>
      <c r="BD27" t="s">
        <v>208</v>
      </c>
      <c r="BE27" t="s">
        <v>210</v>
      </c>
      <c r="BF27" t="s">
        <v>211</v>
      </c>
      <c r="BG27" t="s">
        <v>213</v>
      </c>
      <c r="BH27" t="s">
        <v>212</v>
      </c>
      <c r="BI27" t="s">
        <v>214</v>
      </c>
      <c r="BJ27" t="s">
        <v>215</v>
      </c>
      <c r="BK27" t="s">
        <v>217</v>
      </c>
      <c r="BL27" t="s">
        <v>216</v>
      </c>
      <c r="BM27" t="s">
        <v>218</v>
      </c>
      <c r="BN27" t="s">
        <v>219</v>
      </c>
      <c r="BO27" t="s">
        <v>221</v>
      </c>
      <c r="BP27" t="s">
        <v>220</v>
      </c>
      <c r="BQ27" t="s">
        <v>222</v>
      </c>
      <c r="BR27" t="s">
        <v>223</v>
      </c>
      <c r="BS27" t="s">
        <v>225</v>
      </c>
      <c r="BT27" t="s">
        <v>224</v>
      </c>
      <c r="BU27" t="s">
        <v>226</v>
      </c>
      <c r="BV27" t="s">
        <v>227</v>
      </c>
      <c r="BW27" t="s">
        <v>229</v>
      </c>
      <c r="BX27" t="s">
        <v>228</v>
      </c>
      <c r="BY27" t="s">
        <v>230</v>
      </c>
      <c r="BZ27" t="s">
        <v>231</v>
      </c>
      <c r="CA27" t="s">
        <v>233</v>
      </c>
      <c r="CB27" t="s">
        <v>232</v>
      </c>
      <c r="CC27" t="s">
        <v>234</v>
      </c>
      <c r="CD27" t="s">
        <v>235</v>
      </c>
      <c r="CE27" t="s">
        <v>237</v>
      </c>
      <c r="CF27" t="s">
        <v>236</v>
      </c>
    </row>
  </sheetData>
  <autoFilter ref="E1:O22" xr:uid="{C9B4F1EA-FC36-4D82-ACBC-32741074ED20}">
    <sortState xmlns:xlrd2="http://schemas.microsoft.com/office/spreadsheetml/2017/richdata2" ref="E2:O22">
      <sortCondition ref="E1:E22"/>
    </sortState>
  </autoFilter>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1C29E-24EB-4385-A053-43D3B0E3A47F}">
  <dimension ref="A1:H101"/>
  <sheetViews>
    <sheetView workbookViewId="0">
      <selection activeCell="A59" sqref="A59"/>
    </sheetView>
  </sheetViews>
  <sheetFormatPr defaultRowHeight="14.4" x14ac:dyDescent="0.3"/>
  <cols>
    <col min="1" max="1" width="10.5546875" bestFit="1" customWidth="1"/>
    <col min="2" max="2" width="18.88671875" bestFit="1" customWidth="1"/>
    <col min="3" max="3" width="15.33203125" bestFit="1" customWidth="1"/>
    <col min="4" max="4" width="11.88671875" bestFit="1" customWidth="1"/>
    <col min="5" max="5" width="30.88671875" bestFit="1" customWidth="1"/>
    <col min="6" max="6" width="26.109375" bestFit="1" customWidth="1"/>
    <col min="7" max="7" width="31.33203125" bestFit="1" customWidth="1"/>
    <col min="8" max="8" width="12.88671875" bestFit="1" customWidth="1"/>
  </cols>
  <sheetData>
    <row r="1" spans="1:8" x14ac:dyDescent="0.3">
      <c r="A1" t="s">
        <v>50</v>
      </c>
      <c r="B1" t="s">
        <v>134</v>
      </c>
      <c r="C1" t="s">
        <v>55</v>
      </c>
      <c r="D1" t="s">
        <v>82</v>
      </c>
      <c r="E1" t="s">
        <v>107</v>
      </c>
      <c r="F1" t="s">
        <v>83</v>
      </c>
      <c r="G1" t="s">
        <v>108</v>
      </c>
      <c r="H1" t="s">
        <v>84</v>
      </c>
    </row>
    <row r="2" spans="1:8" x14ac:dyDescent="0.3">
      <c r="A2" s="1">
        <f>IF(ISNUMBER(Wide!A2),Wide!A2,"")</f>
        <v>43861</v>
      </c>
      <c r="B2">
        <v>0</v>
      </c>
      <c r="C2">
        <v>0</v>
      </c>
      <c r="D2">
        <v>0</v>
      </c>
      <c r="E2">
        <v>0</v>
      </c>
      <c r="F2">
        <v>0</v>
      </c>
      <c r="G2">
        <v>0</v>
      </c>
      <c r="H2">
        <v>0</v>
      </c>
    </row>
    <row r="3" spans="1:8" x14ac:dyDescent="0.3">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c r="H3">
        <f>IF(ISNUMBER(Table5[[#This Row],[Date]]),H2,"")</f>
        <v>0</v>
      </c>
    </row>
    <row r="4" spans="1:8" x14ac:dyDescent="0.3">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c r="H4">
        <f>IF(ISNUMBER(Table5[[#This Row],[Date]]),H3,"")</f>
        <v>0</v>
      </c>
    </row>
    <row r="5" spans="1:8" x14ac:dyDescent="0.3">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c r="H5">
        <f>IF(ISNUMBER(Table5[[#This Row],[Date]]),H4,"")</f>
        <v>0</v>
      </c>
    </row>
    <row r="6" spans="1:8" x14ac:dyDescent="0.3">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c r="H6">
        <f>IF(ISNUMBER(Table5[[#This Row],[Date]]),H5,"")</f>
        <v>0</v>
      </c>
    </row>
    <row r="7" spans="1:8" x14ac:dyDescent="0.3">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c r="H7">
        <f>IF(ISNUMBER(Table5[[#This Row],[Date]]),H6,"")</f>
        <v>0</v>
      </c>
    </row>
    <row r="8" spans="1:8" x14ac:dyDescent="0.3">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c r="H8">
        <f>IF(ISNUMBER(Table5[[#This Row],[Date]]),H7,"")</f>
        <v>0</v>
      </c>
    </row>
    <row r="9" spans="1:8" x14ac:dyDescent="0.3">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c r="H9">
        <f>IF(ISNUMBER(Table5[[#This Row],[Date]]),H8,"")</f>
        <v>0</v>
      </c>
    </row>
    <row r="10" spans="1:8" x14ac:dyDescent="0.3">
      <c r="A10" s="1">
        <f>IF(ISNUMBER(Wide!A10),Wide!A10,"")</f>
        <v>43888</v>
      </c>
      <c r="B10">
        <v>1</v>
      </c>
      <c r="C10">
        <f>IF(ISNUMBER(Table5[[#This Row],[Date]]),C9,"")</f>
        <v>0</v>
      </c>
      <c r="D10">
        <f>IF(ISNUMBER(Table5[[#This Row],[Date]]),D9,"")</f>
        <v>0</v>
      </c>
      <c r="E10">
        <f>IF(ISNUMBER(Table5[[#This Row],[Date]]),E9,"")</f>
        <v>0</v>
      </c>
      <c r="F10">
        <f>IF(ISNUMBER(Table5[[#This Row],[Date]]),F9,"")</f>
        <v>0</v>
      </c>
      <c r="G10">
        <f>IF(ISNUMBER(Table5[[#This Row],[Date]]),G9,"")</f>
        <v>0</v>
      </c>
      <c r="H10">
        <f>IF(ISNUMBER(Table5[[#This Row],[Date]]),H9,"")</f>
        <v>0</v>
      </c>
    </row>
    <row r="11" spans="1:8" x14ac:dyDescent="0.3">
      <c r="A11" s="1">
        <f>IF(ISNUMBER(Wide!A11),Wide!A11,"")</f>
        <v>43889</v>
      </c>
      <c r="B11">
        <f>IF(ISNUMBER(Table5[[#This Row],[Date]]),B10,"")</f>
        <v>1</v>
      </c>
      <c r="C11">
        <f>IF(ISNUMBER(Table5[[#This Row],[Date]]),C10,"")</f>
        <v>0</v>
      </c>
      <c r="D11">
        <f>IF(ISNUMBER(Table5[[#This Row],[Date]]),D10,"")</f>
        <v>0</v>
      </c>
      <c r="E11">
        <f>IF(ISNUMBER(Table5[[#This Row],[Date]]),E10,"")</f>
        <v>0</v>
      </c>
      <c r="F11">
        <f>IF(ISNUMBER(Table5[[#This Row],[Date]]),F10,"")</f>
        <v>0</v>
      </c>
      <c r="G11">
        <f>IF(ISNUMBER(Table5[[#This Row],[Date]]),G10,"")</f>
        <v>0</v>
      </c>
      <c r="H11">
        <f>IF(ISNUMBER(Table5[[#This Row],[Date]]),H10,"")</f>
        <v>0</v>
      </c>
    </row>
    <row r="12" spans="1:8" x14ac:dyDescent="0.3">
      <c r="A12" s="1">
        <f>IF(ISNUMBER(Wide!A12),Wide!A12,"")</f>
        <v>43890</v>
      </c>
      <c r="B12">
        <f>IF(ISNUMBER(Table5[[#This Row],[Date]]),B11,"")</f>
        <v>1</v>
      </c>
      <c r="C12">
        <f>IF(ISNUMBER(Table5[[#This Row],[Date]]),C11,"")</f>
        <v>0</v>
      </c>
      <c r="D12">
        <f>IF(ISNUMBER(Table5[[#This Row],[Date]]),D11,"")</f>
        <v>0</v>
      </c>
      <c r="E12">
        <f>IF(ISNUMBER(Table5[[#This Row],[Date]]),E11,"")</f>
        <v>0</v>
      </c>
      <c r="F12">
        <f>IF(ISNUMBER(Table5[[#This Row],[Date]]),F11,"")</f>
        <v>0</v>
      </c>
      <c r="G12">
        <f>IF(ISNUMBER(Table5[[#This Row],[Date]]),G11,"")</f>
        <v>0</v>
      </c>
      <c r="H12">
        <f>IF(ISNUMBER(Table5[[#This Row],[Date]]),H11,"")</f>
        <v>0</v>
      </c>
    </row>
    <row r="13" spans="1:8" x14ac:dyDescent="0.3">
      <c r="A13" s="1">
        <f>IF(ISNUMBER(Wide!A13),Wide!A13,"")</f>
        <v>43891</v>
      </c>
      <c r="B13">
        <f>IF(ISNUMBER(Table5[[#This Row],[Date]]),B12,"")</f>
        <v>1</v>
      </c>
      <c r="C13">
        <f>IF(ISNUMBER(Table5[[#This Row],[Date]]),C12,"")</f>
        <v>0</v>
      </c>
      <c r="D13">
        <f>IF(ISNUMBER(Table5[[#This Row],[Date]]),D12,"")</f>
        <v>0</v>
      </c>
      <c r="E13">
        <f>IF(ISNUMBER(Table5[[#This Row],[Date]]),E12,"")</f>
        <v>0</v>
      </c>
      <c r="F13">
        <f>IF(ISNUMBER(Table5[[#This Row],[Date]]),F12,"")</f>
        <v>0</v>
      </c>
      <c r="G13">
        <f>IF(ISNUMBER(Table5[[#This Row],[Date]]),G12,"")</f>
        <v>0</v>
      </c>
      <c r="H13">
        <f>IF(ISNUMBER(Table5[[#This Row],[Date]]),H12,"")</f>
        <v>0</v>
      </c>
    </row>
    <row r="14" spans="1:8" x14ac:dyDescent="0.3">
      <c r="A14" s="1">
        <f>IF(ISNUMBER(Wide!A14),Wide!A14,"")</f>
        <v>43892</v>
      </c>
      <c r="B14">
        <f>IF(ISNUMBER(Table5[[#This Row],[Date]]),B13,"")</f>
        <v>1</v>
      </c>
      <c r="C14">
        <f>IF(ISNUMBER(Table5[[#This Row],[Date]]),C13,"")</f>
        <v>0</v>
      </c>
      <c r="D14">
        <f>IF(ISNUMBER(Table5[[#This Row],[Date]]),D13,"")</f>
        <v>0</v>
      </c>
      <c r="E14">
        <f>IF(ISNUMBER(Table5[[#This Row],[Date]]),E13,"")</f>
        <v>0</v>
      </c>
      <c r="F14">
        <f>IF(ISNUMBER(Table5[[#This Row],[Date]]),F13,"")</f>
        <v>0</v>
      </c>
      <c r="G14">
        <f>IF(ISNUMBER(Table5[[#This Row],[Date]]),G13,"")</f>
        <v>0</v>
      </c>
      <c r="H14">
        <f>IF(ISNUMBER(Table5[[#This Row],[Date]]),H13,"")</f>
        <v>0</v>
      </c>
    </row>
    <row r="15" spans="1:8" x14ac:dyDescent="0.3">
      <c r="A15" s="1">
        <f>IF(ISNUMBER(Wide!A15),Wide!A15,"")</f>
        <v>43893</v>
      </c>
      <c r="B15">
        <f>IF(ISNUMBER(Table5[[#This Row],[Date]]),B14,"")</f>
        <v>1</v>
      </c>
      <c r="C15">
        <f>IF(ISNUMBER(Table5[[#This Row],[Date]]),C14,"")</f>
        <v>0</v>
      </c>
      <c r="D15">
        <f>IF(ISNUMBER(Table5[[#This Row],[Date]]),D14,"")</f>
        <v>0</v>
      </c>
      <c r="E15">
        <f>IF(ISNUMBER(Table5[[#This Row],[Date]]),E14,"")</f>
        <v>0</v>
      </c>
      <c r="F15">
        <f>IF(ISNUMBER(Table5[[#This Row],[Date]]),F14,"")</f>
        <v>0</v>
      </c>
      <c r="G15">
        <f>IF(ISNUMBER(Table5[[#This Row],[Date]]),G14,"")</f>
        <v>0</v>
      </c>
      <c r="H15">
        <f>IF(ISNUMBER(Table5[[#This Row],[Date]]),H14,"")</f>
        <v>0</v>
      </c>
    </row>
    <row r="16" spans="1:8" x14ac:dyDescent="0.3">
      <c r="A16" s="1">
        <f>IF(ISNUMBER(Wide!A16),Wide!A16,"")</f>
        <v>43894</v>
      </c>
      <c r="B16">
        <f>IF(ISNUMBER(Table5[[#This Row],[Date]]),B15,"")</f>
        <v>1</v>
      </c>
      <c r="C16">
        <v>1</v>
      </c>
      <c r="D16">
        <f>IF(ISNUMBER(Table5[[#This Row],[Date]]),D15,"")</f>
        <v>0</v>
      </c>
      <c r="E16">
        <f>IF(ISNUMBER(Table5[[#This Row],[Date]]),E15,"")</f>
        <v>0</v>
      </c>
      <c r="F16">
        <f>IF(ISNUMBER(Table5[[#This Row],[Date]]),F15,"")</f>
        <v>0</v>
      </c>
      <c r="G16">
        <f>IF(ISNUMBER(Table5[[#This Row],[Date]]),G15,"")</f>
        <v>0</v>
      </c>
      <c r="H16">
        <f>IF(ISNUMBER(Table5[[#This Row],[Date]]),H15,"")</f>
        <v>0</v>
      </c>
    </row>
    <row r="17" spans="1:8" x14ac:dyDescent="0.3">
      <c r="A17" s="1">
        <f>IF(ISNUMBER(Wide!A17),Wide!A17,"")</f>
        <v>43895</v>
      </c>
      <c r="B17">
        <f>IF(ISNUMBER(Table5[[#This Row],[Date]]),B16,"")</f>
        <v>1</v>
      </c>
      <c r="C17">
        <f>IF(ISNUMBER(Table5[[#This Row],[Date]]),C16,"")</f>
        <v>1</v>
      </c>
      <c r="D17">
        <f>IF(ISNUMBER(Table5[[#This Row],[Date]]),D16,"")</f>
        <v>0</v>
      </c>
      <c r="E17">
        <f>IF(ISNUMBER(Table5[[#This Row],[Date]]),E16,"")</f>
        <v>0</v>
      </c>
      <c r="F17">
        <f>IF(ISNUMBER(Table5[[#This Row],[Date]]),F16,"")</f>
        <v>0</v>
      </c>
      <c r="G17">
        <f>IF(ISNUMBER(Table5[[#This Row],[Date]]),G16,"")</f>
        <v>0</v>
      </c>
      <c r="H17">
        <f>IF(ISNUMBER(Table5[[#This Row],[Date]]),H16,"")</f>
        <v>0</v>
      </c>
    </row>
    <row r="18" spans="1:8" x14ac:dyDescent="0.3">
      <c r="A18" s="1">
        <f>IF(ISNUMBER(Wide!A18),Wide!A18,"")</f>
        <v>43896</v>
      </c>
      <c r="B18">
        <f>IF(ISNUMBER(Table5[[#This Row],[Date]]),B17,"")</f>
        <v>1</v>
      </c>
      <c r="C18">
        <f>IF(ISNUMBER(Table5[[#This Row],[Date]]),C17,"")</f>
        <v>1</v>
      </c>
      <c r="D18">
        <f>IF(ISNUMBER(Table5[[#This Row],[Date]]),D17,"")</f>
        <v>0</v>
      </c>
      <c r="E18">
        <f>IF(ISNUMBER(Table5[[#This Row],[Date]]),E17,"")</f>
        <v>0</v>
      </c>
      <c r="F18">
        <f>IF(ISNUMBER(Table5[[#This Row],[Date]]),F17,"")</f>
        <v>0</v>
      </c>
      <c r="G18">
        <f>IF(ISNUMBER(Table5[[#This Row],[Date]]),G17,"")</f>
        <v>0</v>
      </c>
      <c r="H18">
        <f>IF(ISNUMBER(Table5[[#This Row],[Date]]),H17,"")</f>
        <v>0</v>
      </c>
    </row>
    <row r="19" spans="1:8" x14ac:dyDescent="0.3">
      <c r="A19" s="1">
        <f>IF(ISNUMBER(Wide!A19),Wide!A19,"")</f>
        <v>43897</v>
      </c>
      <c r="B19">
        <f>IF(ISNUMBER(Table5[[#This Row],[Date]]),B18,"")</f>
        <v>1</v>
      </c>
      <c r="C19">
        <f>IF(ISNUMBER(Table5[[#This Row],[Date]]),C18,"")</f>
        <v>1</v>
      </c>
      <c r="D19">
        <f>IF(ISNUMBER(Table5[[#This Row],[Date]]),D18,"")</f>
        <v>0</v>
      </c>
      <c r="E19">
        <f>IF(ISNUMBER(Table5[[#This Row],[Date]]),E18,"")</f>
        <v>0</v>
      </c>
      <c r="F19">
        <f>IF(ISNUMBER(Table5[[#This Row],[Date]]),F18,"")</f>
        <v>0</v>
      </c>
      <c r="G19">
        <f>IF(ISNUMBER(Table5[[#This Row],[Date]]),G18,"")</f>
        <v>0</v>
      </c>
      <c r="H19">
        <f>IF(ISNUMBER(Table5[[#This Row],[Date]]),H18,"")</f>
        <v>0</v>
      </c>
    </row>
    <row r="20" spans="1:8" x14ac:dyDescent="0.3">
      <c r="A20" s="1">
        <f>IF(ISNUMBER(Wide!A20),Wide!A20,"")</f>
        <v>43898</v>
      </c>
      <c r="B20">
        <f>IF(ISNUMBER(Table5[[#This Row],[Date]]),B19,"")</f>
        <v>1</v>
      </c>
      <c r="C20">
        <f>IF(ISNUMBER(Table5[[#This Row],[Date]]),C19,"")</f>
        <v>1</v>
      </c>
      <c r="D20">
        <f>IF(ISNUMBER(Table5[[#This Row],[Date]]),D19,"")</f>
        <v>0</v>
      </c>
      <c r="E20">
        <f>IF(ISNUMBER(Table5[[#This Row],[Date]]),E19,"")</f>
        <v>0</v>
      </c>
      <c r="F20">
        <f>IF(ISNUMBER(Table5[[#This Row],[Date]]),F19,"")</f>
        <v>0</v>
      </c>
      <c r="G20">
        <f>IF(ISNUMBER(Table5[[#This Row],[Date]]),G19,"")</f>
        <v>0</v>
      </c>
      <c r="H20">
        <f>IF(ISNUMBER(Table5[[#This Row],[Date]]),H19,"")</f>
        <v>0</v>
      </c>
    </row>
    <row r="21" spans="1:8" x14ac:dyDescent="0.3">
      <c r="A21" s="1">
        <f>IF(ISNUMBER(Wide!A21),Wide!A21,"")</f>
        <v>43899</v>
      </c>
      <c r="B21">
        <f>IF(ISNUMBER(Table5[[#This Row],[Date]]),B20,"")</f>
        <v>1</v>
      </c>
      <c r="C21">
        <f>IF(ISNUMBER(Table5[[#This Row],[Date]]),C20,"")</f>
        <v>1</v>
      </c>
      <c r="D21">
        <v>1</v>
      </c>
      <c r="E21">
        <f>IF(ISNUMBER(Table5[[#This Row],[Date]]),E20,"")</f>
        <v>0</v>
      </c>
      <c r="F21">
        <f>IF(ISNUMBER(Table5[[#This Row],[Date]]),F20,"")</f>
        <v>0</v>
      </c>
      <c r="G21">
        <f>IF(ISNUMBER(Table5[[#This Row],[Date]]),G20,"")</f>
        <v>0</v>
      </c>
      <c r="H21">
        <f>IF(ISNUMBER(Table5[[#This Row],[Date]]),H20,"")</f>
        <v>0</v>
      </c>
    </row>
    <row r="22" spans="1:8" x14ac:dyDescent="0.3">
      <c r="A22" s="1">
        <f>IF(ISNUMBER(Wide!A22),Wide!A22,"")</f>
        <v>43900</v>
      </c>
      <c r="B22">
        <f>IF(ISNUMBER(Table5[[#This Row],[Date]]),B21,"")</f>
        <v>1</v>
      </c>
      <c r="C22">
        <f>IF(ISNUMBER(Table5[[#This Row],[Date]]),C21,"")</f>
        <v>1</v>
      </c>
      <c r="D22">
        <f>IF(ISNUMBER(Table5[[#This Row],[Date]]),D21,"")</f>
        <v>1</v>
      </c>
      <c r="E22">
        <f>IF(ISNUMBER(Table5[[#This Row],[Date]]),E21,"")</f>
        <v>0</v>
      </c>
      <c r="F22">
        <f>IF(ISNUMBER(Table5[[#This Row],[Date]]),F21,"")</f>
        <v>0</v>
      </c>
      <c r="G22">
        <f>IF(ISNUMBER(Table5[[#This Row],[Date]]),G21,"")</f>
        <v>0</v>
      </c>
      <c r="H22">
        <f>IF(ISNUMBER(Table5[[#This Row],[Date]]),H21,"")</f>
        <v>0</v>
      </c>
    </row>
    <row r="23" spans="1:8" x14ac:dyDescent="0.3">
      <c r="A23" s="1">
        <f>IF(ISNUMBER(Wide!A23),Wide!A23,"")</f>
        <v>43901</v>
      </c>
      <c r="B23">
        <f>IF(ISNUMBER(Table5[[#This Row],[Date]]),B22,"")</f>
        <v>1</v>
      </c>
      <c r="C23">
        <f>IF(ISNUMBER(Table5[[#This Row],[Date]]),C22,"")</f>
        <v>1</v>
      </c>
      <c r="D23">
        <f>IF(ISNUMBER(Table5[[#This Row],[Date]]),D22,"")</f>
        <v>1</v>
      </c>
      <c r="E23">
        <v>1</v>
      </c>
      <c r="F23">
        <f>IF(ISNUMBER(Table5[[#This Row],[Date]]),F22,"")</f>
        <v>0</v>
      </c>
      <c r="G23">
        <f>IF(ISNUMBER(Table5[[#This Row],[Date]]),G22,"")</f>
        <v>0</v>
      </c>
      <c r="H23">
        <f>IF(ISNUMBER(Table5[[#This Row],[Date]]),H22,"")</f>
        <v>0</v>
      </c>
    </row>
    <row r="24" spans="1:8" x14ac:dyDescent="0.3">
      <c r="A24" s="1">
        <f>IF(ISNUMBER(Wide!A24),Wide!A24,"")</f>
        <v>43902</v>
      </c>
      <c r="B24">
        <f>IF(ISNUMBER(Table5[[#This Row],[Date]]),B23,"")</f>
        <v>1</v>
      </c>
      <c r="C24">
        <f>IF(ISNUMBER(Table5[[#This Row],[Date]]),C23,"")</f>
        <v>1</v>
      </c>
      <c r="D24">
        <f>IF(ISNUMBER(Table5[[#This Row],[Date]]),D23,"")</f>
        <v>1</v>
      </c>
      <c r="E24">
        <f>IF(ISNUMBER(Table5[[#This Row],[Date]]),E23,"")</f>
        <v>1</v>
      </c>
      <c r="F24">
        <f>IF(ISNUMBER(Table5[[#This Row],[Date]]),F23,"")</f>
        <v>0</v>
      </c>
      <c r="G24">
        <f>IF(ISNUMBER(Table5[[#This Row],[Date]]),G23,"")</f>
        <v>0</v>
      </c>
      <c r="H24">
        <f>IF(ISNUMBER(Table5[[#This Row],[Date]]),H23,"")</f>
        <v>0</v>
      </c>
    </row>
    <row r="25" spans="1:8" x14ac:dyDescent="0.3">
      <c r="A25" s="1">
        <f>IF(ISNUMBER(Wide!A25),Wide!A25,"")</f>
        <v>43903</v>
      </c>
      <c r="B25">
        <f>IF(ISNUMBER(Table5[[#This Row],[Date]]),B24,"")</f>
        <v>1</v>
      </c>
      <c r="C25">
        <f>IF(ISNUMBER(Table5[[#This Row],[Date]]),C24,"")</f>
        <v>1</v>
      </c>
      <c r="D25">
        <f>IF(ISNUMBER(Table5[[#This Row],[Date]]),D24,"")</f>
        <v>1</v>
      </c>
      <c r="E25">
        <f>IF(ISNUMBER(Table5[[#This Row],[Date]]),E24,"")</f>
        <v>1</v>
      </c>
      <c r="F25">
        <f>IF(ISNUMBER(Table5[[#This Row],[Date]]),F24,"")</f>
        <v>0</v>
      </c>
      <c r="G25">
        <f>IF(ISNUMBER(Table5[[#This Row],[Date]]),G24,"")</f>
        <v>0</v>
      </c>
      <c r="H25">
        <f>IF(ISNUMBER(Table5[[#This Row],[Date]]),H24,"")</f>
        <v>0</v>
      </c>
    </row>
    <row r="26" spans="1:8" x14ac:dyDescent="0.3">
      <c r="A26" s="1">
        <f>IF(ISNUMBER(Wide!A26),Wide!A26,"")</f>
        <v>43904</v>
      </c>
      <c r="B26">
        <f>IF(ISNUMBER(Table5[[#This Row],[Date]]),B25,"")</f>
        <v>1</v>
      </c>
      <c r="C26">
        <f>IF(ISNUMBER(Table5[[#This Row],[Date]]),C25,"")</f>
        <v>1</v>
      </c>
      <c r="D26">
        <f>IF(ISNUMBER(Table5[[#This Row],[Date]]),D25,"")</f>
        <v>1</v>
      </c>
      <c r="E26">
        <f>IF(ISNUMBER(Table5[[#This Row],[Date]]),E25,"")</f>
        <v>1</v>
      </c>
      <c r="F26">
        <f>IF(ISNUMBER(Table5[[#This Row],[Date]]),F25,"")</f>
        <v>0</v>
      </c>
      <c r="G26">
        <f>IF(ISNUMBER(Table5[[#This Row],[Date]]),G25,"")</f>
        <v>0</v>
      </c>
      <c r="H26">
        <f>IF(ISNUMBER(Table5[[#This Row],[Date]]),H25,"")</f>
        <v>0</v>
      </c>
    </row>
    <row r="27" spans="1:8" x14ac:dyDescent="0.3">
      <c r="A27" s="1">
        <f>IF(ISNUMBER(Wide!A27),Wide!A27,"")</f>
        <v>43905</v>
      </c>
      <c r="B27">
        <f>IF(ISNUMBER(Table5[[#This Row],[Date]]),B26,"")</f>
        <v>1</v>
      </c>
      <c r="C27">
        <f>IF(ISNUMBER(Table5[[#This Row],[Date]]),C26,"")</f>
        <v>1</v>
      </c>
      <c r="D27">
        <f>IF(ISNUMBER(Table5[[#This Row],[Date]]),D26,"")</f>
        <v>1</v>
      </c>
      <c r="E27">
        <f>IF(ISNUMBER(Table5[[#This Row],[Date]]),E26,"")</f>
        <v>1</v>
      </c>
      <c r="F27">
        <f>IF(ISNUMBER(Table5[[#This Row],[Date]]),F26,"")</f>
        <v>0</v>
      </c>
      <c r="G27">
        <f>IF(ISNUMBER(Table5[[#This Row],[Date]]),G26,"")</f>
        <v>0</v>
      </c>
      <c r="H27">
        <f>IF(ISNUMBER(Table5[[#This Row],[Date]]),H26,"")</f>
        <v>0</v>
      </c>
    </row>
    <row r="28" spans="1:8" x14ac:dyDescent="0.3">
      <c r="A28" s="1">
        <f>IF(ISNUMBER(Wide!A28),Wide!A28,"")</f>
        <v>43906</v>
      </c>
      <c r="B28">
        <f>IF(ISNUMBER(Table5[[#This Row],[Date]]),B27,"")</f>
        <v>1</v>
      </c>
      <c r="C28">
        <f>IF(ISNUMBER(Table5[[#This Row],[Date]]),C27,"")</f>
        <v>1</v>
      </c>
      <c r="D28">
        <f>IF(ISNUMBER(Table5[[#This Row],[Date]]),D27,"")</f>
        <v>1</v>
      </c>
      <c r="E28">
        <f>IF(ISNUMBER(Table5[[#This Row],[Date]]),E27,"")</f>
        <v>1</v>
      </c>
      <c r="F28">
        <f>IF(ISNUMBER(Table5[[#This Row],[Date]]),F27,"")</f>
        <v>0</v>
      </c>
      <c r="G28">
        <f>IF(ISNUMBER(Table5[[#This Row],[Date]]),G27,"")</f>
        <v>0</v>
      </c>
      <c r="H28">
        <f>IF(ISNUMBER(Table5[[#This Row],[Date]]),H27,"")</f>
        <v>0</v>
      </c>
    </row>
    <row r="29" spans="1:8" x14ac:dyDescent="0.3">
      <c r="A29" s="1">
        <f>IF(ISNUMBER(Wide!A29),Wide!A29,"")</f>
        <v>43907</v>
      </c>
      <c r="B29">
        <f>IF(ISNUMBER(Table5[[#This Row],[Date]]),B28,"")</f>
        <v>1</v>
      </c>
      <c r="C29">
        <f>IF(ISNUMBER(Table5[[#This Row],[Date]]),C28,"")</f>
        <v>1</v>
      </c>
      <c r="D29">
        <f>IF(ISNUMBER(Table5[[#This Row],[Date]]),D28,"")</f>
        <v>1</v>
      </c>
      <c r="E29">
        <f>IF(ISNUMBER(Table5[[#This Row],[Date]]),E28,"")</f>
        <v>1</v>
      </c>
      <c r="F29">
        <f>IF(ISNUMBER(Table5[[#This Row],[Date]]),F28,"")</f>
        <v>0</v>
      </c>
      <c r="G29">
        <f>IF(ISNUMBER(Table5[[#This Row],[Date]]),G28,"")</f>
        <v>0</v>
      </c>
      <c r="H29">
        <f>IF(ISNUMBER(Table5[[#This Row],[Date]]),H28,"")</f>
        <v>0</v>
      </c>
    </row>
    <row r="30" spans="1:8" x14ac:dyDescent="0.3">
      <c r="A30" s="1">
        <f>IF(ISNUMBER(Wide!A30),Wide!A30,"")</f>
        <v>43908</v>
      </c>
      <c r="B30">
        <f>IF(ISNUMBER(Table5[[#This Row],[Date]]),B29,"")</f>
        <v>1</v>
      </c>
      <c r="C30">
        <f>IF(ISNUMBER(Table5[[#This Row],[Date]]),C29,"")</f>
        <v>1</v>
      </c>
      <c r="D30">
        <f>IF(ISNUMBER(Table5[[#This Row],[Date]]),D29,"")</f>
        <v>1</v>
      </c>
      <c r="E30">
        <f>IF(ISNUMBER(Table5[[#This Row],[Date]]),E29,"")</f>
        <v>1</v>
      </c>
      <c r="F30">
        <f>IF(ISNUMBER(Table5[[#This Row],[Date]]),F29,"")</f>
        <v>0</v>
      </c>
      <c r="G30">
        <f>IF(ISNUMBER(Table5[[#This Row],[Date]]),G29,"")</f>
        <v>0</v>
      </c>
      <c r="H30">
        <f>IF(ISNUMBER(Table5[[#This Row],[Date]]),H29,"")</f>
        <v>0</v>
      </c>
    </row>
    <row r="31" spans="1:8" x14ac:dyDescent="0.3">
      <c r="A31" s="1">
        <f>IF(ISNUMBER(Wide!A31),Wide!A31,"")</f>
        <v>43909</v>
      </c>
      <c r="B31">
        <f>IF(ISNUMBER(Table5[[#This Row],[Date]]),B30,"")</f>
        <v>1</v>
      </c>
      <c r="C31">
        <f>IF(ISNUMBER(Table5[[#This Row],[Date]]),C30,"")</f>
        <v>1</v>
      </c>
      <c r="D31">
        <f>IF(ISNUMBER(Table5[[#This Row],[Date]]),D30,"")</f>
        <v>1</v>
      </c>
      <c r="E31">
        <f>IF(ISNUMBER(Table5[[#This Row],[Date]]),E30,"")</f>
        <v>1</v>
      </c>
      <c r="F31">
        <f>IF(ISNUMBER(Table5[[#This Row],[Date]]),F30,"")</f>
        <v>0</v>
      </c>
      <c r="G31">
        <f>IF(ISNUMBER(Table5[[#This Row],[Date]]),G30,"")</f>
        <v>0</v>
      </c>
      <c r="H31">
        <f>IF(ISNUMBER(Table5[[#This Row],[Date]]),H30,"")</f>
        <v>0</v>
      </c>
    </row>
    <row r="32" spans="1:8" x14ac:dyDescent="0.3">
      <c r="A32" s="1">
        <f>IF(ISNUMBER(Wide!A32),Wide!A32,"")</f>
        <v>43910</v>
      </c>
      <c r="B32">
        <f>IF(ISNUMBER(Table5[[#This Row],[Date]]),B31,"")</f>
        <v>1</v>
      </c>
      <c r="C32">
        <f>IF(ISNUMBER(Table5[[#This Row],[Date]]),C31,"")</f>
        <v>1</v>
      </c>
      <c r="D32">
        <f>IF(ISNUMBER(Table5[[#This Row],[Date]]),D31,"")</f>
        <v>1</v>
      </c>
      <c r="E32">
        <f>IF(ISNUMBER(Table5[[#This Row],[Date]]),E31,"")</f>
        <v>1</v>
      </c>
      <c r="F32">
        <v>1</v>
      </c>
      <c r="G32">
        <f>IF(ISNUMBER(Table5[[#This Row],[Date]]),G31,"")</f>
        <v>0</v>
      </c>
      <c r="H32">
        <f>IF(ISNUMBER(Table5[[#This Row],[Date]]),H31,"")</f>
        <v>0</v>
      </c>
    </row>
    <row r="33" spans="1:8" x14ac:dyDescent="0.3">
      <c r="A33" s="1">
        <f>IF(ISNUMBER(Wide!A33),Wide!A33,"")</f>
        <v>43911</v>
      </c>
      <c r="B33">
        <f>IF(ISNUMBER(Table5[[#This Row],[Date]]),B32,"")</f>
        <v>1</v>
      </c>
      <c r="C33">
        <f>IF(ISNUMBER(Table5[[#This Row],[Date]]),C32,"")</f>
        <v>1</v>
      </c>
      <c r="D33">
        <f>IF(ISNUMBER(Table5[[#This Row],[Date]]),D32,"")</f>
        <v>1</v>
      </c>
      <c r="E33">
        <f>IF(ISNUMBER(Table5[[#This Row],[Date]]),E32,"")</f>
        <v>1</v>
      </c>
      <c r="F33">
        <f>IF(ISNUMBER(Table5[[#This Row],[Date]]),F32,"")</f>
        <v>1</v>
      </c>
      <c r="G33">
        <v>1</v>
      </c>
      <c r="H33">
        <f>IF(ISNUMBER(Table5[[#This Row],[Date]]),H32,"")</f>
        <v>0</v>
      </c>
    </row>
    <row r="34" spans="1:8" x14ac:dyDescent="0.3">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1</v>
      </c>
      <c r="H34">
        <f>IF(ISNUMBER(Table5[[#This Row],[Date]]),H33,"")</f>
        <v>0</v>
      </c>
    </row>
    <row r="35" spans="1:8" x14ac:dyDescent="0.3">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1</v>
      </c>
      <c r="H35">
        <f>IF(ISNUMBER(Table5[[#This Row],[Date]]),H34,"")</f>
        <v>0</v>
      </c>
    </row>
    <row r="36" spans="1:8" x14ac:dyDescent="0.3">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f>IF(ISNUMBER(Table5[[#This Row],[Date]]),G35,"")</f>
        <v>1</v>
      </c>
      <c r="H36">
        <v>1</v>
      </c>
    </row>
    <row r="37" spans="1:8" x14ac:dyDescent="0.3">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c r="H37">
        <f>IF(ISNUMBER(Table5[[#This Row],[Date]]),H36,"")</f>
        <v>1</v>
      </c>
    </row>
    <row r="38" spans="1:8" x14ac:dyDescent="0.3">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c r="H38">
        <f>IF(ISNUMBER(Table5[[#This Row],[Date]]),H37,"")</f>
        <v>1</v>
      </c>
    </row>
    <row r="39" spans="1:8" x14ac:dyDescent="0.3">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c r="H39">
        <f>IF(ISNUMBER(Table5[[#This Row],[Date]]),H38,"")</f>
        <v>1</v>
      </c>
    </row>
    <row r="40" spans="1:8" x14ac:dyDescent="0.3">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c r="H40">
        <f>IF(ISNUMBER(Table5[[#This Row],[Date]]),H39,"")</f>
        <v>1</v>
      </c>
    </row>
    <row r="41" spans="1:8" x14ac:dyDescent="0.3">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c r="H41">
        <f>IF(ISNUMBER(Table5[[#This Row],[Date]]),H40,"")</f>
        <v>1</v>
      </c>
    </row>
    <row r="42" spans="1:8" x14ac:dyDescent="0.3">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c r="H42">
        <f>IF(ISNUMBER(Table5[[#This Row],[Date]]),H41,"")</f>
        <v>1</v>
      </c>
    </row>
    <row r="43" spans="1:8" x14ac:dyDescent="0.3">
      <c r="A43" s="1">
        <f>IF(ISNUMBER(Wide!A43),Wide!A43,"")</f>
        <v>43921</v>
      </c>
      <c r="B43">
        <f>IF(ISNUMBER(Table5[[#This Row],[Date]]),B42,"")</f>
        <v>1</v>
      </c>
      <c r="C43">
        <f>IF(ISNUMBER(Table5[[#This Row],[Date]]),C42,"")</f>
        <v>1</v>
      </c>
      <c r="D43">
        <f>IF(ISNUMBER(Table5[[#This Row],[Date]]),D42,"")</f>
        <v>1</v>
      </c>
      <c r="E43">
        <f>IF(ISNUMBER(Table5[[#This Row],[Date]]),E42,"")</f>
        <v>1</v>
      </c>
      <c r="F43">
        <f>IF(ISNUMBER(Table5[[#This Row],[Date]]),F42,"")</f>
        <v>1</v>
      </c>
      <c r="G43">
        <f>IF(ISNUMBER(Table5[[#This Row],[Date]]),G42,"")</f>
        <v>1</v>
      </c>
      <c r="H43">
        <f>IF(ISNUMBER(Table5[[#This Row],[Date]]),H42,"")</f>
        <v>1</v>
      </c>
    </row>
    <row r="44" spans="1:8" x14ac:dyDescent="0.3">
      <c r="A44" s="1">
        <f>IF(ISNUMBER(Wide!A44),Wide!A44,"")</f>
        <v>43922</v>
      </c>
      <c r="B44">
        <f>IF(ISNUMBER(Table5[[#This Row],[Date]]),B43,"")</f>
        <v>1</v>
      </c>
      <c r="C44">
        <f>IF(ISNUMBER(Table5[[#This Row],[Date]]),C43,"")</f>
        <v>1</v>
      </c>
      <c r="D44">
        <f>IF(ISNUMBER(Table5[[#This Row],[Date]]),D43,"")</f>
        <v>1</v>
      </c>
      <c r="E44">
        <f>IF(ISNUMBER(Table5[[#This Row],[Date]]),E43,"")</f>
        <v>1</v>
      </c>
      <c r="F44">
        <f>IF(ISNUMBER(Table5[[#This Row],[Date]]),F43,"")</f>
        <v>1</v>
      </c>
      <c r="G44">
        <f>IF(ISNUMBER(Table5[[#This Row],[Date]]),G43,"")</f>
        <v>1</v>
      </c>
      <c r="H44">
        <f>IF(ISNUMBER(Table5[[#This Row],[Date]]),H43,"")</f>
        <v>1</v>
      </c>
    </row>
    <row r="45" spans="1:8" x14ac:dyDescent="0.3">
      <c r="A45" s="1">
        <f>IF(ISNUMBER(Wide!A45),Wide!A45,"")</f>
        <v>43923</v>
      </c>
      <c r="B45">
        <f>IF(ISNUMBER(Table5[[#This Row],[Date]]),B44,"")</f>
        <v>1</v>
      </c>
      <c r="C45">
        <f>IF(ISNUMBER(Table5[[#This Row],[Date]]),C44,"")</f>
        <v>1</v>
      </c>
      <c r="D45">
        <f>IF(ISNUMBER(Table5[[#This Row],[Date]]),D44,"")</f>
        <v>1</v>
      </c>
      <c r="E45">
        <f>IF(ISNUMBER(Table5[[#This Row],[Date]]),E44,"")</f>
        <v>1</v>
      </c>
      <c r="F45">
        <f>IF(ISNUMBER(Table5[[#This Row],[Date]]),F44,"")</f>
        <v>1</v>
      </c>
      <c r="G45">
        <f>IF(ISNUMBER(Table5[[#This Row],[Date]]),G44,"")</f>
        <v>1</v>
      </c>
      <c r="H45">
        <f>IF(ISNUMBER(Table5[[#This Row],[Date]]),H44,"")</f>
        <v>1</v>
      </c>
    </row>
    <row r="46" spans="1:8" x14ac:dyDescent="0.3">
      <c r="A46" s="1">
        <f>IF(ISNUMBER(Wide!A46),Wide!A46,"")</f>
        <v>43924</v>
      </c>
      <c r="B46">
        <f>IF(ISNUMBER(Table5[[#This Row],[Date]]),B45,"")</f>
        <v>1</v>
      </c>
      <c r="C46">
        <f>IF(ISNUMBER(Table5[[#This Row],[Date]]),C45,"")</f>
        <v>1</v>
      </c>
      <c r="D46">
        <f>IF(ISNUMBER(Table5[[#This Row],[Date]]),D45,"")</f>
        <v>1</v>
      </c>
      <c r="E46">
        <f>IF(ISNUMBER(Table5[[#This Row],[Date]]),E45,"")</f>
        <v>1</v>
      </c>
      <c r="F46">
        <f>IF(ISNUMBER(Table5[[#This Row],[Date]]),F45,"")</f>
        <v>1</v>
      </c>
      <c r="G46">
        <f>IF(ISNUMBER(Table5[[#This Row],[Date]]),G45,"")</f>
        <v>1</v>
      </c>
      <c r="H46">
        <f>IF(ISNUMBER(Table5[[#This Row],[Date]]),H45,"")</f>
        <v>1</v>
      </c>
    </row>
    <row r="47" spans="1:8" x14ac:dyDescent="0.3">
      <c r="A47" s="1">
        <f>IF(ISNUMBER(Wide!A47),Wide!A47,"")</f>
        <v>43925</v>
      </c>
      <c r="B47">
        <f>IF(ISNUMBER(Table5[[#This Row],[Date]]),B46,"")</f>
        <v>1</v>
      </c>
      <c r="C47">
        <f>IF(ISNUMBER(Table5[[#This Row],[Date]]),C46,"")</f>
        <v>1</v>
      </c>
      <c r="D47">
        <f>IF(ISNUMBER(Table5[[#This Row],[Date]]),D46,"")</f>
        <v>1</v>
      </c>
      <c r="E47">
        <f>IF(ISNUMBER(Table5[[#This Row],[Date]]),E46,"")</f>
        <v>1</v>
      </c>
      <c r="F47">
        <f>IF(ISNUMBER(Table5[[#This Row],[Date]]),F46,"")</f>
        <v>1</v>
      </c>
      <c r="G47">
        <f>IF(ISNUMBER(Table5[[#This Row],[Date]]),G46,"")</f>
        <v>1</v>
      </c>
      <c r="H47">
        <f>IF(ISNUMBER(Table5[[#This Row],[Date]]),H46,"")</f>
        <v>1</v>
      </c>
    </row>
    <row r="48" spans="1:8" x14ac:dyDescent="0.3">
      <c r="A48" s="1">
        <f>IF(ISNUMBER(Wide!A48),Wide!A48,"")</f>
        <v>43926</v>
      </c>
      <c r="B48">
        <f>IF(ISNUMBER(Table5[[#This Row],[Date]]),B47,"")</f>
        <v>1</v>
      </c>
      <c r="C48">
        <f>IF(ISNUMBER(Table5[[#This Row],[Date]]),C47,"")</f>
        <v>1</v>
      </c>
      <c r="D48">
        <f>IF(ISNUMBER(Table5[[#This Row],[Date]]),D47,"")</f>
        <v>1</v>
      </c>
      <c r="E48">
        <f>IF(ISNUMBER(Table5[[#This Row],[Date]]),E47,"")</f>
        <v>1</v>
      </c>
      <c r="F48">
        <f>IF(ISNUMBER(Table5[[#This Row],[Date]]),F47,"")</f>
        <v>1</v>
      </c>
      <c r="G48">
        <f>IF(ISNUMBER(Table5[[#This Row],[Date]]),G47,"")</f>
        <v>1</v>
      </c>
      <c r="H48">
        <f>IF(ISNUMBER(Table5[[#This Row],[Date]]),H47,"")</f>
        <v>1</v>
      </c>
    </row>
    <row r="49" spans="1:8" x14ac:dyDescent="0.3">
      <c r="A49" s="1">
        <f>IF(ISNUMBER(Wide!A49),Wide!A49,"")</f>
        <v>43927</v>
      </c>
      <c r="B49">
        <f>IF(ISNUMBER(Table5[[#This Row],[Date]]),B48,"")</f>
        <v>1</v>
      </c>
      <c r="C49">
        <f>IF(ISNUMBER(Table5[[#This Row],[Date]]),C48,"")</f>
        <v>1</v>
      </c>
      <c r="D49">
        <f>IF(ISNUMBER(Table5[[#This Row],[Date]]),D48,"")</f>
        <v>1</v>
      </c>
      <c r="E49">
        <f>IF(ISNUMBER(Table5[[#This Row],[Date]]),E48,"")</f>
        <v>1</v>
      </c>
      <c r="F49">
        <f>IF(ISNUMBER(Table5[[#This Row],[Date]]),F48,"")</f>
        <v>1</v>
      </c>
      <c r="G49">
        <f>IF(ISNUMBER(Table5[[#This Row],[Date]]),G48,"")</f>
        <v>1</v>
      </c>
      <c r="H49">
        <f>IF(ISNUMBER(Table5[[#This Row],[Date]]),H48,"")</f>
        <v>1</v>
      </c>
    </row>
    <row r="50" spans="1:8" x14ac:dyDescent="0.3">
      <c r="A50" s="1">
        <f>IF(ISNUMBER(Wide!A50),Wide!A50,"")</f>
        <v>43928</v>
      </c>
      <c r="B50">
        <f>IF(ISNUMBER(Table5[[#This Row],[Date]]),B49,"")</f>
        <v>1</v>
      </c>
      <c r="C50">
        <f>IF(ISNUMBER(Table5[[#This Row],[Date]]),C49,"")</f>
        <v>1</v>
      </c>
      <c r="D50">
        <f>IF(ISNUMBER(Table5[[#This Row],[Date]]),D49,"")</f>
        <v>1</v>
      </c>
      <c r="E50">
        <f>IF(ISNUMBER(Table5[[#This Row],[Date]]),E49,"")</f>
        <v>1</v>
      </c>
      <c r="F50">
        <f>IF(ISNUMBER(Table5[[#This Row],[Date]]),F49,"")</f>
        <v>1</v>
      </c>
      <c r="G50">
        <f>IF(ISNUMBER(Table5[[#This Row],[Date]]),G49,"")</f>
        <v>1</v>
      </c>
      <c r="H50">
        <f>IF(ISNUMBER(Table5[[#This Row],[Date]]),H49,"")</f>
        <v>1</v>
      </c>
    </row>
    <row r="51" spans="1:8" x14ac:dyDescent="0.3">
      <c r="A51" s="1">
        <f>IF(ISNUMBER(Wide!A51),Wide!A51,"")</f>
        <v>43929</v>
      </c>
      <c r="B51">
        <f>IF(ISNUMBER(Table5[[#This Row],[Date]]),B50,"")</f>
        <v>1</v>
      </c>
      <c r="C51">
        <f>IF(ISNUMBER(Table5[[#This Row],[Date]]),C50,"")</f>
        <v>1</v>
      </c>
      <c r="D51">
        <f>IF(ISNUMBER(Table5[[#This Row],[Date]]),D50,"")</f>
        <v>1</v>
      </c>
      <c r="E51">
        <f>IF(ISNUMBER(Table5[[#This Row],[Date]]),E50,"")</f>
        <v>1</v>
      </c>
      <c r="F51">
        <f>IF(ISNUMBER(Table5[[#This Row],[Date]]),F50,"")</f>
        <v>1</v>
      </c>
      <c r="G51">
        <f>IF(ISNUMBER(Table5[[#This Row],[Date]]),G50,"")</f>
        <v>1</v>
      </c>
      <c r="H51">
        <f>IF(ISNUMBER(Table5[[#This Row],[Date]]),H50,"")</f>
        <v>1</v>
      </c>
    </row>
    <row r="52" spans="1:8" x14ac:dyDescent="0.3">
      <c r="A52" s="1">
        <f>IF(ISNUMBER(Wide!A52),Wide!A52,"")</f>
        <v>43930</v>
      </c>
      <c r="B52">
        <f>IF(ISNUMBER(Table5[[#This Row],[Date]]),B51,"")</f>
        <v>1</v>
      </c>
      <c r="C52">
        <f>IF(ISNUMBER(Table5[[#This Row],[Date]]),C51,"")</f>
        <v>1</v>
      </c>
      <c r="D52">
        <f>IF(ISNUMBER(Table5[[#This Row],[Date]]),D51,"")</f>
        <v>1</v>
      </c>
      <c r="E52">
        <f>IF(ISNUMBER(Table5[[#This Row],[Date]]),E51,"")</f>
        <v>1</v>
      </c>
      <c r="F52">
        <f>IF(ISNUMBER(Table5[[#This Row],[Date]]),F51,"")</f>
        <v>1</v>
      </c>
      <c r="G52">
        <f>IF(ISNUMBER(Table5[[#This Row],[Date]]),G51,"")</f>
        <v>1</v>
      </c>
      <c r="H52">
        <f>IF(ISNUMBER(Table5[[#This Row],[Date]]),H51,"")</f>
        <v>1</v>
      </c>
    </row>
    <row r="53" spans="1:8" x14ac:dyDescent="0.3">
      <c r="A53" s="1">
        <f>IF(ISNUMBER(Wide!A53),Wide!A53,"")</f>
        <v>43931</v>
      </c>
      <c r="B53">
        <f>IF(ISNUMBER(Table5[[#This Row],[Date]]),B52,"")</f>
        <v>1</v>
      </c>
      <c r="C53">
        <f>IF(ISNUMBER(Table5[[#This Row],[Date]]),C52,"")</f>
        <v>1</v>
      </c>
      <c r="D53">
        <f>IF(ISNUMBER(Table5[[#This Row],[Date]]),D52,"")</f>
        <v>1</v>
      </c>
      <c r="E53">
        <f>IF(ISNUMBER(Table5[[#This Row],[Date]]),E52,"")</f>
        <v>1</v>
      </c>
      <c r="F53">
        <f>IF(ISNUMBER(Table5[[#This Row],[Date]]),F52,"")</f>
        <v>1</v>
      </c>
      <c r="G53">
        <f>IF(ISNUMBER(Table5[[#This Row],[Date]]),G52,"")</f>
        <v>1</v>
      </c>
      <c r="H53">
        <f>IF(ISNUMBER(Table5[[#This Row],[Date]]),H52,"")</f>
        <v>1</v>
      </c>
    </row>
    <row r="54" spans="1:8" x14ac:dyDescent="0.3">
      <c r="A54" s="1">
        <f>IF(ISNUMBER(Wide!A54),Wide!A54,"")</f>
        <v>43932</v>
      </c>
      <c r="B54">
        <f>IF(ISNUMBER(Table5[[#This Row],[Date]]),B53,"")</f>
        <v>1</v>
      </c>
      <c r="C54">
        <f>IF(ISNUMBER(Table5[[#This Row],[Date]]),C53,"")</f>
        <v>1</v>
      </c>
      <c r="D54">
        <f>IF(ISNUMBER(Table5[[#This Row],[Date]]),D53,"")</f>
        <v>1</v>
      </c>
      <c r="E54">
        <f>IF(ISNUMBER(Table5[[#This Row],[Date]]),E53,"")</f>
        <v>1</v>
      </c>
      <c r="F54">
        <f>IF(ISNUMBER(Table5[[#This Row],[Date]]),F53,"")</f>
        <v>1</v>
      </c>
      <c r="G54">
        <f>IF(ISNUMBER(Table5[[#This Row],[Date]]),G53,"")</f>
        <v>1</v>
      </c>
      <c r="H54">
        <f>IF(ISNUMBER(Table5[[#This Row],[Date]]),H53,"")</f>
        <v>1</v>
      </c>
    </row>
    <row r="55" spans="1:8" x14ac:dyDescent="0.3">
      <c r="A55" s="1">
        <f>IF(ISNUMBER(Wide!A55),Wide!A55,"")</f>
        <v>43933</v>
      </c>
      <c r="B55">
        <f>IF(ISNUMBER(Table5[[#This Row],[Date]]),B54,"")</f>
        <v>1</v>
      </c>
      <c r="C55">
        <f>IF(ISNUMBER(Table5[[#This Row],[Date]]),C54,"")</f>
        <v>1</v>
      </c>
      <c r="D55">
        <f>IF(ISNUMBER(Table5[[#This Row],[Date]]),D54,"")</f>
        <v>1</v>
      </c>
      <c r="E55">
        <f>IF(ISNUMBER(Table5[[#This Row],[Date]]),E54,"")</f>
        <v>1</v>
      </c>
      <c r="F55">
        <f>IF(ISNUMBER(Table5[[#This Row],[Date]]),F54,"")</f>
        <v>1</v>
      </c>
      <c r="G55">
        <f>IF(ISNUMBER(Table5[[#This Row],[Date]]),G54,"")</f>
        <v>1</v>
      </c>
      <c r="H55">
        <f>IF(ISNUMBER(Table5[[#This Row],[Date]]),H54,"")</f>
        <v>1</v>
      </c>
    </row>
    <row r="56" spans="1:8" x14ac:dyDescent="0.3">
      <c r="A56" s="1">
        <f>IF(ISNUMBER(Wide!A56),Wide!A56,"")</f>
        <v>43934</v>
      </c>
      <c r="B56">
        <f>IF(ISNUMBER(Table5[[#This Row],[Date]]),B55,"")</f>
        <v>1</v>
      </c>
      <c r="C56">
        <f>IF(ISNUMBER(Table5[[#This Row],[Date]]),C55,"")</f>
        <v>1</v>
      </c>
      <c r="D56">
        <f>IF(ISNUMBER(Table5[[#This Row],[Date]]),D55,"")</f>
        <v>1</v>
      </c>
      <c r="E56">
        <f>IF(ISNUMBER(Table5[[#This Row],[Date]]),E55,"")</f>
        <v>1</v>
      </c>
      <c r="F56">
        <f>IF(ISNUMBER(Table5[[#This Row],[Date]]),F55,"")</f>
        <v>1</v>
      </c>
      <c r="G56">
        <f>IF(ISNUMBER(Table5[[#This Row],[Date]]),G55,"")</f>
        <v>1</v>
      </c>
      <c r="H56">
        <f>IF(ISNUMBER(Table5[[#This Row],[Date]]),H55,"")</f>
        <v>1</v>
      </c>
    </row>
    <row r="57" spans="1:8" x14ac:dyDescent="0.3">
      <c r="A57" s="1">
        <f>IF(ISNUMBER(Wide!A57),Wide!A57,"")</f>
        <v>43935</v>
      </c>
      <c r="B57">
        <f>IF(ISNUMBER(Table5[[#This Row],[Date]]),B56,"")</f>
        <v>1</v>
      </c>
      <c r="C57">
        <f>IF(ISNUMBER(Table5[[#This Row],[Date]]),C56,"")</f>
        <v>1</v>
      </c>
      <c r="D57">
        <f>IF(ISNUMBER(Table5[[#This Row],[Date]]),D56,"")</f>
        <v>1</v>
      </c>
      <c r="E57">
        <f>IF(ISNUMBER(Table5[[#This Row],[Date]]),E56,"")</f>
        <v>1</v>
      </c>
      <c r="F57">
        <f>IF(ISNUMBER(Table5[[#This Row],[Date]]),F56,"")</f>
        <v>1</v>
      </c>
      <c r="G57">
        <f>IF(ISNUMBER(Table5[[#This Row],[Date]]),G56,"")</f>
        <v>1</v>
      </c>
      <c r="H57">
        <f>IF(ISNUMBER(Table5[[#This Row],[Date]]),H56,"")</f>
        <v>1</v>
      </c>
    </row>
    <row r="58" spans="1:8" x14ac:dyDescent="0.3">
      <c r="A58" s="1">
        <f>IF(ISNUMBER(Wide!A58),Wide!A58,"")</f>
        <v>43936</v>
      </c>
      <c r="B58">
        <f>IF(ISNUMBER(Table5[[#This Row],[Date]]),B57,"")</f>
        <v>1</v>
      </c>
      <c r="C58">
        <f>IF(ISNUMBER(Table5[[#This Row],[Date]]),C57,"")</f>
        <v>1</v>
      </c>
      <c r="D58">
        <f>IF(ISNUMBER(Table5[[#This Row],[Date]]),D57,"")</f>
        <v>1</v>
      </c>
      <c r="E58">
        <f>IF(ISNUMBER(Table5[[#This Row],[Date]]),E57,"")</f>
        <v>1</v>
      </c>
      <c r="F58">
        <f>IF(ISNUMBER(Table5[[#This Row],[Date]]),F57,"")</f>
        <v>1</v>
      </c>
      <c r="G58">
        <f>IF(ISNUMBER(Table5[[#This Row],[Date]]),G57,"")</f>
        <v>1</v>
      </c>
      <c r="H58">
        <f>IF(ISNUMBER(Table5[[#This Row],[Date]]),H57,"")</f>
        <v>1</v>
      </c>
    </row>
    <row r="59" spans="1:8" x14ac:dyDescent="0.3">
      <c r="A59" s="1">
        <f>IF(ISNUMBER(Wide!A59),Wide!A59,"")</f>
        <v>43937</v>
      </c>
      <c r="B59">
        <f>IF(ISNUMBER(Table5[[#This Row],[Date]]),B58,"")</f>
        <v>1</v>
      </c>
      <c r="C59">
        <f>IF(ISNUMBER(Table5[[#This Row],[Date]]),C58,"")</f>
        <v>1</v>
      </c>
      <c r="D59">
        <f>IF(ISNUMBER(Table5[[#This Row],[Date]]),D58,"")</f>
        <v>1</v>
      </c>
      <c r="E59">
        <f>IF(ISNUMBER(Table5[[#This Row],[Date]]),E58,"")</f>
        <v>1</v>
      </c>
      <c r="F59">
        <f>IF(ISNUMBER(Table5[[#This Row],[Date]]),F58,"")</f>
        <v>1</v>
      </c>
      <c r="G59">
        <f>IF(ISNUMBER(Table5[[#This Row],[Date]]),G58,"")</f>
        <v>1</v>
      </c>
      <c r="H59">
        <f>IF(ISNUMBER(Table5[[#This Row],[Date]]),H58,"")</f>
        <v>1</v>
      </c>
    </row>
    <row r="60" spans="1:8" x14ac:dyDescent="0.3">
      <c r="A60" s="1">
        <f>IF(ISNUMBER(Wide!A60),Wide!A60,"")</f>
        <v>43938</v>
      </c>
      <c r="B60">
        <f>IF(ISNUMBER(Table5[[#This Row],[Date]]),B59,"")</f>
        <v>1</v>
      </c>
      <c r="C60">
        <f>IF(ISNUMBER(Table5[[#This Row],[Date]]),C59,"")</f>
        <v>1</v>
      </c>
      <c r="D60">
        <f>IF(ISNUMBER(Table5[[#This Row],[Date]]),D59,"")</f>
        <v>1</v>
      </c>
      <c r="E60">
        <f>IF(ISNUMBER(Table5[[#This Row],[Date]]),E59,"")</f>
        <v>1</v>
      </c>
      <c r="F60">
        <f>IF(ISNUMBER(Table5[[#This Row],[Date]]),F59,"")</f>
        <v>1</v>
      </c>
      <c r="G60">
        <f>IF(ISNUMBER(Table5[[#This Row],[Date]]),G59,"")</f>
        <v>1</v>
      </c>
      <c r="H60">
        <f>IF(ISNUMBER(Table5[[#This Row],[Date]]),H59,"")</f>
        <v>1</v>
      </c>
    </row>
    <row r="61" spans="1:8" x14ac:dyDescent="0.3">
      <c r="A61" s="1">
        <f>IF(ISNUMBER(Wide!A61),Wide!A61,"")</f>
        <v>43939</v>
      </c>
      <c r="B61">
        <f>IF(ISNUMBER(Table5[[#This Row],[Date]]),B60,"")</f>
        <v>1</v>
      </c>
      <c r="C61">
        <f>IF(ISNUMBER(Table5[[#This Row],[Date]]),C60,"")</f>
        <v>1</v>
      </c>
      <c r="D61">
        <f>IF(ISNUMBER(Table5[[#This Row],[Date]]),D60,"")</f>
        <v>1</v>
      </c>
      <c r="E61">
        <f>IF(ISNUMBER(Table5[[#This Row],[Date]]),E60,"")</f>
        <v>1</v>
      </c>
      <c r="F61">
        <f>IF(ISNUMBER(Table5[[#This Row],[Date]]),F60,"")</f>
        <v>1</v>
      </c>
      <c r="G61">
        <f>IF(ISNUMBER(Table5[[#This Row],[Date]]),G60,"")</f>
        <v>1</v>
      </c>
      <c r="H61">
        <f>IF(ISNUMBER(Table5[[#This Row],[Date]]),H60,"")</f>
        <v>1</v>
      </c>
    </row>
    <row r="62" spans="1:8" x14ac:dyDescent="0.3">
      <c r="A62" s="1">
        <f>IF(ISNUMBER(Wide!A62),Wide!A62,"")</f>
        <v>43940</v>
      </c>
      <c r="B62">
        <f>IF(ISNUMBER(Table5[[#This Row],[Date]]),B61,"")</f>
        <v>1</v>
      </c>
      <c r="C62">
        <f>IF(ISNUMBER(Table5[[#This Row],[Date]]),C61,"")</f>
        <v>1</v>
      </c>
      <c r="D62">
        <f>IF(ISNUMBER(Table5[[#This Row],[Date]]),D61,"")</f>
        <v>1</v>
      </c>
      <c r="E62">
        <f>IF(ISNUMBER(Table5[[#This Row],[Date]]),E61,"")</f>
        <v>1</v>
      </c>
      <c r="F62">
        <f>IF(ISNUMBER(Table5[[#This Row],[Date]]),F61,"")</f>
        <v>1</v>
      </c>
      <c r="G62">
        <f>IF(ISNUMBER(Table5[[#This Row],[Date]]),G61,"")</f>
        <v>1</v>
      </c>
      <c r="H62">
        <f>IF(ISNUMBER(Table5[[#This Row],[Date]]),H61,"")</f>
        <v>1</v>
      </c>
    </row>
    <row r="63" spans="1:8" x14ac:dyDescent="0.3">
      <c r="A63" s="1">
        <f>IF(ISNUMBER(Wide!A63),Wide!A63,"")</f>
        <v>43941</v>
      </c>
      <c r="B63">
        <f>IF(ISNUMBER(Table5[[#This Row],[Date]]),B62,"")</f>
        <v>1</v>
      </c>
      <c r="C63">
        <f>IF(ISNUMBER(Table5[[#This Row],[Date]]),C62,"")</f>
        <v>1</v>
      </c>
      <c r="D63">
        <f>IF(ISNUMBER(Table5[[#This Row],[Date]]),D62,"")</f>
        <v>1</v>
      </c>
      <c r="E63">
        <f>IF(ISNUMBER(Table5[[#This Row],[Date]]),E62,"")</f>
        <v>1</v>
      </c>
      <c r="F63">
        <f>IF(ISNUMBER(Table5[[#This Row],[Date]]),F62,"")</f>
        <v>1</v>
      </c>
      <c r="G63">
        <f>IF(ISNUMBER(Table5[[#This Row],[Date]]),G62,"")</f>
        <v>1</v>
      </c>
      <c r="H63">
        <f>IF(ISNUMBER(Table5[[#This Row],[Date]]),H62,"")</f>
        <v>1</v>
      </c>
    </row>
    <row r="64" spans="1:8" x14ac:dyDescent="0.3">
      <c r="A64" s="1">
        <f>IF(ISNUMBER(Wide!A64),Wide!A64,"")</f>
        <v>43942</v>
      </c>
      <c r="B64">
        <f>IF(ISNUMBER(Table5[[#This Row],[Date]]),B63,"")</f>
        <v>1</v>
      </c>
      <c r="C64">
        <f>IF(ISNUMBER(Table5[[#This Row],[Date]]),C63,"")</f>
        <v>1</v>
      </c>
      <c r="D64">
        <f>IF(ISNUMBER(Table5[[#This Row],[Date]]),D63,"")</f>
        <v>1</v>
      </c>
      <c r="E64">
        <f>IF(ISNUMBER(Table5[[#This Row],[Date]]),E63,"")</f>
        <v>1</v>
      </c>
      <c r="F64">
        <f>IF(ISNUMBER(Table5[[#This Row],[Date]]),F63,"")</f>
        <v>1</v>
      </c>
      <c r="G64">
        <f>IF(ISNUMBER(Table5[[#This Row],[Date]]),G63,"")</f>
        <v>1</v>
      </c>
      <c r="H64">
        <f>IF(ISNUMBER(Table5[[#This Row],[Date]]),H63,"")</f>
        <v>1</v>
      </c>
    </row>
    <row r="65" spans="1:8" x14ac:dyDescent="0.3">
      <c r="A65" s="1">
        <f>IF(ISNUMBER(Wide!A65),Wide!A65,"")</f>
        <v>43943</v>
      </c>
      <c r="B65">
        <f>IF(ISNUMBER(Table5[[#This Row],[Date]]),B64,"")</f>
        <v>1</v>
      </c>
      <c r="C65">
        <f>IF(ISNUMBER(Table5[[#This Row],[Date]]),C64,"")</f>
        <v>1</v>
      </c>
      <c r="D65">
        <f>IF(ISNUMBER(Table5[[#This Row],[Date]]),D64,"")</f>
        <v>1</v>
      </c>
      <c r="E65">
        <f>IF(ISNUMBER(Table5[[#This Row],[Date]]),E64,"")</f>
        <v>1</v>
      </c>
      <c r="F65">
        <f>IF(ISNUMBER(Table5[[#This Row],[Date]]),F64,"")</f>
        <v>1</v>
      </c>
      <c r="G65">
        <f>IF(ISNUMBER(Table5[[#This Row],[Date]]),G64,"")</f>
        <v>1</v>
      </c>
      <c r="H65">
        <f>IF(ISNUMBER(Table5[[#This Row],[Date]]),H64,"")</f>
        <v>1</v>
      </c>
    </row>
    <row r="66" spans="1:8" x14ac:dyDescent="0.3">
      <c r="A66" s="1">
        <f>IF(ISNUMBER(Wide!A66),Wide!A66,"")</f>
        <v>43944</v>
      </c>
      <c r="B66">
        <f>IF(ISNUMBER(Table5[[#This Row],[Date]]),B65,"")</f>
        <v>1</v>
      </c>
      <c r="C66">
        <f>IF(ISNUMBER(Table5[[#This Row],[Date]]),C65,"")</f>
        <v>1</v>
      </c>
      <c r="D66">
        <f>IF(ISNUMBER(Table5[[#This Row],[Date]]),D65,"")</f>
        <v>1</v>
      </c>
      <c r="E66">
        <f>IF(ISNUMBER(Table5[[#This Row],[Date]]),E65,"")</f>
        <v>1</v>
      </c>
      <c r="F66">
        <f>IF(ISNUMBER(Table5[[#This Row],[Date]]),F65,"")</f>
        <v>1</v>
      </c>
      <c r="G66">
        <f>IF(ISNUMBER(Table5[[#This Row],[Date]]),G65,"")</f>
        <v>1</v>
      </c>
      <c r="H66">
        <f>IF(ISNUMBER(Table5[[#This Row],[Date]]),H65,"")</f>
        <v>1</v>
      </c>
    </row>
    <row r="67" spans="1:8" x14ac:dyDescent="0.3">
      <c r="A67" s="1">
        <f>IF(ISNUMBER(Wide!A67),Wide!A67,"")</f>
        <v>43945</v>
      </c>
      <c r="B67">
        <f>IF(ISNUMBER(Table5[[#This Row],[Date]]),B66,"")</f>
        <v>1</v>
      </c>
      <c r="C67">
        <f>IF(ISNUMBER(Table5[[#This Row],[Date]]),C66,"")</f>
        <v>1</v>
      </c>
      <c r="D67">
        <f>IF(ISNUMBER(Table5[[#This Row],[Date]]),D66,"")</f>
        <v>1</v>
      </c>
      <c r="E67">
        <f>IF(ISNUMBER(Table5[[#This Row],[Date]]),E66,"")</f>
        <v>1</v>
      </c>
      <c r="F67">
        <f>IF(ISNUMBER(Table5[[#This Row],[Date]]),F66,"")</f>
        <v>1</v>
      </c>
      <c r="G67">
        <f>IF(ISNUMBER(Table5[[#This Row],[Date]]),G66,"")</f>
        <v>1</v>
      </c>
      <c r="H67">
        <f>IF(ISNUMBER(Table5[[#This Row],[Date]]),H66,"")</f>
        <v>1</v>
      </c>
    </row>
    <row r="68" spans="1:8" x14ac:dyDescent="0.3">
      <c r="A68" s="1">
        <f>IF(ISNUMBER(Wide!A68),Wide!A68,"")</f>
        <v>43946</v>
      </c>
      <c r="B68">
        <f>IF(ISNUMBER(Table5[[#This Row],[Date]]),B67,"")</f>
        <v>1</v>
      </c>
      <c r="C68">
        <f>IF(ISNUMBER(Table5[[#This Row],[Date]]),C67,"")</f>
        <v>1</v>
      </c>
      <c r="D68">
        <f>IF(ISNUMBER(Table5[[#This Row],[Date]]),D67,"")</f>
        <v>1</v>
      </c>
      <c r="E68">
        <f>IF(ISNUMBER(Table5[[#This Row],[Date]]),E67,"")</f>
        <v>1</v>
      </c>
      <c r="F68">
        <f>IF(ISNUMBER(Table5[[#This Row],[Date]]),F67,"")</f>
        <v>1</v>
      </c>
      <c r="G68">
        <f>IF(ISNUMBER(Table5[[#This Row],[Date]]),G67,"")</f>
        <v>1</v>
      </c>
      <c r="H68">
        <f>IF(ISNUMBER(Table5[[#This Row],[Date]]),H67,"")</f>
        <v>1</v>
      </c>
    </row>
    <row r="69" spans="1:8" x14ac:dyDescent="0.3">
      <c r="A69" s="1">
        <f>IF(ISNUMBER(Wide!A69),Wide!A69,"")</f>
        <v>43947</v>
      </c>
      <c r="B69">
        <f>IF(ISNUMBER(Table5[[#This Row],[Date]]),B68,"")</f>
        <v>1</v>
      </c>
      <c r="C69">
        <f>IF(ISNUMBER(Table5[[#This Row],[Date]]),C68,"")</f>
        <v>1</v>
      </c>
      <c r="D69">
        <f>IF(ISNUMBER(Table5[[#This Row],[Date]]),D68,"")</f>
        <v>1</v>
      </c>
      <c r="E69">
        <f>IF(ISNUMBER(Table5[[#This Row],[Date]]),E68,"")</f>
        <v>1</v>
      </c>
      <c r="F69">
        <f>IF(ISNUMBER(Table5[[#This Row],[Date]]),F68,"")</f>
        <v>1</v>
      </c>
      <c r="G69">
        <f>IF(ISNUMBER(Table5[[#This Row],[Date]]),G68,"")</f>
        <v>1</v>
      </c>
      <c r="H69">
        <f>IF(ISNUMBER(Table5[[#This Row],[Date]]),H68,"")</f>
        <v>1</v>
      </c>
    </row>
    <row r="70" spans="1:8" x14ac:dyDescent="0.3">
      <c r="A70" s="1">
        <f>IF(ISNUMBER(Wide!A70),Wide!A70,"")</f>
        <v>43948</v>
      </c>
      <c r="B70">
        <f>IF(ISNUMBER(Table5[[#This Row],[Date]]),B69,"")</f>
        <v>1</v>
      </c>
      <c r="C70">
        <f>IF(ISNUMBER(Table5[[#This Row],[Date]]),C69,"")</f>
        <v>1</v>
      </c>
      <c r="D70">
        <f>IF(ISNUMBER(Table5[[#This Row],[Date]]),D69,"")</f>
        <v>1</v>
      </c>
      <c r="E70">
        <f>IF(ISNUMBER(Table5[[#This Row],[Date]]),E69,"")</f>
        <v>1</v>
      </c>
      <c r="F70">
        <f>IF(ISNUMBER(Table5[[#This Row],[Date]]),F69,"")</f>
        <v>1</v>
      </c>
      <c r="G70">
        <f>IF(ISNUMBER(Table5[[#This Row],[Date]]),G69,"")</f>
        <v>1</v>
      </c>
      <c r="H70">
        <f>IF(ISNUMBER(Table5[[#This Row],[Date]]),H69,"")</f>
        <v>1</v>
      </c>
    </row>
    <row r="71" spans="1:8" x14ac:dyDescent="0.3">
      <c r="A71" s="1">
        <f>IF(ISNUMBER(Wide!A71),Wide!A71,"")</f>
        <v>43949</v>
      </c>
      <c r="B71">
        <f>IF(ISNUMBER(Table5[[#This Row],[Date]]),B70,"")</f>
        <v>1</v>
      </c>
      <c r="C71">
        <f>IF(ISNUMBER(Table5[[#This Row],[Date]]),C70,"")</f>
        <v>1</v>
      </c>
      <c r="D71">
        <f>IF(ISNUMBER(Table5[[#This Row],[Date]]),D70,"")</f>
        <v>1</v>
      </c>
      <c r="E71">
        <f>IF(ISNUMBER(Table5[[#This Row],[Date]]),E70,"")</f>
        <v>1</v>
      </c>
      <c r="F71">
        <f>IF(ISNUMBER(Table5[[#This Row],[Date]]),F70,"")</f>
        <v>1</v>
      </c>
      <c r="G71">
        <f>IF(ISNUMBER(Table5[[#This Row],[Date]]),G70,"")</f>
        <v>1</v>
      </c>
      <c r="H71">
        <f>IF(ISNUMBER(Table5[[#This Row],[Date]]),H70,"")</f>
        <v>1</v>
      </c>
    </row>
    <row r="72" spans="1:8" x14ac:dyDescent="0.3">
      <c r="A72" s="1">
        <f>IF(ISNUMBER(Wide!A72),Wide!A72,"")</f>
        <v>43950</v>
      </c>
      <c r="B72">
        <f>IF(ISNUMBER(Table5[[#This Row],[Date]]),B71,"")</f>
        <v>1</v>
      </c>
      <c r="C72">
        <f>IF(ISNUMBER(Table5[[#This Row],[Date]]),C71,"")</f>
        <v>1</v>
      </c>
      <c r="D72">
        <f>IF(ISNUMBER(Table5[[#This Row],[Date]]),D71,"")</f>
        <v>1</v>
      </c>
      <c r="E72">
        <f>IF(ISNUMBER(Table5[[#This Row],[Date]]),E71,"")</f>
        <v>1</v>
      </c>
      <c r="F72">
        <f>IF(ISNUMBER(Table5[[#This Row],[Date]]),F71,"")</f>
        <v>1</v>
      </c>
      <c r="G72">
        <f>IF(ISNUMBER(Table5[[#This Row],[Date]]),G71,"")</f>
        <v>1</v>
      </c>
      <c r="H72">
        <f>IF(ISNUMBER(Table5[[#This Row],[Date]]),H71,"")</f>
        <v>1</v>
      </c>
    </row>
    <row r="73" spans="1:8" x14ac:dyDescent="0.3">
      <c r="A73" s="1">
        <f>IF(ISNUMBER(Wide!A73),Wide!A73,"")</f>
        <v>43951</v>
      </c>
      <c r="B73">
        <f>IF(ISNUMBER(Table5[[#This Row],[Date]]),B72,"")</f>
        <v>1</v>
      </c>
      <c r="C73">
        <f>IF(ISNUMBER(Table5[[#This Row],[Date]]),C72,"")</f>
        <v>1</v>
      </c>
      <c r="D73">
        <f>IF(ISNUMBER(Table5[[#This Row],[Date]]),D72,"")</f>
        <v>1</v>
      </c>
      <c r="E73">
        <f>IF(ISNUMBER(Table5[[#This Row],[Date]]),E72,"")</f>
        <v>1</v>
      </c>
      <c r="F73">
        <f>IF(ISNUMBER(Table5[[#This Row],[Date]]),F72,"")</f>
        <v>1</v>
      </c>
      <c r="G73">
        <f>IF(ISNUMBER(Table5[[#This Row],[Date]]),G72,"")</f>
        <v>1</v>
      </c>
      <c r="H73">
        <f>IF(ISNUMBER(Table5[[#This Row],[Date]]),H72,"")</f>
        <v>1</v>
      </c>
    </row>
    <row r="74" spans="1:8" x14ac:dyDescent="0.3">
      <c r="A74" s="1">
        <f>IF(ISNUMBER(Wide!A74),Wide!A74,"")</f>
        <v>43952</v>
      </c>
      <c r="B74">
        <f>IF(ISNUMBER(Table5[[#This Row],[Date]]),B73,"")</f>
        <v>1</v>
      </c>
      <c r="C74">
        <f>IF(ISNUMBER(Table5[[#This Row],[Date]]),C73,"")</f>
        <v>1</v>
      </c>
      <c r="D74">
        <f>IF(ISNUMBER(Table5[[#This Row],[Date]]),D73,"")</f>
        <v>1</v>
      </c>
      <c r="E74">
        <f>IF(ISNUMBER(Table5[[#This Row],[Date]]),E73,"")</f>
        <v>1</v>
      </c>
      <c r="F74">
        <f>IF(ISNUMBER(Table5[[#This Row],[Date]]),F73,"")</f>
        <v>1</v>
      </c>
      <c r="G74">
        <f>IF(ISNUMBER(Table5[[#This Row],[Date]]),G73,"")</f>
        <v>1</v>
      </c>
      <c r="H74">
        <f>IF(ISNUMBER(Table5[[#This Row],[Date]]),H73,"")</f>
        <v>1</v>
      </c>
    </row>
    <row r="75" spans="1:8" x14ac:dyDescent="0.3">
      <c r="A75" s="1">
        <f>IF(ISNUMBER(Wide!A75),Wide!A75,"")</f>
        <v>43953</v>
      </c>
      <c r="B75">
        <f>IF(ISNUMBER(Table5[[#This Row],[Date]]),B74,"")</f>
        <v>1</v>
      </c>
      <c r="C75">
        <f>IF(ISNUMBER(Table5[[#This Row],[Date]]),C74,"")</f>
        <v>1</v>
      </c>
      <c r="D75">
        <f>IF(ISNUMBER(Table5[[#This Row],[Date]]),D74,"")</f>
        <v>1</v>
      </c>
      <c r="E75">
        <f>IF(ISNUMBER(Table5[[#This Row],[Date]]),E74,"")</f>
        <v>1</v>
      </c>
      <c r="F75">
        <f>IF(ISNUMBER(Table5[[#This Row],[Date]]),F74,"")</f>
        <v>1</v>
      </c>
      <c r="G75">
        <f>IF(ISNUMBER(Table5[[#This Row],[Date]]),G74,"")</f>
        <v>1</v>
      </c>
      <c r="H75">
        <f>IF(ISNUMBER(Table5[[#This Row],[Date]]),H74,"")</f>
        <v>1</v>
      </c>
    </row>
    <row r="76" spans="1:8" x14ac:dyDescent="0.3">
      <c r="A76" s="1" t="str">
        <f>IF(ISNUMBER(Wide!#REF!),Wide!#REF!,"")</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c r="H76" t="str">
        <f>IF(ISNUMBER(Table5[[#This Row],[Date]]),H75,"")</f>
        <v/>
      </c>
    </row>
    <row r="77" spans="1:8" x14ac:dyDescent="0.3">
      <c r="A77" s="1">
        <f>IF(ISNUMBER(Wide!A76),Wide!A76,"")</f>
        <v>43954</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c r="H77" t="str">
        <f>IF(ISNUMBER(Table5[[#This Row],[Date]]),H76,"")</f>
        <v/>
      </c>
    </row>
    <row r="78" spans="1:8" x14ac:dyDescent="0.3">
      <c r="A78" s="1">
        <f>IF(ISNUMBER(Wide!A77),Wide!A77,"")</f>
        <v>43955</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c r="H78" t="str">
        <f>IF(ISNUMBER(Table5[[#This Row],[Date]]),H77,"")</f>
        <v/>
      </c>
    </row>
    <row r="79" spans="1:8" x14ac:dyDescent="0.3">
      <c r="A79" s="1">
        <f>IF(ISNUMBER(Wide!A78),Wide!A78,"")</f>
        <v>43956</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c r="H79" t="str">
        <f>IF(ISNUMBER(Table5[[#This Row],[Date]]),H78,"")</f>
        <v/>
      </c>
    </row>
    <row r="80" spans="1:8" x14ac:dyDescent="0.3">
      <c r="A80" s="1">
        <f>IF(ISNUMBER(Wide!A79),Wide!A79,"")</f>
        <v>43957</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c r="H80" t="str">
        <f>IF(ISNUMBER(Table5[[#This Row],[Date]]),H79,"")</f>
        <v/>
      </c>
    </row>
    <row r="81" spans="1:8" x14ac:dyDescent="0.3">
      <c r="A81" s="1">
        <f>IF(ISNUMBER(Wide!A80),Wide!A80,"")</f>
        <v>43958</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c r="H81" t="str">
        <f>IF(ISNUMBER(Table5[[#This Row],[Date]]),H80,"")</f>
        <v/>
      </c>
    </row>
    <row r="82" spans="1:8" x14ac:dyDescent="0.3">
      <c r="A82" s="1">
        <f>IF(ISNUMBER(Wide!A81),Wide!A81,"")</f>
        <v>43959</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c r="H82" t="str">
        <f>IF(ISNUMBER(Table5[[#This Row],[Date]]),H81,"")</f>
        <v/>
      </c>
    </row>
    <row r="83" spans="1:8" x14ac:dyDescent="0.3">
      <c r="A83" s="1">
        <f>IF(ISNUMBER(Wide!A82),Wide!A82,"")</f>
        <v>43960</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c r="H83" t="str">
        <f>IF(ISNUMBER(Table5[[#This Row],[Date]]),H82,"")</f>
        <v/>
      </c>
    </row>
    <row r="84" spans="1:8" x14ac:dyDescent="0.3">
      <c r="A84" s="1">
        <f>IF(ISNUMBER(Wide!A83),Wide!A83,"")</f>
        <v>43961</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c r="H84" t="str">
        <f>IF(ISNUMBER(Table5[[#This Row],[Date]]),H83,"")</f>
        <v/>
      </c>
    </row>
    <row r="85" spans="1:8" x14ac:dyDescent="0.3">
      <c r="A85" s="1">
        <f>IF(ISNUMBER(Wide!A84),Wide!A84,"")</f>
        <v>43962</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c r="H85" t="str">
        <f>IF(ISNUMBER(Table5[[#This Row],[Date]]),H84,"")</f>
        <v/>
      </c>
    </row>
    <row r="86" spans="1:8" x14ac:dyDescent="0.3">
      <c r="A86" s="1">
        <f>IF(ISNUMBER(Wide!A88),Wide!A88,"")</f>
        <v>43966</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c r="H86" t="str">
        <f>IF(ISNUMBER(Table5[[#This Row],[Date]]),H85,"")</f>
        <v/>
      </c>
    </row>
    <row r="87" spans="1:8" x14ac:dyDescent="0.3">
      <c r="A87" s="1">
        <f>IF(ISNUMBER(Wide!A89),Wide!A89,"")</f>
        <v>43967</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c r="H87" t="str">
        <f>IF(ISNUMBER(Table5[[#This Row],[Date]]),H86,"")</f>
        <v/>
      </c>
    </row>
    <row r="88" spans="1:8" x14ac:dyDescent="0.3">
      <c r="A88" s="1">
        <f>IF(ISNUMBER(Wide!A90),Wide!A90,"")</f>
        <v>43968</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c r="H88" t="str">
        <f>IF(ISNUMBER(Table5[[#This Row],[Date]]),H87,"")</f>
        <v/>
      </c>
    </row>
    <row r="89" spans="1:8" x14ac:dyDescent="0.3">
      <c r="A89" s="1">
        <f>IF(ISNUMBER(Wide!A91),Wide!A91,"")</f>
        <v>43969</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c r="H89" t="str">
        <f>IF(ISNUMBER(Table5[[#This Row],[Date]]),H88,"")</f>
        <v/>
      </c>
    </row>
    <row r="90" spans="1:8" x14ac:dyDescent="0.3">
      <c r="A90" s="1">
        <f>IF(ISNUMBER(Wide!A92),Wide!A92,"")</f>
        <v>43970</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c r="H90" t="str">
        <f>IF(ISNUMBER(Table5[[#This Row],[Date]]),H89,"")</f>
        <v/>
      </c>
    </row>
    <row r="91" spans="1:8" x14ac:dyDescent="0.3">
      <c r="A91" s="1">
        <f>IF(ISNUMBER(Wide!A93),Wide!A93,"")</f>
        <v>43971</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c r="H91" t="str">
        <f>IF(ISNUMBER(Table5[[#This Row],[Date]]),H90,"")</f>
        <v/>
      </c>
    </row>
    <row r="92" spans="1:8" x14ac:dyDescent="0.3">
      <c r="A92" s="1">
        <f>IF(ISNUMBER(Wide!A94),Wide!A94,"")</f>
        <v>43972</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c r="H92" t="str">
        <f>IF(ISNUMBER(Table5[[#This Row],[Date]]),H91,"")</f>
        <v/>
      </c>
    </row>
    <row r="93" spans="1:8" x14ac:dyDescent="0.3">
      <c r="A93" s="1">
        <f>IF(ISNUMBER(Wide!A95),Wide!A95,"")</f>
        <v>43973</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c r="H93" t="str">
        <f>IF(ISNUMBER(Table5[[#This Row],[Date]]),H92,"")</f>
        <v/>
      </c>
    </row>
    <row r="94" spans="1:8" x14ac:dyDescent="0.3">
      <c r="A94" s="1">
        <f>IF(ISNUMBER(Wide!A96),Wide!A96,"")</f>
        <v>43974</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c r="H94" t="str">
        <f>IF(ISNUMBER(Table5[[#This Row],[Date]]),H93,"")</f>
        <v/>
      </c>
    </row>
    <row r="95" spans="1:8" x14ac:dyDescent="0.3">
      <c r="A95" s="1">
        <f>IF(ISNUMBER(Wide!A97),Wide!A97,"")</f>
        <v>43975</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c r="H95" t="str">
        <f>IF(ISNUMBER(Table5[[#This Row],[Date]]),H94,"")</f>
        <v/>
      </c>
    </row>
    <row r="96" spans="1:8" x14ac:dyDescent="0.3">
      <c r="A96" s="1">
        <f>IF(ISNUMBER(Wide!A98),Wide!A98,"")</f>
        <v>43976</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c r="H96" t="str">
        <f>IF(ISNUMBER(Table5[[#This Row],[Date]]),H95,"")</f>
        <v/>
      </c>
    </row>
    <row r="97" spans="1:8" x14ac:dyDescent="0.3">
      <c r="A97" s="1" t="str">
        <f>IF(ISNUMBER(Wide!A99),Wide!A99,"")</f>
        <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c r="H97" t="str">
        <f>IF(ISNUMBER(Table5[[#This Row],[Date]]),H96,"")</f>
        <v/>
      </c>
    </row>
    <row r="98" spans="1:8" x14ac:dyDescent="0.3">
      <c r="A98" s="1" t="str">
        <f>IF(ISNUMBER(Wide!A100),Wide!A100,"")</f>
        <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c r="H98" t="str">
        <f>IF(ISNUMBER(Table5[[#This Row],[Date]]),H97,"")</f>
        <v/>
      </c>
    </row>
    <row r="99" spans="1:8" x14ac:dyDescent="0.3">
      <c r="A99" s="1" t="str">
        <f>IF(ISNUMBER(Wide!A101),Wide!A101,"")</f>
        <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c r="H99" t="str">
        <f>IF(ISNUMBER(Table5[[#This Row],[Date]]),H98,"")</f>
        <v/>
      </c>
    </row>
    <row r="100" spans="1:8" x14ac:dyDescent="0.3">
      <c r="A100" s="1" t="str">
        <f>IF(ISNUMBER(Wide!A102),Wide!A102,"")</f>
        <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c r="H100" t="str">
        <f>IF(ISNUMBER(Table5[[#This Row],[Date]]),H99,"")</f>
        <v/>
      </c>
    </row>
    <row r="101" spans="1:8" x14ac:dyDescent="0.3">
      <c r="A101" s="1"/>
      <c r="B101" s="1"/>
    </row>
  </sheetData>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B1DF0-DC42-4EFD-B91F-D534219C6A2F}">
  <dimension ref="A1:V22"/>
  <sheetViews>
    <sheetView workbookViewId="0">
      <selection activeCell="B22" sqref="B22"/>
    </sheetView>
  </sheetViews>
  <sheetFormatPr defaultRowHeight="14.4" x14ac:dyDescent="0.3"/>
  <cols>
    <col min="1" max="1" width="14" bestFit="1" customWidth="1"/>
    <col min="2" max="3" width="12" bestFit="1" customWidth="1"/>
    <col min="4" max="4" width="14" bestFit="1" customWidth="1"/>
    <col min="5" max="22" width="12" bestFit="1" customWidth="1"/>
  </cols>
  <sheetData>
    <row r="1" spans="1:22" x14ac:dyDescent="0.3">
      <c r="A1" s="5" t="s">
        <v>128</v>
      </c>
      <c r="B1" s="5" t="s">
        <v>109</v>
      </c>
      <c r="C1" s="5" t="s">
        <v>111</v>
      </c>
      <c r="D1" s="5" t="s">
        <v>112</v>
      </c>
      <c r="E1" s="5" t="s">
        <v>113</v>
      </c>
      <c r="F1" s="5" t="s">
        <v>114</v>
      </c>
      <c r="G1" s="5" t="s">
        <v>130</v>
      </c>
      <c r="H1" s="5" t="s">
        <v>115</v>
      </c>
      <c r="I1" s="5" t="s">
        <v>116</v>
      </c>
      <c r="J1" s="5" t="s">
        <v>117</v>
      </c>
      <c r="K1" s="5" t="s">
        <v>118</v>
      </c>
      <c r="L1" s="5" t="s">
        <v>131</v>
      </c>
      <c r="M1" s="5" t="s">
        <v>119</v>
      </c>
      <c r="N1" s="5" t="s">
        <v>132</v>
      </c>
      <c r="O1" s="5" t="s">
        <v>122</v>
      </c>
      <c r="P1" s="5" t="s">
        <v>110</v>
      </c>
      <c r="Q1" s="5" t="s">
        <v>120</v>
      </c>
      <c r="R1" s="5" t="s">
        <v>121</v>
      </c>
      <c r="S1" s="5" t="s">
        <v>123</v>
      </c>
      <c r="T1" s="5" t="s">
        <v>124</v>
      </c>
      <c r="U1" s="5" t="s">
        <v>133</v>
      </c>
      <c r="V1" s="5" t="s">
        <v>125</v>
      </c>
    </row>
    <row r="2" spans="1:22" x14ac:dyDescent="0.3">
      <c r="A2" s="5" t="s">
        <v>109</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3">
      <c r="A3" s="5" t="s">
        <v>111</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3">
      <c r="A4" s="5" t="s">
        <v>112</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3">
      <c r="A5" s="5" t="s">
        <v>113</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3">
      <c r="A6" s="5" t="s">
        <v>114</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3">
      <c r="A7" s="5" t="s">
        <v>130</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3">
      <c r="A8" s="5" t="s">
        <v>115</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3">
      <c r="A9" s="5" t="s">
        <v>116</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3">
      <c r="A10" s="5" t="s">
        <v>117</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3">
      <c r="A11" s="5" t="s">
        <v>118</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3">
      <c r="A12" s="5" t="s">
        <v>131</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3">
      <c r="A13" s="5" t="s">
        <v>119</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3">
      <c r="A14" s="5" t="s">
        <v>132</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3">
      <c r="A15" s="5" t="s">
        <v>122</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3">
      <c r="A16" s="5" t="s">
        <v>110</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3">
      <c r="A17" s="5" t="s">
        <v>120</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3">
      <c r="A18" s="5" t="s">
        <v>121</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3">
      <c r="A19" s="5" t="s">
        <v>123</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3">
      <c r="A20" s="5" t="s">
        <v>124</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3">
      <c r="A21" s="5" t="s">
        <v>133</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3">
      <c r="A22" s="5" t="s">
        <v>125</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A I A A B Q S w M E F A A C A A g A l o u 6 U G x M E f e o A A A A + A A A A B I A H A B D b 2 5 m a W c v U G F j a 2 F n Z S 5 4 b W w g o h g A K K A U A A A A A A A A A A A A A A A A A A A A A A A A A A A A h Y / B C o J A F E V / R W b v z K g E J s 8 R a t E m I Q i i 7 T B O O q T P c M b 0 3 1 r 0 S f 1 C Q l n t W t 7 L u X D u 4 3 a H b G x q 7 6 o 7 a 1 p M S U A 5 8 T S q t j B Y p q R 3 J z 8 m m Y C d V G d Z a m + C 0 S a j N S m p n L s k j A 3 D Q I e I t l 3 J Q s 4 D d s y 3 e 1 X p R v o G r Z O o N P m s i v 8 r I u D w k h E h j T l d x D y i S x 4 A m 2 v I D X 6 R c D K m H N h P C e u + d n 2 n h U Z / s w I 2 R 2 D v F + I J U E s D B B Q A A g A I A J a L u 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W i 7 p Q d B s j 0 x Y F A A A V F w A A E w A c A E Z v c m 1 1 b G F z L 1 N l Y 3 R p b 2 4 x L m 0 g o h g A K K A U A A A A A A A A A A A A A A A A A A A A A A A A A A A A p V d R b 9 p I E H 6 P 1 P 9 g + R 6 O S C 6 t 0 z R p r 8 q D g b S H L o Q c h l R q q N B i t m Q V e x e t 1 0 k g 4 g f d 7 7 g / d j O G A M u y P g v y M B H 7 e f a b X c 9 8 M 0 5 p p J j g T r j 4 7 3 9 5 c / T m K L 0 n k o 6 c 7 2 x E u + J K 8 L F z 4 c R U H T n w F 4 p M R h Q W L p 8 j G l e / C / k w F O K h 8 p X F t F o X X F G u 0 o p b / 6 P f S 6 l M + w l 7 o E / 9 B k 0 f l J j 0 e 5 w 9 w i p T 0 3 6 X x c N M j j d W W i R V V P b V P U 1 Z O o i E F J z 0 R 0 S R P l M k n g 6 e 2 A O b 0 B E j 1 e c 4 f X a P P Y d n c e w 5 S m b 0 2 M u j w 5 A H 4 T 2 l C i J c h P p y 1 1 Q 0 u X A R c r 2 / G B 9 d u P k T 7 s / 5 X Q N 2 / 7 l w / c 2 9 k S I R C g 7 + J y U j i M m F P b p k C O d a I s v 1 y p r F c + 6 W W B D H Y U R i I t M L j O f n 8 e u u 9 X v C x 7 B p d z q h 6 x 2 7 k v D 0 l 5 B J X c R Z w h F M K z t C 8 F 5 e X A g S I n c U P O P A d d C 5 5 7 y 4 t 4 1 g A N f 9 i 8 m E j g B t c n V 2 W s V 9 V n C D E n W f m t h V 8 1 u R K 8 I 2 1 5 v m Z Z E r w l b W d q u Q F W C b 6 + 3 l d e F Z A b a 5 d g s 9 u 3 b H 2 o 8 i R 0 B t j l 9 v C 2 8 X Y Z v r Z a t T 5 I q w z b U V F L o i b L 2 i d l h 4 R w D b X H u t W p E r w t Z 0 C A o v G G G b a 1 A r P C v C 1 m t q X x V e E 8 A 2 1 3 p Q m L 8 I W 3 M p K L x h h K 0 F 1 y v M J o T t A R e e F W G b a 9 i s F 7 k i b H U t T s S w I B F X b o N r + l Q E d w X 0 A / O B x b 6 7 n Z e Y x T O A 5 v d I B 8 1 6 z 4 p Z P D s 0 E t C / d h Y O h X a 2 t T 5 f t Y U O T c B x 5 L S h 3 U l n 0 Q U 2 O k 5 I Y + j I y + X K V h f x V j 3 B a A O 6 8 B t S r 4 u 7 I e e 6 g B u S r Y u 0 I c u 6 E G 9 L r y a 2 2 / K q C a o h o b p o G j K p C 6 M h h b r 4 G X K n C 5 w h a b q I G b K l C 5 U h T b o Y G f K j C 4 4 h M b q o G D K i C 4 c h F b o 4 G H K g C 4 B R 8 n q R G 2 W 9 W c j r p O 7 x C X v M 5 x c j o Z d Q n u 7 r t N 5 d B X n B Y o L P 8 Q a V k m y Y L d O d x B l 1 V 3 z h J G Z q 6 e Y M p 0 6 D x i x h M E R u F B I + s n i i s i v A L Y b 8 c d h g 4 d e l z 6 o 2 X e 1 a c Q f w y N 8 Z b B C q K c 6 7 6 e N x r h G v O 1 R 9 b c P q y c b l b J a w / 7 + T o P 1 o O B L q h P l k q C D W u R 7 M i Y a t I 7 n R 7 m B j z M X 1 y n a k n n P F U l V t g G E 8 M v G 7 D U I Y e 5 2 t A L b f W Y d y k u z K k A W w z o 2 t K M 1 j w 1 Z j + G Z x N V W d x C Q C p w X p x t 7 5 e r 5 a M W P w s E 7 R D m U 2 m w n X W z 4 v N U f v Z c V o I f Q L G L X A P F R a t A w K g G P m 7 c l 4 U p I R 7 g t b A 1 o S x / A d 8 X s g U k X e 4 a 9 / / 3 n 9 v X 8 c H 0 r G A R m B P Q g t G 2 e S k b 0 Z T 0 s y f k C u d g u t S I Z E j g 7 g / F i S 8 x T Y a j / w / U r x C E X D i B N k S n C R E G f E n J q I Z 4 S L d z U x o 3 z v Y M 5 K B v M R 4 u h e W 4 P p S v h i 3 z / l z 0 t G c Y a p d 4 l h 3 F J O D y D 8 V J L w H K h g b k A r W R a z t 8 g 7 g 8 N / w 1 / 7 5 8 D n k v y f g B k G E 7 Q J A 8 K 3 H b j w M d 9 B j F 2 m h L a 8 L 0 n 8 G d 9 3 O 0 Q r 0 o j s Y i w r Z 2 X 1 D G L z c F B C m w w P q W q / t K C h o s F k h 5 b I 6 H 5 / 6 f L L a p e f i 1 e A d X 1 F Z u y A N l F W u 3 w U L 5 g R 0 Y q Y p Q c c s q x 0 + a h d M D m i z c a H F I p f V q B 8 V C i Y Z d G S F G o l I u o A 2 r K K 5 K M k w R C M l s T k s L Q t q 0 r + e U 7 a y k m T C e G H k J a V I h + 1 C O Z 5 t C x i h 7 z U k 7 I q 5 K M M h X l 9 h t B 0 6 U 7 l s 5 K G Q u L o 1 x F P m 9 / E s G g O F O / z y X C 5 g + e 0 g U t W g z S i f M T 4 e L 7 6 l j C h + f E R 4 z s I v / w H U E s B A i 0 A F A A C A A g A l o u 6 U G x M E f e o A A A A + A A A A B I A A A A A A A A A A A A A A A A A A A A A A E N v b m Z p Z y 9 Q Y W N r Y W d l L n h t b F B L A Q I t A B Q A A g A I A J a L u l A P y u m r p A A A A O k A A A A T A A A A A A A A A A A A A A A A A P Q A A A B b Q 2 9 u d G V u d F 9 U e X B l c 1 0 u e G 1 s U E s B A i 0 A F A A C A A g A l o u 6 U H Q b I 9 M W B Q A A F R c A A B M A A A A A A A A A A A A A A A A A 5 Q E A A E Z v c m 1 1 b G F z L 1 N l Y 3 R p b 2 4 x L m 1 Q S w U G A A A A A A M A A w D C A A A A S A c 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B s A A A A A A A A 6 G 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d p Z G V U b 0 x v b m 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V G F y Z 2 V 0 I i B W Y W x 1 Z T 0 i c 1 d p Z G V U b 0 x v b m c i I C 8 + P E V u d H J 5 I F R 5 c G U 9 I k Z p b G x l Z E N v b X B s Z X R l U m V z d W x 0 V G 9 X b 3 J r c 2 h l Z X Q i I F Z h b H V l P S J s M S I g L z 4 8 R W 5 0 c n k g V H l w Z T 0 i U X V l c n l J R C I g V m F s d W U 9 I n M x Z D Y 3 Y j U 2 N S 1 l M G M z L T R j O W I t Y W Z h Z i 0 0 Z W V i O D h i M G V h Z G E i I C 8 + P E V u d H J 5 I F R 5 c G U 9 I k Z p b G x M Y X N 0 V X B k Y X R l Z C I g V m F s d W U 9 I m Q y M D I w L T A 1 L T I 2 V D E 1 O j I 4 O j Q 1 L j M z M D Y w M z B a I i A v P j x F b n R y e S B U e X B l P S J G a W x s Q 2 9 s d W 1 u V H l w Z X M i I F Z h b H V l P S J z Q 1 F Z R E F 3 P T 0 i I C 8 + P E V u d H J 5 I F R 5 c G U 9 I k Z p b G x F c n J v c k N v d W 5 0 I i B W Y W x 1 Z T 0 i b D A i I C 8 + P E V u d H J 5 I F R 5 c G U 9 I k Z p b G x D b 2 x 1 b W 5 O Y W 1 l c y I g V m F s d W U 9 I n N b J n F 1 b 3 Q 7 R G F 0 Z S Z x d W 9 0 O y w m c X V v d D t S Z W d p b 2 4 m c X V v d D s s J n F 1 b 3 Q 7 Q 2 9 u Z m l y b W V k J n F 1 b 3 Q 7 L C Z x d W 9 0 O 0 R l Y X R o c y Z x d W 9 0 O 1 0 i I C 8 + P E V u d H J 5 I F R 5 c G U 9 I k Z p b G x F c n J v c k N v Z G U i I F Z h b H V l P S J z V W 5 r b m 9 3 b i I g L z 4 8 R W 5 0 c n k g V H l w Z T 0 i R m l s b F N 0 Y X R 1 c y I g V m F s d W U 9 I n N D b 2 1 w b G V 0 Z S I g L z 4 8 R W 5 0 c n k g V H l w Z T 0 i R m l s b E N v d W 5 0 I i B W Y W x 1 Z T 0 i b D I w M z M i I C 8 + P E V u d H J 5 I F R 5 c G U 9 I l J l b G F 0 a W 9 u c 2 h p c E l u Z m 9 D b 2 5 0 Y W l u Z X I i I F Z h b H V l P S J z e y Z x d W 9 0 O 2 N v b H V t b k N v d W 5 0 J n F 1 b 3 Q 7 O j Q s J n F 1 b 3 Q 7 a 2 V 5 Q 2 9 s d W 1 u T m F t Z X M m c X V v d D s 6 W 1 0 s J n F 1 b 3 Q 7 c X V l c n l S Z W x h d G l v b n N o a X B z J n F 1 b 3 Q 7 O l t d L C Z x d W 9 0 O 2 N v b H V t b k l k Z W 5 0 a X R p Z X M m c X V v d D s 6 W y Z x d W 9 0 O 1 N l Y 3 R p b 2 4 x L 1 d p Z G V U b 0 x v b m c v U G l 2 b 3 R l Z C B D b 2 x 1 b W 4 u e 0 R h d G U s M H 0 m c X V v d D s s J n F 1 b 3 Q 7 U 2 V j d G l v b j E v V 2 l k Z V R v T G 9 u Z y 9 S Z X B s Y W N l Z C B W Y W x 1 Z T I w L n t S Z W d p b 2 4 s M X 0 m c X V v d D s s J n F 1 b 3 Q 7 U 2 V j d G l v b j E v V 2 l k Z V R v T G 9 u Z y 9 Q a X Z v d G V k I E N v b H V t b i 5 7 Q 2 9 u Z m l y b W V k L D J 9 J n F 1 b 3 Q 7 L C Z x d W 9 0 O 1 N l Y 3 R p b 2 4 x L 1 d p Z G V U b 0 x v b m c v U G l 2 b 3 R l Z C B D b 2 x 1 b W 4 u e 0 R l Y X R o c y w z f S Z x d W 9 0 O 1 0 s J n F 1 b 3 Q 7 Q 2 9 s d W 1 u Q 2 9 1 b n Q m c X V v d D s 6 N C w m c X V v d D t L Z X l D b 2 x 1 b W 5 O Y W 1 l c y Z x d W 9 0 O z p b X S w m c X V v d D t D b 2 x 1 b W 5 J Z G V u d G l 0 a W V z J n F 1 b 3 Q 7 O l s m c X V v d D t T Z W N 0 a W 9 u M S 9 X a W R l V G 9 M b 2 5 n L 1 B p d m 9 0 Z W Q g Q 2 9 s d W 1 u L n t E Y X R l L D B 9 J n F 1 b 3 Q 7 L C Z x d W 9 0 O 1 N l Y 3 R p b 2 4 x L 1 d p Z G V U b 0 x v b m c v U m V w b G F j Z W Q g V m F s d W U y M C 5 7 U m V n a W 9 u L D F 9 J n F 1 b 3 Q 7 L C Z x d W 9 0 O 1 N l Y 3 R p b 2 4 x L 1 d p Z G V U b 0 x v b m c v U G l 2 b 3 R l Z C B D b 2 x 1 b W 4 u e 0 N v b m Z p c m 1 l Z C w y f S Z x d W 9 0 O y w m c X V v d D t T Z W N 0 a W 9 u M S 9 X a W R l V G 9 M b 2 5 n L 1 B p d m 9 0 Z W Q g Q 2 9 s d W 1 u L n t E Z W F 0 a H M s M 3 0 m c X V v d D t d L C Z x d W 9 0 O 1 J l b G F 0 a W 9 u c 2 h p c E l u Z m 8 m c X V v d D s 6 W 1 1 9 I i A v P j x F b n R y e S B U e X B l P S J B Z G R l Z F R v R G F 0 Y U 1 v Z G V s I i B W Y W x 1 Z T 0 i b D A i I C 8 + P C 9 T d G F i b G V F b n R y a W V z P j w v S X R l b T 4 8 S X R l b T 4 8 S X R l b U x v Y 2 F 0 a W 9 u P j x J d G V t V H l w Z T 5 G b 3 J t d W x h P C 9 J d G V t V H l w Z T 4 8 S X R l b V B h d G g + U 2 V j d G l v b j E v V 2 l k Z V R v T G 9 u Z y 9 T b 3 V y Y 2 U 8 L 0 l 0 Z W 1 Q Y X R o P j w v S X R l b U x v Y 2 F 0 a W 9 u P j x T d G F i b G V F b n R y a W V z I C 8 + P C 9 J d G V t P j x J d G V t P j x J d G V t T G 9 j Y X R p b 2 4 + P E l 0 Z W 1 U e X B l P k Z v c m 1 1 b G E 8 L 0 l 0 Z W 1 U e X B l P j x J d G V t U G F 0 a D 5 T Z W N 0 a W 9 u M S 9 X a W R l V G 9 M b 2 5 n L 1 d p Z G V f U 2 h l Z X Q 8 L 0 l 0 Z W 1 Q Y X R o P j w v S X R l b U x v Y 2 F 0 a W 9 u P j x T d G F i b G V F b n R y a W V z I C 8 + P C 9 J d G V t P j x J d G V t P j x J d G V t T G 9 j Y X R p b 2 4 + P E l 0 Z W 1 U e X B l P k Z v c m 1 1 b G E 8 L 0 l 0 Z W 1 U e X B l P j x J d G V t U G F 0 a D 5 T Z W N 0 a W 9 u M S 9 X a W R l V G 9 M b 2 5 n L 1 B y b 2 1 v d G V k J T I w S G V h Z G V y c z w v S X R l b V B h d G g + P C 9 J d G V t T G 9 j Y X R p b 2 4 + P F N 0 Y W J s Z U V u d H J p Z X M g L z 4 8 L 0 l 0 Z W 0 + P E l 0 Z W 0 + P E l 0 Z W 1 M b 2 N h d G l v b j 4 8 S X R l b V R 5 c G U + R m 9 y b X V s Y T w v S X R l b V R 5 c G U + P E l 0 Z W 1 Q Y X R o P l N l Y 3 R p b 2 4 x L 1 d p Z G V U b 0 x v b m c v Q 2 h h b m d l Z C U y M F R 5 c G U 8 L 0 l 0 Z W 1 Q Y X R o P j w v S X R l b U x v Y 2 F 0 a W 9 u P j x T d G F i b G V F b n R y a W V z I C 8 + P C 9 J d G V t P j x J d G V t P j x J d G V t T G 9 j Y X R p b 2 4 + P E l 0 Z W 1 U e X B l P k Z v c m 1 1 b G E 8 L 0 l 0 Z W 1 U e X B l P j x J d G V t U G F 0 a D 5 T Z W N 0 a W 9 u M S 9 X a W R l V G 9 M b 2 5 n L 1 J l b W 9 2 Z W Q l M j B P d G h l c i U y M E N v b H V t b n M 8 L 0 l 0 Z W 1 Q Y X R o P j w v S X R l b U x v Y 2 F 0 a W 9 u P j x T d G F i b G V F b n R y a W V z I C 8 + P C 9 J d G V t P j x J d G V t P j x J d G V t T G 9 j Y X R p b 2 4 + P E l 0 Z W 1 U e X B l P k Z v c m 1 1 b G E 8 L 0 l 0 Z W 1 U e X B l P j x J d G V t U G F 0 a D 5 T Z W N 0 a W 9 u M S 9 X a W R l V G 9 M b 2 5 n L 1 V u c G l 2 b 3 R l Z C U y M E N v b H V t b n M 8 L 0 l 0 Z W 1 Q Y X R o P j w v S X R l b U x v Y 2 F 0 a W 9 u P j x T d G F i b G V F b n R y a W V z I C 8 + P C 9 J d G V t P j x J d G V t P j x J d G V t T G 9 j Y X R p b 2 4 + P E l 0 Z W 1 U e X B l P k Z v c m 1 1 b G E 8 L 0 l 0 Z W 1 U e X B l P j x J d G V t U G F 0 a D 5 T Z W N 0 a W 9 u M S 9 X a W R l V G 9 M b 2 5 n L 1 N w b G l 0 J T I w Q 2 9 s d W 1 u J T I w Y n k l M j B E Z W x p b W l 0 Z X I 8 L 0 l 0 Z W 1 Q Y X R o P j w v S X R l b U x v Y 2 F 0 a W 9 u P j x T d G F i b G V F b n R y a W V z I C 8 + P C 9 J d G V t P j x J d G V t P j x J d G V t T G 9 j Y X R p b 2 4 + P E l 0 Z W 1 U e X B l P k Z v c m 1 1 b G E 8 L 0 l 0 Z W 1 U e X B l P j x J d G V t U G F 0 a D 5 T Z W N 0 a W 9 u M S 9 X a W R l V G 9 M b 2 5 n L 0 N o Y W 5 n Z W Q l M j B U e X B l M T w v S X R l b V B h d G g + P C 9 J d G V t T G 9 j Y X R p b 2 4 + P F N 0 Y W J s Z U V u d H J p Z X M g L z 4 8 L 0 l 0 Z W 0 + P E l 0 Z W 0 + P E l 0 Z W 1 M b 2 N h d G l v b j 4 8 S X R l b V R 5 c G U + R m 9 y b X V s Y T w v S X R l b V R 5 c G U + P E l 0 Z W 1 Q Y X R o P l N l Y 3 R p b 2 4 x L 1 d p Z G V U b 0 x v b m c v U G l 2 b 3 R l Z C U y M E N v b H V t b j w v S X R l b V B h d G g + P C 9 J d G V t T G 9 j Y X R p b 2 4 + P F N 0 Y W J s Z U V u d H J p Z X M g L z 4 8 L 0 l 0 Z W 0 + P E l 0 Z W 0 + P E l 0 Z W 1 M b 2 N h d G l v b j 4 8 S X R l b V R 5 c G U + R m 9 y b X V s Y T w v S X R l b V R 5 c G U + P E l 0 Z W 1 Q Y X R o P l N l Y 3 R p b 2 4 x L 1 d p Z G V U b 0 x v b m c v U m V u Y W 1 l Z C U y M E N v b H V t b n M 8 L 0 l 0 Z W 1 Q Y X R o P j w v S X R l b U x v Y 2 F 0 a W 9 u P j x T d G F i b G V F b n R y a W V z I C 8 + P C 9 J d G V t P j x J d G V t P j x J d G V t T G 9 j Y X R p b 2 4 + P E l 0 Z W 1 U e X B l P k Z v c m 1 1 b G E 8 L 0 l 0 Z W 1 U e X B l P j x J d G V t U G F 0 a D 5 T Z W N 0 a W 9 u M S 9 X a W R l V G 9 M b 2 5 n L 1 J l c G x h Y 2 V k J T I w V m F s d W U 8 L 0 l 0 Z W 1 Q Y X R o P j w v S X R l b U x v Y 2 F 0 a W 9 u P j x T d G F i b G V F b n R y a W V z I C 8 + P C 9 J d G V t P j x J d G V t P j x J d G V t T G 9 j Y X R p b 2 4 + P E l 0 Z W 1 U e X B l P k Z v c m 1 1 b G E 8 L 0 l 0 Z W 1 U e X B l P j x J d G V t U G F 0 a D 5 T Z W N 0 a W 9 u M S 9 X a W R l V G 9 M b 2 5 n L 1 J l c G x h Y 2 V k J T I w V m F s d W U x P C 9 J d G V t U G F 0 a D 4 8 L 0 l 0 Z W 1 M b 2 N h d G l v b j 4 8 U 3 R h Y m x l R W 5 0 c m l l c y A v P j w v S X R l b T 4 8 S X R l b T 4 8 S X R l b U x v Y 2 F 0 a W 9 u P j x J d G V t V H l w Z T 5 G b 3 J t d W x h P C 9 J d G V t V H l w Z T 4 8 S X R l b V B h d G g + U 2 V j d G l v b j E v V 2 l k Z V R v T G 9 u Z y 9 S Z X B s Y W N l Z C U y M F Z h b H V l M j w v S X R l b V B h d G g + P C 9 J d G V t T G 9 j Y X R p b 2 4 + P F N 0 Y W J s Z U V u d H J p Z X M g L z 4 8 L 0 l 0 Z W 0 + P E l 0 Z W 0 + P E l 0 Z W 1 M b 2 N h d G l v b j 4 8 S X R l b V R 5 c G U + R m 9 y b X V s Y T w v S X R l b V R 5 c G U + P E l 0 Z W 1 Q Y X R o P l N l Y 3 R p b 2 4 x L 1 d p Z G V U b 0 x v b m c v U m V w b G F j Z W Q l M j B W Y W x 1 Z T M 8 L 0 l 0 Z W 1 Q Y X R o P j w v S X R l b U x v Y 2 F 0 a W 9 u P j x T d G F i b G V F b n R y a W V z I C 8 + P C 9 J d G V t P j x J d G V t P j x J d G V t T G 9 j Y X R p b 2 4 + P E l 0 Z W 1 U e X B l P k Z v c m 1 1 b G E 8 L 0 l 0 Z W 1 U e X B l P j x J d G V t U G F 0 a D 5 T Z W N 0 a W 9 u M S 9 X a W R l V G 9 M b 2 5 n L 1 J l c G x h Y 2 V k J T I w V m F s d W U 0 P C 9 J d G V t U G F 0 a D 4 8 L 0 l 0 Z W 1 M b 2 N h d G l v b j 4 8 U 3 R h Y m x l R W 5 0 c m l l c y A v P j w v S X R l b T 4 8 S X R l b T 4 8 S X R l b U x v Y 2 F 0 a W 9 u P j x J d G V t V H l w Z T 5 G b 3 J t d W x h P C 9 J d G V t V H l w Z T 4 8 S X R l b V B h d G g + U 2 V j d G l v b j E v V 2 l k Z V R v T G 9 u Z y 9 S Z X B s Y W N l Z C U y M F Z h b H V l N T w v S X R l b V B h d G g + P C 9 J d G V t T G 9 j Y X R p b 2 4 + P F N 0 Y W J s Z U V u d H J p Z X M g L z 4 8 L 0 l 0 Z W 0 + P E l 0 Z W 0 + P E l 0 Z W 1 M b 2 N h d G l v b j 4 8 S X R l b V R 5 c G U + R m 9 y b X V s Y T w v S X R l b V R 5 c G U + P E l 0 Z W 1 Q Y X R o P l N l Y 3 R p b 2 4 x L 1 d p Z G V U b 0 x v b m c v U m V w b G F j Z W Q l M j B W Y W x 1 Z T Y 8 L 0 l 0 Z W 1 Q Y X R o P j w v S X R l b U x v Y 2 F 0 a W 9 u P j x T d G F i b G V F b n R y a W V z I C 8 + P C 9 J d G V t P j x J d G V t P j x J d G V t T G 9 j Y X R p b 2 4 + P E l 0 Z W 1 U e X B l P k Z v c m 1 1 b G E 8 L 0 l 0 Z W 1 U e X B l P j x J d G V t U G F 0 a D 5 T Z W N 0 a W 9 u M S 9 X a W R l V G 9 M b 2 5 n L 1 J l c G x h Y 2 V k J T I w V m F s d W U 3 P C 9 J d G V t U G F 0 a D 4 8 L 0 l 0 Z W 1 M b 2 N h d G l v b j 4 8 U 3 R h Y m x l R W 5 0 c m l l c y A v P j w v S X R l b T 4 8 S X R l b T 4 8 S X R l b U x v Y 2 F 0 a W 9 u P j x J d G V t V H l w Z T 5 G b 3 J t d W x h P C 9 J d G V t V H l w Z T 4 8 S X R l b V B h d G g + U 2 V j d G l v b j E v V 2 l k Z V R v T G 9 u Z y 9 S Z X B s Y W N l Z C U y M F Z h b H V l O D w v S X R l b V B h d G g + P C 9 J d G V t T G 9 j Y X R p b 2 4 + P F N 0 Y W J s Z U V u d H J p Z X M g L z 4 8 L 0 l 0 Z W 0 + P E l 0 Z W 0 + P E l 0 Z W 1 M b 2 N h d G l v b j 4 8 S X R l b V R 5 c G U + R m 9 y b X V s Y T w v S X R l b V R 5 c G U + P E l 0 Z W 1 Q Y X R o P l N l Y 3 R p b 2 4 x L 1 d p Z G V U b 0 x v b m c v U m V w b G F j Z W Q l M j B W Y W x 1 Z T k 8 L 0 l 0 Z W 1 Q Y X R o P j w v S X R l b U x v Y 2 F 0 a W 9 u P j x T d G F i b G V F b n R y a W V z I C 8 + P C 9 J d G V t P j x J d G V t P j x J d G V t T G 9 j Y X R p b 2 4 + P E l 0 Z W 1 U e X B l P k Z v c m 1 1 b G E 8 L 0 l 0 Z W 1 U e X B l P j x J d G V t U G F 0 a D 5 T Z W N 0 a W 9 u M S 9 X a W R l V G 9 M b 2 5 n L 1 J l c G x h Y 2 V k J T I w V m F s d W U x M D w v S X R l b V B h d G g + P C 9 J d G V t T G 9 j Y X R p b 2 4 + P F N 0 Y W J s Z U V u d H J p Z X M g L z 4 8 L 0 l 0 Z W 0 + P E l 0 Z W 0 + P E l 0 Z W 1 M b 2 N h d G l v b j 4 8 S X R l b V R 5 c G U + R m 9 y b X V s Y T w v S X R l b V R 5 c G U + P E l 0 Z W 1 Q Y X R o P l N l Y 3 R p b 2 4 x L 1 d p Z G V U b 0 x v b m c v U m V w b G F j Z W Q l M j B W Y W x 1 Z T E x P C 9 J d G V t U G F 0 a D 4 8 L 0 l 0 Z W 1 M b 2 N h d G l v b j 4 8 U 3 R h Y m x l R W 5 0 c m l l c y A v P j w v S X R l b T 4 8 S X R l b T 4 8 S X R l b U x v Y 2 F 0 a W 9 u P j x J d G V t V H l w Z T 5 G b 3 J t d W x h P C 9 J d G V t V H l w Z T 4 8 S X R l b V B h d G g + U 2 V j d G l v b j E v V 2 l k Z V R v T G 9 u Z y 9 S Z X B s Y W N l Z C U y M F Z h b H V l M T I 8 L 0 l 0 Z W 1 Q Y X R o P j w v S X R l b U x v Y 2 F 0 a W 9 u P j x T d G F i b G V F b n R y a W V z I C 8 + P C 9 J d G V t P j x J d G V t P j x J d G V t T G 9 j Y X R p b 2 4 + P E l 0 Z W 1 U e X B l P k Z v c m 1 1 b G E 8 L 0 l 0 Z W 1 U e X B l P j x J d G V t U G F 0 a D 5 T Z W N 0 a W 9 u M S 9 X a W R l V G 9 M b 2 5 n L 1 J l c G x h Y 2 V k J T I w V m F s d W U x M z w v S X R l b V B h d G g + P C 9 J d G V t T G 9 j Y X R p b 2 4 + P F N 0 Y W J s Z U V u d H J p Z X M g L z 4 8 L 0 l 0 Z W 0 + P E l 0 Z W 0 + P E l 0 Z W 1 M b 2 N h d G l v b j 4 8 S X R l b V R 5 c G U + R m 9 y b X V s Y T w v S X R l b V R 5 c G U + P E l 0 Z W 1 Q Y X R o P l N l Y 3 R p b 2 4 x L 1 d p Z G V U b 0 x v b m c v U m V w b G F j Z W Q l M j B W Y W x 1 Z T E 0 P C 9 J d G V t U G F 0 a D 4 8 L 0 l 0 Z W 1 M b 2 N h d G l v b j 4 8 U 3 R h Y m x l R W 5 0 c m l l c y A v P j w v S X R l b T 4 8 S X R l b T 4 8 S X R l b U x v Y 2 F 0 a W 9 u P j x J d G V t V H l w Z T 5 G b 3 J t d W x h P C 9 J d G V t V H l w Z T 4 8 S X R l b V B h d G g + U 2 V j d G l v b j E v V 2 l k Z V R v T G 9 u Z y 9 S Z X B s Y W N l Z C U y M F Z h b H V l M T U 8 L 0 l 0 Z W 1 Q Y X R o P j w v S X R l b U x v Y 2 F 0 a W 9 u P j x T d G F i b G V F b n R y a W V z I C 8 + P C 9 J d G V t P j x J d G V t P j x J d G V t T G 9 j Y X R p b 2 4 + P E l 0 Z W 1 U e X B l P k Z v c m 1 1 b G E 8 L 0 l 0 Z W 1 U e X B l P j x J d G V t U G F 0 a D 5 T Z W N 0 a W 9 u M S 9 X a W R l V G 9 M b 2 5 n L 1 J l c G x h Y 2 V k J T I w V m F s d W U x N j w v S X R l b V B h d G g + P C 9 J d G V t T G 9 j Y X R p b 2 4 + P F N 0 Y W J s Z U V u d H J p Z X M g L z 4 8 L 0 l 0 Z W 0 + P E l 0 Z W 0 + P E l 0 Z W 1 M b 2 N h d G l v b j 4 8 S X R l b V R 5 c G U + R m 9 y b X V s Y T w v S X R l b V R 5 c G U + P E l 0 Z W 1 Q Y X R o P l N l Y 3 R p b 2 4 x L 1 d p Z G V U b 0 x v b m c v U m V w b G F j Z W Q l M j B W Y W x 1 Z T E 3 P C 9 J d G V t U G F 0 a D 4 8 L 0 l 0 Z W 1 M b 2 N h d G l v b j 4 8 U 3 R h Y m x l R W 5 0 c m l l c y A v P j w v S X R l b T 4 8 S X R l b T 4 8 S X R l b U x v Y 2 F 0 a W 9 u P j x J d G V t V H l w Z T 5 G b 3 J t d W x h P C 9 J d G V t V H l w Z T 4 8 S X R l b V B h d G g + U 2 V j d G l v b j E v V 2 l k Z V R v T G 9 u Z y 9 S Z X B s Y W N l Z C U y M F Z h b H V l M T g 8 L 0 l 0 Z W 1 Q Y X R o P j w v S X R l b U x v Y 2 F 0 a W 9 u P j x T d G F i b G V F b n R y a W V z I C 8 + P C 9 J d G V t P j x J d G V t P j x J d G V t T G 9 j Y X R p b 2 4 + P E l 0 Z W 1 U e X B l P k Z v c m 1 1 b G E 8 L 0 l 0 Z W 1 U e X B l P j x J d G V t U G F 0 a D 5 T Z W N 0 a W 9 u M S 9 X a W R l V G 9 M b 2 5 n L 1 J l c G x h Y 2 V k J T I w V m F s d W U x O T w v S X R l b V B h d G g + P C 9 J d G V t T G 9 j Y X R p b 2 4 + P F N 0 Y W J s Z U V u d H J p Z X M g L z 4 8 L 0 l 0 Z W 0 + P E l 0 Z W 0 + P E l 0 Z W 1 M b 2 N h d G l v b j 4 8 S X R l b V R 5 c G U + R m 9 y b X V s Y T w v S X R l b V R 5 c G U + P E l 0 Z W 1 Q Y X R o P l N l Y 3 R p b 2 4 x L 1 d p Z G V U b 0 x v b m c v U m V w b G F j Z W Q l M j B W Y W x 1 Z T I w P C 9 J d G V t U G F 0 a D 4 8 L 0 l 0 Z W 1 M b 2 N h d G l v b j 4 8 U 3 R h Y m x l R W 5 0 c m l l c y A v P j w v S X R l b T 4 8 S X R l b T 4 8 S X R l b U x v Y 2 F 0 a W 9 u P j x J d G V t V H l w Z T 5 G b 3 J t d W x h P C 9 J d G V t V H l w Z T 4 8 S X R l b V B h d G g + U 2 V j d G l v b j E v V 2 l k Z V R v T G 9 u Z y 9 T b 3 J 0 Z W Q l M j B S b 3 d z P C 9 J d G V t U G F 0 a D 4 8 L 0 l 0 Z W 1 M b 2 N h d G l v b j 4 8 U 3 R h Y m x l R W 5 0 c m l l c y A v P j w v S X R l b T 4 8 L 0 l 0 Z W 1 z P j w v T G 9 j Y W x Q Y W N r Y W d l T W V 0 Y W R h d G F G a W x l P h Y A A A B Q S w U G A A A A A A A A A A A A A A A A A A A A A A A A J g E A A A E A A A D Q j J 3 f A R X R E Y x 6 A M B P w p f r A Q A A A M a 5 M 0 i y U 7 B L p U I H U O e B F X s A A A A A A g A A A A A A E G Y A A A A B A A A g A A A A N N N s u W R e 1 G d I r Q E o B G P Z I A v l 0 s 3 m l / 1 h W + A Y j u I 0 M k I A A A A A D o A A A A A C A A A g A A A A S j M s Y B N q 7 N T j J b C I m C g H I y m l J h Z 0 z O D 6 V t C P m o w E 5 f p Q A A A A / 4 m W 4 / S I 9 c 4 W X q 3 w 7 r F K V U K t Q V 4 J Q 2 G m W U a o S p v J A p t K Z J / T E J Y q J D y x s q 7 d H K p f E u j f Z 4 I s c I 0 6 n A M 4 v E A U 4 q q x j B m D A g J K Y G t v K e 7 8 t X x A A A A A Y / J q B N k R S G / j K W N 2 i 4 7 i J 9 A 6 k g J x r Y a m Z c / R Y r W 4 e r 6 D M c c l / I S B w s I V G O W 1 y E p v 8 x t + 2 c 3 X x I 1 a s g H R z r 5 + r Q = = < / 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README</vt:lpstr>
      <vt:lpstr>Metadata</vt:lpstr>
      <vt:lpstr>Wide</vt:lpstr>
      <vt:lpstr>Long</vt:lpstr>
      <vt:lpstr>Extra</vt:lpstr>
      <vt:lpstr>ExtraAggregated</vt:lpstr>
      <vt:lpstr>NationwideRestrictions</vt:lpstr>
      <vt:lpstr>Distances</vt:lpstr>
      <vt:lpstr>DataTable</vt:lpstr>
      <vt:lpstr>RowData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 Weltevrede</cp:lastModifiedBy>
  <dcterms:created xsi:type="dcterms:W3CDTF">2015-06-05T18:17:20Z</dcterms:created>
  <dcterms:modified xsi:type="dcterms:W3CDTF">2020-05-26T15:28:46Z</dcterms:modified>
</cp:coreProperties>
</file>