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kew\Desktop\University\TilburgUniversity\Master\professional_business_analytics_skills\output\"/>
    </mc:Choice>
  </mc:AlternateContent>
  <xr:revisionPtr revIDLastSave="0" documentId="13_ncr:1_{32DF9528-04DA-4C52-9B6C-607C128958EB}" xr6:coauthVersionLast="45" xr6:coauthVersionMax="45" xr10:uidLastSave="{00000000-0000-0000-0000-000000000000}"/>
  <bookViews>
    <workbookView xWindow="-108" yWindow="-108" windowWidth="23256" windowHeight="12576" xr2:uid="{3BF9961C-DA31-4FAB-86F2-22CAC8EF6BF3}"/>
  </bookViews>
  <sheets>
    <sheet name="Sheet1" sheetId="1" r:id="rId1"/>
  </sheets>
  <definedNames>
    <definedName name="_xlnm._FilterDatabase" localSheetId="0" hidden="1">Sheet1!$A$1:$J$13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10" i="1" l="1"/>
  <c r="E10" i="1"/>
  <c r="J13" i="1"/>
  <c r="G13" i="1"/>
  <c r="F13" i="1"/>
  <c r="E13" i="1"/>
  <c r="J12" i="1"/>
  <c r="G12" i="1"/>
  <c r="F12" i="1"/>
  <c r="E12" i="1"/>
  <c r="H12" i="1" s="1"/>
  <c r="F11" i="1"/>
  <c r="E11" i="1"/>
  <c r="F10" i="1"/>
  <c r="J9" i="1"/>
  <c r="G9" i="1"/>
  <c r="F9" i="1"/>
  <c r="E9" i="1"/>
  <c r="H9" i="1" s="1"/>
  <c r="J8" i="1"/>
  <c r="G8" i="1"/>
  <c r="F8" i="1"/>
  <c r="E8" i="1"/>
  <c r="J7" i="1"/>
  <c r="G7" i="1"/>
  <c r="F7" i="1"/>
  <c r="E7" i="1"/>
  <c r="H7" i="1" s="1"/>
  <c r="J6" i="1"/>
  <c r="G6" i="1"/>
  <c r="F6" i="1"/>
  <c r="E6" i="1"/>
  <c r="H6" i="1" s="1"/>
  <c r="J5" i="1"/>
  <c r="G5" i="1"/>
  <c r="F5" i="1"/>
  <c r="E5" i="1"/>
  <c r="H5" i="1" s="1"/>
  <c r="J4" i="1"/>
  <c r="G4" i="1"/>
  <c r="F4" i="1"/>
  <c r="E4" i="1"/>
  <c r="H4" i="1" s="1"/>
  <c r="J3" i="1"/>
  <c r="G3" i="1"/>
  <c r="F3" i="1"/>
  <c r="E3" i="1"/>
  <c r="J2" i="1"/>
  <c r="G2" i="1"/>
  <c r="F2" i="1"/>
  <c r="E2" i="1"/>
  <c r="H2" i="1" s="1"/>
  <c r="H13" i="1"/>
  <c r="G11" i="1"/>
  <c r="I11" i="1" s="1"/>
  <c r="H11" i="1"/>
  <c r="H10" i="1"/>
  <c r="H8" i="1"/>
  <c r="J11" i="1" l="1"/>
  <c r="H3" i="1"/>
  <c r="J17" i="1"/>
  <c r="J16" i="1"/>
  <c r="I12" i="1" l="1"/>
  <c r="I9" i="1"/>
  <c r="I8" i="1"/>
  <c r="I7" i="1"/>
  <c r="I6" i="1"/>
  <c r="I5" i="1"/>
  <c r="I10" i="1"/>
  <c r="J10" i="1" s="1"/>
  <c r="I2" i="1"/>
  <c r="I3" i="1"/>
  <c r="I4" i="1"/>
  <c r="I13" i="1"/>
</calcChain>
</file>

<file path=xl/sharedStrings.xml><?xml version="1.0" encoding="utf-8"?>
<sst xmlns="http://schemas.openxmlformats.org/spreadsheetml/2006/main" count="25" uniqueCount="24">
  <si>
    <t>key</t>
  </si>
  <si>
    <t>Difference from baseline - Low NPV</t>
  </si>
  <si>
    <t>Difference from baseline - High NPV</t>
  </si>
  <si>
    <t>Base NPV</t>
  </si>
  <si>
    <t>Low NPV</t>
  </si>
  <si>
    <t>High NPV</t>
  </si>
  <si>
    <t>Base Value</t>
  </si>
  <si>
    <t>DIO</t>
  </si>
  <si>
    <t>DPO</t>
  </si>
  <si>
    <t>DSO</t>
  </si>
  <si>
    <t>Low Value</t>
  </si>
  <si>
    <t>High Value</t>
  </si>
  <si>
    <t>Gap Size</t>
  </si>
  <si>
    <t>R&amp;D Costs</t>
  </si>
  <si>
    <t>SG&amp;A Costs</t>
  </si>
  <si>
    <t>Yield (percentage points)</t>
  </si>
  <si>
    <t>X</t>
  </si>
  <si>
    <t>Y</t>
  </si>
  <si>
    <t xml:space="preserve"> </t>
  </si>
  <si>
    <t>Product prices</t>
  </si>
  <si>
    <t>Television size</t>
  </si>
  <si>
    <t>Substrate costs</t>
  </si>
  <si>
    <t>Investment costs</t>
  </si>
  <si>
    <t>Tax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</si>
</sst>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$-409]* #,##0.00_ ;_-[$$-409]* \-#,##0.00\ ;_-[$$-409]* &quot;-&quot;??_ ;_-@_ 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164" fontId="0" fillId="0" borderId="0" xfId="0" applyNumberFormat="1"/>
    <xf numFmtId="9" fontId="0" fillId="0" borderId="0" xfId="0" applyNumberFormat="1"/>
    <xf numFmtId="1" fontId="0" fillId="0" borderId="0" xfId="0" applyNumberFormat="1"/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3D85C6"/>
      <color rgb="FFFF5252"/>
      <color rgb="FF4BA173"/>
      <color rgb="FF5C8ED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Sheet1!$H$1</c:f>
              <c:strCache>
                <c:ptCount val="1"/>
                <c:pt idx="0">
                  <c:v>Difference from baseline - Low NPV</c:v>
                </c:pt>
              </c:strCache>
            </c:strRef>
          </c:tx>
          <c:spPr>
            <a:solidFill>
              <a:srgbClr val="3D85C6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Sheet1!$A$2:$A$13</c:f>
              <c:strCache>
                <c:ptCount val="12"/>
                <c:pt idx="0">
                  <c:v>DPO</c:v>
                </c:pt>
                <c:pt idx="1">
                  <c:v>DIO</c:v>
                </c:pt>
                <c:pt idx="2">
                  <c:v>DSO</c:v>
                </c:pt>
                <c:pt idx="3">
                  <c:v>SG&amp;A Costs</c:v>
                </c:pt>
                <c:pt idx="4">
                  <c:v>Tax Rate</c:v>
                </c:pt>
                <c:pt idx="5">
                  <c:v>Investment costs</c:v>
                </c:pt>
                <c:pt idx="6">
                  <c:v>R&amp;D Costs</c:v>
                </c:pt>
                <c:pt idx="7">
                  <c:v>Substrate costs</c:v>
                </c:pt>
                <c:pt idx="8">
                  <c:v>Television size</c:v>
                </c:pt>
                <c:pt idx="9">
                  <c:v>Television size</c:v>
                </c:pt>
                <c:pt idx="10">
                  <c:v>Yield (percentage points)</c:v>
                </c:pt>
                <c:pt idx="11">
                  <c:v>Product prices</c:v>
                </c:pt>
              </c:strCache>
            </c:strRef>
          </c:cat>
          <c:val>
            <c:numRef>
              <c:f>Sheet1!$H$2:$H$13</c:f>
              <c:numCache>
                <c:formatCode>_-[$$-409]* #,##0.00_ ;_-[$$-409]* \-#,##0.00\ ;_-[$$-409]* "-"??_ ;_-@_ </c:formatCode>
                <c:ptCount val="12"/>
                <c:pt idx="0">
                  <c:v>-2.6695288328633993E-2</c:v>
                </c:pt>
                <c:pt idx="1">
                  <c:v>-2.6695288328633993E-2</c:v>
                </c:pt>
                <c:pt idx="2">
                  <c:v>-2.6695288328633993E-2</c:v>
                </c:pt>
                <c:pt idx="3">
                  <c:v>-8.0386186979598984E-2</c:v>
                </c:pt>
                <c:pt idx="4">
                  <c:v>-0.10799010636252693</c:v>
                </c:pt>
                <c:pt idx="5">
                  <c:v>-0.21009121104548389</c:v>
                </c:pt>
                <c:pt idx="6">
                  <c:v>-0.48231712187759396</c:v>
                </c:pt>
                <c:pt idx="7">
                  <c:v>-0.43307420048385298</c:v>
                </c:pt>
                <c:pt idx="8">
                  <c:v>-0.49592673262823594</c:v>
                </c:pt>
                <c:pt idx="9">
                  <c:v>-0.55065357932759096</c:v>
                </c:pt>
                <c:pt idx="10">
                  <c:v>-1.6396726024742652</c:v>
                </c:pt>
                <c:pt idx="11">
                  <c:v>-1.43201752591708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D8B-408B-9348-020401B59642}"/>
            </c:ext>
          </c:extLst>
        </c:ser>
        <c:ser>
          <c:idx val="1"/>
          <c:order val="1"/>
          <c:tx>
            <c:strRef>
              <c:f>Sheet1!$I$1</c:f>
              <c:strCache>
                <c:ptCount val="1"/>
                <c:pt idx="0">
                  <c:v>Difference from baseline - High NPV</c:v>
                </c:pt>
              </c:strCache>
            </c:strRef>
          </c:tx>
          <c:spPr>
            <a:solidFill>
              <a:srgbClr val="4BA173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Sheet1!$A$2:$A$13</c:f>
              <c:strCache>
                <c:ptCount val="12"/>
                <c:pt idx="0">
                  <c:v>DPO</c:v>
                </c:pt>
                <c:pt idx="1">
                  <c:v>DIO</c:v>
                </c:pt>
                <c:pt idx="2">
                  <c:v>DSO</c:v>
                </c:pt>
                <c:pt idx="3">
                  <c:v>SG&amp;A Costs</c:v>
                </c:pt>
                <c:pt idx="4">
                  <c:v>Tax Rate</c:v>
                </c:pt>
                <c:pt idx="5">
                  <c:v>Investment costs</c:v>
                </c:pt>
                <c:pt idx="6">
                  <c:v>R&amp;D Costs</c:v>
                </c:pt>
                <c:pt idx="7">
                  <c:v>Substrate costs</c:v>
                </c:pt>
                <c:pt idx="8">
                  <c:v>Television size</c:v>
                </c:pt>
                <c:pt idx="9">
                  <c:v>Television size</c:v>
                </c:pt>
                <c:pt idx="10">
                  <c:v>Yield (percentage points)</c:v>
                </c:pt>
                <c:pt idx="11">
                  <c:v>Product prices</c:v>
                </c:pt>
              </c:strCache>
            </c:strRef>
          </c:cat>
          <c:val>
            <c:numRef>
              <c:f>Sheet1!$I$2:$I$13</c:f>
              <c:numCache>
                <c:formatCode>_-[$$-409]* #,##0.00_ ;_-[$$-409]* \-#,##0.00\ ;_-[$$-409]* "-"??_ ;_-@_ </c:formatCode>
                <c:ptCount val="12"/>
                <c:pt idx="0">
                  <c:v>2.6695288328633993E-2</c:v>
                </c:pt>
                <c:pt idx="1">
                  <c:v>2.6695288328633993E-2</c:v>
                </c:pt>
                <c:pt idx="2">
                  <c:v>2.6695288328633993E-2</c:v>
                </c:pt>
                <c:pt idx="3">
                  <c:v>8.0386186979600094E-2</c:v>
                </c:pt>
                <c:pt idx="4">
                  <c:v>0.10799010636252815</c:v>
                </c:pt>
                <c:pt idx="5">
                  <c:v>0.21009121104548512</c:v>
                </c:pt>
                <c:pt idx="6">
                  <c:v>8.0386186979600094E-2</c:v>
                </c:pt>
                <c:pt idx="7">
                  <c:v>0.43173020150402219</c:v>
                </c:pt>
                <c:pt idx="8">
                  <c:v>0</c:v>
                </c:pt>
                <c:pt idx="9">
                  <c:v>0</c:v>
                </c:pt>
                <c:pt idx="10">
                  <c:v>0.23569971586394911</c:v>
                </c:pt>
                <c:pt idx="11">
                  <c:v>1.429158642169202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D8B-408B-9348-020401B59642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0"/>
        <c:overlap val="100"/>
        <c:axId val="399877328"/>
        <c:axId val="399878640"/>
      </c:barChart>
      <c:catAx>
        <c:axId val="39987732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399878640"/>
        <c:crosses val="autoZero"/>
        <c:auto val="1"/>
        <c:lblAlgn val="ctr"/>
        <c:lblOffset val="100"/>
        <c:noMultiLvlLbl val="0"/>
      </c:catAx>
      <c:valAx>
        <c:axId val="399878640"/>
        <c:scaling>
          <c:orientation val="minMax"/>
          <c:max val="2.5"/>
          <c:min val="-2"/>
        </c:scaling>
        <c:delete val="0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[$$-409]#,##0.0&quot;B&quot;" sourceLinked="0"/>
        <c:majorTickMark val="none"/>
        <c:minorTickMark val="none"/>
        <c:tickLblPos val="high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3998773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616133</xdr:colOff>
      <xdr:row>15</xdr:row>
      <xdr:rowOff>128995</xdr:rowOff>
    </xdr:from>
    <xdr:to>
      <xdr:col>8</xdr:col>
      <xdr:colOff>1066801</xdr:colOff>
      <xdr:row>36</xdr:row>
      <xdr:rowOff>119742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A712A7A-5E15-4CAB-AF85-5A8A338CE0D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7458A4-1624-4F88-8567-4D1CD9E2B4F9}">
  <dimension ref="A1:M19"/>
  <sheetViews>
    <sheetView tabSelected="1" zoomScale="70" zoomScaleNormal="70" workbookViewId="0">
      <selection activeCell="G11" sqref="G11"/>
    </sheetView>
  </sheetViews>
  <sheetFormatPr defaultRowHeight="14.4" x14ac:dyDescent="0.3"/>
  <cols>
    <col min="1" max="1" width="25.6640625" bestFit="1" customWidth="1"/>
    <col min="2" max="2" width="13" bestFit="1" customWidth="1"/>
    <col min="3" max="3" width="13.77734375" bestFit="1" customWidth="1"/>
    <col min="4" max="4" width="13.5546875" bestFit="1" customWidth="1"/>
    <col min="5" max="5" width="17.77734375" bestFit="1" customWidth="1"/>
    <col min="6" max="6" width="17.109375" bestFit="1" customWidth="1"/>
    <col min="7" max="7" width="18.6640625" bestFit="1" customWidth="1"/>
    <col min="8" max="8" width="35.21875" bestFit="1" customWidth="1"/>
    <col min="9" max="9" width="35.77734375" bestFit="1" customWidth="1"/>
    <col min="10" max="10" width="18.6640625" bestFit="1" customWidth="1"/>
    <col min="13" max="13" width="19.44140625" bestFit="1" customWidth="1"/>
  </cols>
  <sheetData>
    <row r="1" spans="1:13" x14ac:dyDescent="0.3">
      <c r="A1" t="s">
        <v>0</v>
      </c>
      <c r="B1" t="s">
        <v>10</v>
      </c>
      <c r="C1" t="s">
        <v>6</v>
      </c>
      <c r="D1" t="s">
        <v>11</v>
      </c>
      <c r="E1" t="s">
        <v>4</v>
      </c>
      <c r="F1" t="s">
        <v>3</v>
      </c>
      <c r="G1" t="s">
        <v>5</v>
      </c>
      <c r="H1" t="s">
        <v>1</v>
      </c>
      <c r="I1" t="s">
        <v>2</v>
      </c>
      <c r="J1" t="s">
        <v>12</v>
      </c>
    </row>
    <row r="2" spans="1:13" x14ac:dyDescent="0.3">
      <c r="A2" t="s">
        <v>8</v>
      </c>
      <c r="B2">
        <v>35</v>
      </c>
      <c r="C2">
        <v>45</v>
      </c>
      <c r="D2">
        <v>55</v>
      </c>
      <c r="E2" s="1">
        <f>693719520.965164/1000000000</f>
        <v>0.69371952096516398</v>
      </c>
      <c r="F2" s="1">
        <f>720414809.293798/1000000000</f>
        <v>0.72041480929379798</v>
      </c>
      <c r="G2" s="1">
        <f>747110097.622432/1000000000</f>
        <v>0.74711009762243197</v>
      </c>
      <c r="H2" s="1">
        <f>E2-F2</f>
        <v>-2.6695288328633993E-2</v>
      </c>
      <c r="I2" s="1">
        <f>G2-F2</f>
        <v>2.6695288328633993E-2</v>
      </c>
      <c r="J2" s="1">
        <f>53390576.6572679/1000000000</f>
        <v>5.3390576657267895E-2</v>
      </c>
    </row>
    <row r="3" spans="1:13" x14ac:dyDescent="0.3">
      <c r="A3" t="s">
        <v>7</v>
      </c>
      <c r="B3">
        <v>40</v>
      </c>
      <c r="C3">
        <v>30</v>
      </c>
      <c r="D3">
        <v>20</v>
      </c>
      <c r="E3" s="1">
        <f>693719520.965164/1000000000</f>
        <v>0.69371952096516398</v>
      </c>
      <c r="F3" s="1">
        <f>720414809.293798/1000000000</f>
        <v>0.72041480929379798</v>
      </c>
      <c r="G3" s="1">
        <f>747110097.622432/1000000000</f>
        <v>0.74711009762243197</v>
      </c>
      <c r="H3" s="1">
        <f>E3-F3</f>
        <v>-2.6695288328633993E-2</v>
      </c>
      <c r="I3" s="1">
        <f>G3-F3</f>
        <v>2.6695288328633993E-2</v>
      </c>
      <c r="J3" s="1">
        <f>53390576.6572679/1000000000</f>
        <v>5.3390576657267895E-2</v>
      </c>
    </row>
    <row r="4" spans="1:13" x14ac:dyDescent="0.3">
      <c r="A4" t="s">
        <v>9</v>
      </c>
      <c r="B4">
        <v>35</v>
      </c>
      <c r="C4">
        <v>45</v>
      </c>
      <c r="D4">
        <v>55</v>
      </c>
      <c r="E4" s="1">
        <f>693719520.965164/1000000000</f>
        <v>0.69371952096516398</v>
      </c>
      <c r="F4" s="1">
        <f>720414809.293798/1000000000</f>
        <v>0.72041480929379798</v>
      </c>
      <c r="G4" s="1">
        <f>747110097.622432/1000000000</f>
        <v>0.74711009762243197</v>
      </c>
      <c r="H4" s="1">
        <f>E4-F4</f>
        <v>-2.6695288328633993E-2</v>
      </c>
      <c r="I4" s="1">
        <f>G4-F4</f>
        <v>2.6695288328633993E-2</v>
      </c>
      <c r="J4" s="1">
        <f>1/1000000000*53390576.6572679</f>
        <v>5.3390576657267902E-2</v>
      </c>
    </row>
    <row r="5" spans="1:13" x14ac:dyDescent="0.3">
      <c r="A5" t="s">
        <v>14</v>
      </c>
      <c r="B5" s="2">
        <v>0.03</v>
      </c>
      <c r="C5" s="2">
        <v>0.04</v>
      </c>
      <c r="D5" s="2">
        <v>0.05</v>
      </c>
      <c r="E5" s="1">
        <f>640028622.314199/1000000000</f>
        <v>0.64002862231419899</v>
      </c>
      <c r="F5" s="1">
        <f>720414809.293798/1000000000</f>
        <v>0.72041480929379798</v>
      </c>
      <c r="G5" s="1">
        <f>1/1000000000*800800996.273398</f>
        <v>0.80080099627339807</v>
      </c>
      <c r="H5" s="1">
        <f>E5-F5</f>
        <v>-8.0386186979598984E-2</v>
      </c>
      <c r="I5" s="1">
        <f>G5-F5</f>
        <v>8.0386186979600094E-2</v>
      </c>
      <c r="J5" s="1">
        <f>1/1000000000*160772373.959198</f>
        <v>0.160772373959198</v>
      </c>
      <c r="M5" s="1"/>
    </row>
    <row r="6" spans="1:13" x14ac:dyDescent="0.3">
      <c r="A6" t="s">
        <v>23</v>
      </c>
      <c r="B6" s="4">
        <v>0.3</v>
      </c>
      <c r="C6" s="4">
        <v>0.25</v>
      </c>
      <c r="D6" s="4">
        <v>0.2</v>
      </c>
      <c r="E6" s="1">
        <f>1/1000000000*612424702.931271</f>
        <v>0.61242470293127105</v>
      </c>
      <c r="F6" s="1">
        <f>1/1000000000*720414809.293798</f>
        <v>0.72041480929379798</v>
      </c>
      <c r="G6" s="1">
        <f>1/1000000000*828404915.656326</f>
        <v>0.82840491565632612</v>
      </c>
      <c r="H6" s="1">
        <f>E6-F6</f>
        <v>-0.10799010636252693</v>
      </c>
      <c r="I6" s="1">
        <f>G6-F6</f>
        <v>0.10799010636252815</v>
      </c>
      <c r="J6" s="1">
        <f>1/1000000000*215980212.725054</f>
        <v>0.21598021272505402</v>
      </c>
    </row>
    <row r="7" spans="1:13" x14ac:dyDescent="0.3">
      <c r="A7" t="s">
        <v>22</v>
      </c>
      <c r="B7" s="2">
        <v>1.1000000000000001</v>
      </c>
      <c r="C7" s="2">
        <v>1</v>
      </c>
      <c r="D7" s="2">
        <v>0.9</v>
      </c>
      <c r="E7" s="1">
        <f>1/1000000000*510323598.248314</f>
        <v>0.51032359824831408</v>
      </c>
      <c r="F7" s="1">
        <f>1/1000000000*720414809.293798</f>
        <v>0.72041480929379798</v>
      </c>
      <c r="G7" s="1">
        <f>1/1000000000*930506020.339283</f>
        <v>0.93050602033928309</v>
      </c>
      <c r="H7" s="1">
        <f>E7-F7</f>
        <v>-0.21009121104548389</v>
      </c>
      <c r="I7" s="1">
        <f>G7-F7</f>
        <v>0.21009121104548512</v>
      </c>
      <c r="J7" s="1">
        <f>1/1000000000*420182422.090968</f>
        <v>0.42018242209096807</v>
      </c>
    </row>
    <row r="8" spans="1:13" x14ac:dyDescent="0.3">
      <c r="A8" t="s">
        <v>13</v>
      </c>
      <c r="B8" s="2">
        <v>0.11</v>
      </c>
      <c r="C8" s="2">
        <v>0.05</v>
      </c>
      <c r="D8" s="2">
        <v>0.04</v>
      </c>
      <c r="E8" s="1">
        <f>1/1000000000*238097687.416204</f>
        <v>0.23809768741620402</v>
      </c>
      <c r="F8" s="1">
        <f>1/1000000000*720414809.293798</f>
        <v>0.72041480929379798</v>
      </c>
      <c r="G8" s="1">
        <f>1/1000000000*800800996.273398</f>
        <v>0.80080099627339807</v>
      </c>
      <c r="H8" s="1">
        <f>E8-F8</f>
        <v>-0.48231712187759396</v>
      </c>
      <c r="I8" s="1">
        <f>G8-F8</f>
        <v>8.0386186979600094E-2</v>
      </c>
      <c r="J8" s="1">
        <f>1/1000000000*562703308.857194</f>
        <v>0.562703308857194</v>
      </c>
    </row>
    <row r="9" spans="1:13" x14ac:dyDescent="0.3">
      <c r="A9" t="s">
        <v>21</v>
      </c>
      <c r="B9" s="2">
        <v>1.1000000000000001</v>
      </c>
      <c r="C9" s="2">
        <v>1</v>
      </c>
      <c r="D9" s="2">
        <v>0.9</v>
      </c>
      <c r="E9" s="1">
        <f>1/1000000000*287340608.809945</f>
        <v>0.287340608809945</v>
      </c>
      <c r="F9" s="1">
        <f>1/1000000000*720414809.293798</f>
        <v>0.72041480929379798</v>
      </c>
      <c r="G9" s="1">
        <f>1/1000000000*1152145010.79782</f>
        <v>1.1521450107978202</v>
      </c>
      <c r="H9" s="1">
        <f>E9-F9</f>
        <v>-0.43307420048385298</v>
      </c>
      <c r="I9" s="1">
        <f>G9-F9</f>
        <v>0.43173020150402219</v>
      </c>
      <c r="J9" s="1">
        <f>1/1000000000*864804401.987877</f>
        <v>0.86480440198787711</v>
      </c>
    </row>
    <row r="10" spans="1:13" x14ac:dyDescent="0.3">
      <c r="A10" t="s">
        <v>20</v>
      </c>
      <c r="B10" s="3">
        <v>-2</v>
      </c>
      <c r="C10" s="3">
        <v>0</v>
      </c>
      <c r="D10" s="3"/>
      <c r="E10" s="1">
        <f>1/1000000000*224488076.665562</f>
        <v>0.22448807666556203</v>
      </c>
      <c r="F10" s="1">
        <f>1/1000000000*720414809.293798</f>
        <v>0.72041480929379798</v>
      </c>
      <c r="G10" s="1">
        <f>F10</f>
        <v>0.72041480929379798</v>
      </c>
      <c r="H10" s="1">
        <f>E10-F10</f>
        <v>-0.49592673262823594</v>
      </c>
      <c r="I10" s="1">
        <f>G10-F10</f>
        <v>0</v>
      </c>
      <c r="J10" s="1">
        <f>-(H10+I10)</f>
        <v>0.49592673262823594</v>
      </c>
    </row>
    <row r="11" spans="1:13" x14ac:dyDescent="0.3">
      <c r="A11" t="s">
        <v>20</v>
      </c>
      <c r="B11" s="3">
        <v>1</v>
      </c>
      <c r="C11" s="3">
        <v>0</v>
      </c>
      <c r="D11" s="3"/>
      <c r="E11" s="1">
        <f>1/1000000000*169761229.966207</f>
        <v>0.16976122996620702</v>
      </c>
      <c r="F11" s="1">
        <f>1/1000000000*720414809.293798</f>
        <v>0.72041480929379798</v>
      </c>
      <c r="G11" s="1">
        <f>F11</f>
        <v>0.72041480929379798</v>
      </c>
      <c r="H11" s="1">
        <f>E11-F11</f>
        <v>-0.55065357932759096</v>
      </c>
      <c r="I11" s="1">
        <f>G11-F11</f>
        <v>0</v>
      </c>
      <c r="J11" s="1">
        <f>-(H11+I11)</f>
        <v>0.55065357932759096</v>
      </c>
    </row>
    <row r="12" spans="1:13" x14ac:dyDescent="0.3">
      <c r="A12" t="s">
        <v>15</v>
      </c>
      <c r="B12" s="2">
        <v>-0.15</v>
      </c>
      <c r="C12" s="2">
        <v>0</v>
      </c>
      <c r="D12" s="2">
        <v>0.02</v>
      </c>
      <c r="E12" s="1">
        <f>1/1000000000*-919257793.180467</f>
        <v>-0.91925779318046708</v>
      </c>
      <c r="F12" s="1">
        <f>1/1000000000*720414809.293798</f>
        <v>0.72041480929379798</v>
      </c>
      <c r="G12" s="1">
        <f>1/1000000000*956114525.157747</f>
        <v>0.95611452515774709</v>
      </c>
      <c r="H12" s="1">
        <f>E12-F12</f>
        <v>-1.6396726024742652</v>
      </c>
      <c r="I12" s="1">
        <f>G12-F12</f>
        <v>0.23569971586394911</v>
      </c>
      <c r="J12" s="1">
        <f>1/1000000000*1875372318.33821</f>
        <v>1.8753723183382103</v>
      </c>
    </row>
    <row r="13" spans="1:13" x14ac:dyDescent="0.3">
      <c r="A13" t="s">
        <v>19</v>
      </c>
      <c r="B13" s="2">
        <v>0.8</v>
      </c>
      <c r="C13" s="2">
        <v>1</v>
      </c>
      <c r="D13" s="2">
        <v>1.2</v>
      </c>
      <c r="E13" s="1">
        <f>1/1000000000*-711602716.623282</f>
        <v>-0.71160271662328201</v>
      </c>
      <c r="F13" s="1">
        <f>1/1000000000*720414809.293798</f>
        <v>0.72041480929379798</v>
      </c>
      <c r="G13" s="1">
        <f>1/1000000000*2149573451.463</f>
        <v>2.1495734514630001</v>
      </c>
      <c r="H13" s="1">
        <f>E13-F13</f>
        <v>-1.43201752591708</v>
      </c>
      <c r="I13" s="1">
        <f>G13-F13</f>
        <v>1.429158642169202</v>
      </c>
      <c r="J13" s="1">
        <f>1/1000000000*2861176168.08628</f>
        <v>2.8611761680862799</v>
      </c>
    </row>
    <row r="15" spans="1:13" x14ac:dyDescent="0.3">
      <c r="J15" t="s">
        <v>16</v>
      </c>
      <c r="K15" t="s">
        <v>17</v>
      </c>
    </row>
    <row r="16" spans="1:13" x14ac:dyDescent="0.3">
      <c r="J16" s="1">
        <f>-F2</f>
        <v>-0.72041480929379798</v>
      </c>
      <c r="K16">
        <v>0</v>
      </c>
    </row>
    <row r="17" spans="10:11" x14ac:dyDescent="0.3">
      <c r="J17" s="1">
        <f>-F3</f>
        <v>-0.72041480929379798</v>
      </c>
      <c r="K17">
        <v>1</v>
      </c>
    </row>
    <row r="19" spans="10:11" x14ac:dyDescent="0.3">
      <c r="J19" t="s">
        <v>18</v>
      </c>
    </row>
  </sheetData>
  <autoFilter ref="A1:J13" xr:uid="{D6BBBD3E-83BA-4849-AB85-EBB1D29E32E9}">
    <sortState xmlns:xlrd2="http://schemas.microsoft.com/office/spreadsheetml/2017/richdata2" ref="A2:J13">
      <sortCondition ref="J1:J13"/>
    </sortState>
  </autoFilter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Weltevrede</dc:creator>
  <cp:lastModifiedBy>Mike Weltevrede</cp:lastModifiedBy>
  <dcterms:created xsi:type="dcterms:W3CDTF">2020-05-07T11:05:12Z</dcterms:created>
  <dcterms:modified xsi:type="dcterms:W3CDTF">2020-05-12T15:40:43Z</dcterms:modified>
</cp:coreProperties>
</file>