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w\Desktop\University\TilburgUniversity\Master\professional_business_analytics_skills\data\"/>
    </mc:Choice>
  </mc:AlternateContent>
  <xr:revisionPtr revIDLastSave="0" documentId="13_ncr:1_{AC26C391-AF2C-4250-ABBE-ED17DC63FDBE}" xr6:coauthVersionLast="45" xr6:coauthVersionMax="45" xr10:uidLastSave="{00000000-0000-0000-0000-000000000000}"/>
  <bookViews>
    <workbookView xWindow="-108" yWindow="-108" windowWidth="23256" windowHeight="12576" activeTab="2" xr2:uid="{AE69AD1E-B220-6F43-998E-CA89110AFDF1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2" l="1"/>
  <c r="G4" i="2"/>
  <c r="F4" i="2"/>
  <c r="E4" i="2"/>
  <c r="D4" i="2"/>
  <c r="C4" i="2"/>
  <c r="B4" i="2"/>
  <c r="N3" i="2"/>
  <c r="M3" i="2"/>
  <c r="L3" i="2"/>
  <c r="K3" i="2"/>
  <c r="J3" i="2"/>
  <c r="I3" i="2"/>
  <c r="H3" i="2"/>
  <c r="G3" i="2"/>
  <c r="F3" i="2"/>
  <c r="E3" i="2"/>
  <c r="D3" i="2"/>
  <c r="C3" i="2"/>
  <c r="B3" i="2"/>
  <c r="F2" i="2"/>
  <c r="E2" i="2"/>
  <c r="D2" i="2"/>
  <c r="C2" i="2"/>
  <c r="B2" i="2"/>
  <c r="B21" i="3" l="1"/>
  <c r="C21" i="3"/>
  <c r="D21" i="3"/>
  <c r="E21" i="3"/>
  <c r="F21" i="3"/>
  <c r="G21" i="3"/>
  <c r="H21" i="3"/>
  <c r="I21" i="3"/>
  <c r="J21" i="3"/>
  <c r="K21" i="3"/>
  <c r="L21" i="3"/>
  <c r="M21" i="3"/>
  <c r="N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C20" i="3"/>
  <c r="D20" i="3"/>
  <c r="E20" i="3"/>
  <c r="F20" i="3"/>
  <c r="G20" i="3"/>
  <c r="H20" i="3"/>
  <c r="I20" i="3"/>
  <c r="J20" i="3"/>
  <c r="K20" i="3"/>
  <c r="L20" i="3"/>
  <c r="M20" i="3"/>
  <c r="N20" i="3"/>
  <c r="B20" i="3"/>
  <c r="C8" i="3"/>
  <c r="D8" i="3"/>
  <c r="E8" i="3"/>
  <c r="F8" i="3"/>
  <c r="G8" i="3"/>
  <c r="H8" i="3"/>
  <c r="I8" i="3"/>
  <c r="J8" i="3"/>
  <c r="K8" i="3"/>
  <c r="L8" i="3"/>
  <c r="M8" i="3"/>
  <c r="N8" i="3"/>
  <c r="B8" i="3"/>
  <c r="C7" i="3"/>
  <c r="D7" i="3"/>
  <c r="E7" i="3"/>
  <c r="F7" i="3"/>
  <c r="G7" i="3"/>
  <c r="H7" i="3"/>
  <c r="I7" i="3"/>
  <c r="J7" i="3"/>
  <c r="K7" i="3"/>
  <c r="L7" i="3"/>
  <c r="M7" i="3"/>
  <c r="N7" i="3"/>
  <c r="B7" i="3"/>
  <c r="B7" i="2"/>
  <c r="C7" i="2"/>
  <c r="D7" i="2"/>
  <c r="E7" i="2"/>
  <c r="F7" i="2"/>
  <c r="G7" i="2"/>
  <c r="H7" i="2"/>
  <c r="I7" i="2"/>
  <c r="J7" i="2"/>
  <c r="K7" i="2"/>
  <c r="L7" i="2"/>
  <c r="M7" i="2"/>
  <c r="N7" i="2"/>
  <c r="B8" i="2"/>
  <c r="C8" i="2"/>
  <c r="D8" i="2"/>
  <c r="E8" i="2"/>
  <c r="F8" i="2"/>
  <c r="G8" i="2"/>
  <c r="H8" i="2"/>
  <c r="I8" i="2"/>
  <c r="J8" i="2"/>
  <c r="K8" i="2"/>
  <c r="L8" i="2"/>
  <c r="M8" i="2"/>
  <c r="N8" i="2"/>
  <c r="B9" i="2"/>
  <c r="C9" i="2"/>
  <c r="D9" i="2"/>
  <c r="E9" i="2"/>
  <c r="F9" i="2"/>
  <c r="G9" i="2"/>
  <c r="H9" i="2"/>
  <c r="I9" i="2"/>
  <c r="J9" i="2"/>
  <c r="K9" i="2"/>
  <c r="L9" i="2"/>
  <c r="M9" i="2"/>
  <c r="N9" i="2"/>
  <c r="C6" i="2"/>
  <c r="D6" i="2"/>
  <c r="E6" i="2"/>
  <c r="F6" i="2"/>
  <c r="G6" i="2"/>
  <c r="H6" i="2"/>
  <c r="I6" i="2"/>
  <c r="J6" i="2"/>
  <c r="K6" i="2"/>
  <c r="L6" i="2"/>
  <c r="M6" i="2"/>
  <c r="N6" i="2"/>
  <c r="B6" i="2"/>
  <c r="C8" i="1"/>
  <c r="D8" i="1"/>
  <c r="B8" i="1"/>
</calcChain>
</file>

<file path=xl/sharedStrings.xml><?xml version="1.0" encoding="utf-8"?>
<sst xmlns="http://schemas.openxmlformats.org/spreadsheetml/2006/main" count="31" uniqueCount="20">
  <si>
    <t>Option</t>
  </si>
  <si>
    <t>1,85*1,1</t>
  </si>
  <si>
    <t>OPTION</t>
  </si>
  <si>
    <t>Number of different products produced</t>
  </si>
  <si>
    <t>Net Present Value (NPV)</t>
  </si>
  <si>
    <t>Market</t>
  </si>
  <si>
    <t>Notebook</t>
  </si>
  <si>
    <t>Monitor</t>
  </si>
  <si>
    <t>Television</t>
  </si>
  <si>
    <t>JE #e69138</t>
  </si>
  <si>
    <t>RAN</t>
  </si>
  <si>
    <t xml:space="preserve"> GROE</t>
  </si>
  <si>
    <t> GROE</t>
  </si>
  <si>
    <t>R</t>
  </si>
  <si>
    <t>R&amp;D</t>
  </si>
  <si>
    <t>SG&amp;A</t>
  </si>
  <si>
    <t>Cost of sales</t>
  </si>
  <si>
    <t>Tax</t>
  </si>
  <si>
    <t>GROEN</t>
  </si>
  <si>
    <t>ROOD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</si>
</sst>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24"/>
      <color rgb="FF4BA173"/>
      <name val="Arial"/>
      <family val="2"/>
    </font>
    <font>
      <b/>
      <sz val="24"/>
      <color rgb="FFFF5252"/>
      <name val="Arial"/>
      <family val="2"/>
    </font>
    <font>
      <b/>
      <sz val="24"/>
      <color rgb="FFE69138"/>
      <name val="Arial"/>
      <family val="2"/>
    </font>
    <font>
      <b/>
      <sz val="24"/>
      <color rgb="FFF1C232"/>
      <name val="Arial"/>
      <family val="2"/>
    </font>
    <font>
      <b/>
      <sz val="24"/>
      <color rgb="FF63D276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1" fontId="1" fillId="0" borderId="1" xfId="0" applyNumberFormat="1" applyFont="1" applyBorder="1"/>
    <xf numFmtId="0" fontId="8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252"/>
      <color rgb="FF4BA173"/>
      <color rgb="FF3D85C6"/>
      <color rgb="FF63D276"/>
      <color rgb="FFF1C232"/>
      <color rgb="FFE691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97233201581027"/>
          <c:y val="3.6974789915966387E-2"/>
          <c:w val="0.79710637521661143"/>
          <c:h val="0.7369234433931052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Sheet1!$A$3</c:f>
              <c:strCache>
                <c:ptCount val="1"/>
                <c:pt idx="0">
                  <c:v>Net Present Value (NPV)</c:v>
                </c:pt>
              </c:strCache>
            </c:strRef>
          </c:tx>
          <c:spPr>
            <a:solidFill>
              <a:srgbClr val="4BA173"/>
            </a:solidFill>
            <a:ln>
              <a:noFill/>
            </a:ln>
            <a:effectLst/>
          </c:spPr>
          <c:invertIfNegative val="0"/>
          <c:val>
            <c:numRef>
              <c:f>Sheet1!$B$3:$D$3</c:f>
              <c:numCache>
                <c:formatCode>General</c:formatCode>
                <c:ptCount val="3"/>
                <c:pt idx="0">
                  <c:v>6.4879364270000002</c:v>
                </c:pt>
                <c:pt idx="1">
                  <c:v>6.2065564920000007</c:v>
                </c:pt>
                <c:pt idx="2">
                  <c:v>4.635446891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EC-EB45-885F-E535CF61B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7247600"/>
        <c:axId val="1090737376"/>
      </c:barChart>
      <c:lineChart>
        <c:grouping val="standard"/>
        <c:varyColors val="0"/>
        <c:ser>
          <c:idx val="2"/>
          <c:order val="1"/>
          <c:tx>
            <c:strRef>
              <c:f>Sheet1!$A$4</c:f>
              <c:strCache>
                <c:ptCount val="1"/>
                <c:pt idx="0">
                  <c:v>Number of different products produced</c:v>
                </c:pt>
              </c:strCache>
            </c:strRef>
          </c:tx>
          <c:spPr>
            <a:ln w="44450" cap="rnd">
              <a:solidFill>
                <a:srgbClr val="FF5252"/>
              </a:solidFill>
              <a:round/>
            </a:ln>
            <a:effectLst/>
          </c:spPr>
          <c:marker>
            <c:symbol val="none"/>
          </c:marker>
          <c:val>
            <c:numRef>
              <c:f>Sheet1!$B$4:$D$4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EC-EB45-885F-E535CF61B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2240480"/>
        <c:axId val="1492195744"/>
      </c:lineChart>
      <c:catAx>
        <c:axId val="150724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90737376"/>
        <c:crosses val="autoZero"/>
        <c:auto val="1"/>
        <c:lblAlgn val="ctr"/>
        <c:lblOffset val="100"/>
        <c:noMultiLvlLbl val="0"/>
      </c:catAx>
      <c:valAx>
        <c:axId val="1090737376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NPV € (100,000,000'S)</a:t>
                </a:r>
                <a:r>
                  <a:rPr lang="en-GB" baseline="0"/>
                  <a:t> 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2.5874806189766821E-2"/>
              <c:y val="0.246839939125256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07247600"/>
        <c:crosses val="autoZero"/>
        <c:crossBetween val="between"/>
      </c:valAx>
      <c:valAx>
        <c:axId val="14921957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different products produced</a:t>
                </a:r>
              </a:p>
            </c:rich>
          </c:tx>
          <c:layout>
            <c:manualLayout>
              <c:xMode val="edge"/>
              <c:yMode val="edge"/>
              <c:x val="0.94927355364363242"/>
              <c:y val="0.150865083041090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92240480"/>
        <c:crosses val="max"/>
        <c:crossBetween val="between"/>
      </c:valAx>
      <c:catAx>
        <c:axId val="1492240480"/>
        <c:scaling>
          <c:orientation val="minMax"/>
        </c:scaling>
        <c:delete val="1"/>
        <c:axPos val="b"/>
        <c:majorTickMark val="none"/>
        <c:minorTickMark val="none"/>
        <c:tickLblPos val="nextTo"/>
        <c:crossAx val="1492195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Revenue per product</a:t>
            </a:r>
            <a:r>
              <a:rPr lang="en-GB" b="1" baseline="0"/>
              <a:t> type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Sheet2!$A$2</c:f>
              <c:strCache>
                <c:ptCount val="1"/>
                <c:pt idx="0">
                  <c:v>Notebook</c:v>
                </c:pt>
              </c:strCache>
            </c:strRef>
          </c:tx>
          <c:spPr>
            <a:solidFill>
              <a:srgbClr val="3D85C6"/>
            </a:solidFill>
            <a:ln w="3175">
              <a:solidFill>
                <a:schemeClr val="bg1"/>
              </a:solidFill>
            </a:ln>
            <a:effectLst/>
          </c:spPr>
          <c:invertIfNegative val="0"/>
          <c:cat>
            <c:numRef>
              <c:f>Sheet2!$B$1:$N$1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cat>
          <c:val>
            <c:numRef>
              <c:f>Sheet2!$B$2:$N$2</c:f>
              <c:numCache>
                <c:formatCode>General</c:formatCode>
                <c:ptCount val="13"/>
                <c:pt idx="0">
                  <c:v>1.73350503838271</c:v>
                </c:pt>
                <c:pt idx="1">
                  <c:v>1.47889467573399</c:v>
                </c:pt>
                <c:pt idx="2">
                  <c:v>1.3373898778829E-2</c:v>
                </c:pt>
                <c:pt idx="3">
                  <c:v>1.1203602613862301E-2</c:v>
                </c:pt>
                <c:pt idx="4">
                  <c:v>9.5974600688641006E-3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D0-1746-8D7F-9925705A1B31}"/>
            </c:ext>
          </c:extLst>
        </c:ser>
        <c:ser>
          <c:idx val="3"/>
          <c:order val="1"/>
          <c:tx>
            <c:strRef>
              <c:f>Sheet2!$A$3</c:f>
              <c:strCache>
                <c:ptCount val="1"/>
                <c:pt idx="0">
                  <c:v>Television</c:v>
                </c:pt>
              </c:strCache>
            </c:strRef>
          </c:tx>
          <c:spPr>
            <a:solidFill>
              <a:srgbClr val="4BA173"/>
            </a:solidFill>
            <a:ln w="3175">
              <a:solidFill>
                <a:schemeClr val="bg1"/>
              </a:solidFill>
            </a:ln>
            <a:effectLst/>
          </c:spPr>
          <c:invertIfNegative val="0"/>
          <c:cat>
            <c:numRef>
              <c:f>Sheet2!$B$1:$N$1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cat>
          <c:val>
            <c:numRef>
              <c:f>Sheet2!$B$3:$N$3</c:f>
              <c:numCache>
                <c:formatCode>General</c:formatCode>
                <c:ptCount val="13"/>
                <c:pt idx="0">
                  <c:v>3.5062966226439805E-2</c:v>
                </c:pt>
                <c:pt idx="1">
                  <c:v>3.7072865504432603E-2</c:v>
                </c:pt>
                <c:pt idx="2">
                  <c:v>1.34522867504999</c:v>
                </c:pt>
                <c:pt idx="3">
                  <c:v>1.3886956576431702</c:v>
                </c:pt>
                <c:pt idx="4">
                  <c:v>1.38773517275748</c:v>
                </c:pt>
                <c:pt idx="5">
                  <c:v>1.5277460703756702</c:v>
                </c:pt>
                <c:pt idx="6">
                  <c:v>1.62210083865753</c:v>
                </c:pt>
                <c:pt idx="7">
                  <c:v>1.7140512357848199</c:v>
                </c:pt>
                <c:pt idx="8">
                  <c:v>1.5466338192115401</c:v>
                </c:pt>
                <c:pt idx="9">
                  <c:v>1.38658478893308</c:v>
                </c:pt>
                <c:pt idx="10">
                  <c:v>1.2496967115581401</c:v>
                </c:pt>
                <c:pt idx="11">
                  <c:v>1.1212310996594401</c:v>
                </c:pt>
                <c:pt idx="12">
                  <c:v>1.0084623730192601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D0-1746-8D7F-9925705A1B31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Monitor</c:v>
                </c:pt>
              </c:strCache>
            </c:strRef>
          </c:tx>
          <c:spPr>
            <a:solidFill>
              <a:srgbClr val="FF5252"/>
            </a:solidFill>
            <a:ln w="3175">
              <a:solidFill>
                <a:schemeClr val="bg1"/>
              </a:solidFill>
            </a:ln>
            <a:effectLst/>
          </c:spPr>
          <c:invertIfNegative val="0"/>
          <c:cat>
            <c:numRef>
              <c:f>Sheet2!$B$1:$N$1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cat>
          <c:val>
            <c:numRef>
              <c:f>Sheet2!$B$4:$N$4</c:f>
              <c:numCache>
                <c:formatCode>General</c:formatCode>
                <c:ptCount val="13"/>
                <c:pt idx="0">
                  <c:v>2.9458035591811399E-2</c:v>
                </c:pt>
                <c:pt idx="1">
                  <c:v>2.6669763386864598E-2</c:v>
                </c:pt>
                <c:pt idx="2">
                  <c:v>2.4190817223613402E-2</c:v>
                </c:pt>
                <c:pt idx="3">
                  <c:v>2.2019477095199001E-2</c:v>
                </c:pt>
                <c:pt idx="4">
                  <c:v>2.0015002242176699E-2</c:v>
                </c:pt>
                <c:pt idx="5">
                  <c:v>1.7893524239584201E-2</c:v>
                </c:pt>
                <c:pt idx="6">
                  <c:v>1.5095198300795901E-2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D0-1746-8D7F-9925705A1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2209936"/>
        <c:axId val="1395793904"/>
      </c:barChart>
      <c:catAx>
        <c:axId val="149220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layout>
            <c:manualLayout>
              <c:xMode val="edge"/>
              <c:yMode val="edge"/>
              <c:x val="0.50164344639394298"/>
              <c:y val="0.904346662171156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395793904"/>
        <c:crosses val="autoZero"/>
        <c:auto val="1"/>
        <c:lblAlgn val="ctr"/>
        <c:lblOffset val="100"/>
        <c:noMultiLvlLbl val="0"/>
      </c:catAx>
      <c:valAx>
        <c:axId val="139579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Revenue (billion USD)</a:t>
                </a:r>
              </a:p>
            </c:rich>
          </c:tx>
          <c:layout>
            <c:manualLayout>
              <c:xMode val="edge"/>
              <c:yMode val="edge"/>
              <c:x val="1.1251004079343246E-2"/>
              <c:y val="0.31095938819698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9220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889301496802559"/>
          <c:y val="0.94184267163963942"/>
          <c:w val="0.27710497167771059"/>
          <c:h val="4.60727381318460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Cost Portfolio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Sheet3!$A$22</c:f>
              <c:strCache>
                <c:ptCount val="1"/>
                <c:pt idx="0">
                  <c:v>Cost of sales</c:v>
                </c:pt>
              </c:strCache>
            </c:strRef>
          </c:tx>
          <c:spPr>
            <a:solidFill>
              <a:srgbClr val="4BA173"/>
            </a:solidFill>
            <a:ln>
              <a:noFill/>
            </a:ln>
            <a:effectLst/>
          </c:spPr>
          <c:invertIfNegative val="0"/>
          <c:cat>
            <c:numRef>
              <c:f>Sheet3!$B$11:$N$11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cat>
          <c:val>
            <c:numRef>
              <c:f>Sheet3!$B$22:$N$22</c:f>
              <c:numCache>
                <c:formatCode>General</c:formatCode>
                <c:ptCount val="13"/>
                <c:pt idx="0">
                  <c:v>12.049175719999999</c:v>
                </c:pt>
                <c:pt idx="1">
                  <c:v>11.252660880000001</c:v>
                </c:pt>
                <c:pt idx="2">
                  <c:v>10.620327440000001</c:v>
                </c:pt>
                <c:pt idx="3">
                  <c:v>9.9141527229999991</c:v>
                </c:pt>
                <c:pt idx="4">
                  <c:v>9.3116147439999999</c:v>
                </c:pt>
                <c:pt idx="5">
                  <c:v>8.6687913309999995</c:v>
                </c:pt>
                <c:pt idx="6">
                  <c:v>8.2343231939999999</c:v>
                </c:pt>
                <c:pt idx="7">
                  <c:v>7.6980424120000004</c:v>
                </c:pt>
                <c:pt idx="8">
                  <c:v>7.3086155879999994</c:v>
                </c:pt>
                <c:pt idx="9">
                  <c:v>6.8578140410000001</c:v>
                </c:pt>
                <c:pt idx="10">
                  <c:v>6.4233574129999997</c:v>
                </c:pt>
                <c:pt idx="11">
                  <c:v>6.0918024199999996</c:v>
                </c:pt>
                <c:pt idx="12">
                  <c:v>5.7110832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F1-C946-88F2-59E44494C138}"/>
            </c:ext>
          </c:extLst>
        </c:ser>
        <c:ser>
          <c:idx val="0"/>
          <c:order val="1"/>
          <c:tx>
            <c:strRef>
              <c:f>Sheet3!$A$20</c:f>
              <c:strCache>
                <c:ptCount val="1"/>
                <c:pt idx="0">
                  <c:v>R&amp;D</c:v>
                </c:pt>
              </c:strCache>
            </c:strRef>
          </c:tx>
          <c:spPr>
            <a:solidFill>
              <a:srgbClr val="63D276"/>
            </a:solidFill>
            <a:ln>
              <a:noFill/>
            </a:ln>
            <a:effectLst/>
          </c:spPr>
          <c:invertIfNegative val="0"/>
          <c:cat>
            <c:numRef>
              <c:f>Sheet3!$B$11:$N$11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cat>
          <c:val>
            <c:numRef>
              <c:f>Sheet3!$B$20:$N$20</c:f>
              <c:numCache>
                <c:formatCode>General</c:formatCode>
                <c:ptCount val="13"/>
                <c:pt idx="0">
                  <c:v>1.1600926695556335</c:v>
                </c:pt>
                <c:pt idx="1">
                  <c:v>0.98323506674220218</c:v>
                </c:pt>
                <c:pt idx="2">
                  <c:v>0.88494479851837171</c:v>
                </c:pt>
                <c:pt idx="3">
                  <c:v>0.90030860866843243</c:v>
                </c:pt>
                <c:pt idx="4">
                  <c:v>0.90579788119611326</c:v>
                </c:pt>
                <c:pt idx="5">
                  <c:v>0.99145914217913256</c:v>
                </c:pt>
                <c:pt idx="6">
                  <c:v>1.0529428185300891</c:v>
                </c:pt>
                <c:pt idx="7">
                  <c:v>1.1070425069426757</c:v>
                </c:pt>
                <c:pt idx="8">
                  <c:v>0.98666496787911517</c:v>
                </c:pt>
                <c:pt idx="9">
                  <c:v>0.88958417612936969</c:v>
                </c:pt>
                <c:pt idx="10">
                  <c:v>0.8084410719699876</c:v>
                </c:pt>
                <c:pt idx="11">
                  <c:v>0.72133833450132445</c:v>
                </c:pt>
                <c:pt idx="12">
                  <c:v>0.64481916412141604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F1-C946-88F2-59E44494C138}"/>
            </c:ext>
          </c:extLst>
        </c:ser>
        <c:ser>
          <c:idx val="1"/>
          <c:order val="2"/>
          <c:tx>
            <c:strRef>
              <c:f>Sheet3!$A$21</c:f>
              <c:strCache>
                <c:ptCount val="1"/>
                <c:pt idx="0">
                  <c:v>SG&amp;A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Sheet3!$B$11:$N$11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cat>
          <c:val>
            <c:numRef>
              <c:f>Sheet3!$B$21:$N$21</c:f>
              <c:numCache>
                <c:formatCode>General</c:formatCode>
                <c:ptCount val="13"/>
                <c:pt idx="0">
                  <c:v>0.72503527810010959</c:v>
                </c:pt>
                <c:pt idx="1">
                  <c:v>0.61450272789524374</c:v>
                </c:pt>
                <c:pt idx="2">
                  <c:v>0.55307322848853124</c:v>
                </c:pt>
                <c:pt idx="3">
                  <c:v>0.56267530999215232</c:v>
                </c:pt>
                <c:pt idx="4">
                  <c:v>0.56610599819329299</c:v>
                </c:pt>
                <c:pt idx="5">
                  <c:v>0.61964261454224323</c:v>
                </c:pt>
                <c:pt idx="6">
                  <c:v>0.65806871234597142</c:v>
                </c:pt>
                <c:pt idx="7">
                  <c:v>0.69187996179415012</c:v>
                </c:pt>
                <c:pt idx="8">
                  <c:v>0.61664634916785299</c:v>
                </c:pt>
                <c:pt idx="9">
                  <c:v>0.55597274895329707</c:v>
                </c:pt>
                <c:pt idx="10">
                  <c:v>0.50525989244275737</c:v>
                </c:pt>
                <c:pt idx="11">
                  <c:v>0.45082238142213932</c:v>
                </c:pt>
                <c:pt idx="12">
                  <c:v>0.40299939328306461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F1-C946-88F2-59E44494C138}"/>
            </c:ext>
          </c:extLst>
        </c:ser>
        <c:ser>
          <c:idx val="3"/>
          <c:order val="3"/>
          <c:tx>
            <c:strRef>
              <c:f>Sheet3!$A$23</c:f>
              <c:strCache>
                <c:ptCount val="1"/>
                <c:pt idx="0">
                  <c:v>Tax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Sheet3!$B$11:$N$11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cat>
          <c:val>
            <c:numRef>
              <c:f>Sheet3!$B$23:$N$23</c:f>
              <c:numCache>
                <c:formatCode>General</c:formatCode>
                <c:ptCount val="13"/>
                <c:pt idx="0">
                  <c:v>0.32700000000000001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0.13200000000000001</c:v>
                </c:pt>
                <c:pt idx="5">
                  <c:v>0.58499999999999996</c:v>
                </c:pt>
                <c:pt idx="6">
                  <c:v>0.89500000000000002</c:v>
                </c:pt>
                <c:pt idx="7">
                  <c:v>1.21</c:v>
                </c:pt>
                <c:pt idx="8">
                  <c:v>1.03</c:v>
                </c:pt>
                <c:pt idx="9">
                  <c:v>1.0900000000000001</c:v>
                </c:pt>
                <c:pt idx="10">
                  <c:v>1.19</c:v>
                </c:pt>
                <c:pt idx="11">
                  <c:v>0.995</c:v>
                </c:pt>
                <c:pt idx="12">
                  <c:v>0.83199999999999996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F1-C946-88F2-59E44494C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5114656"/>
        <c:axId val="1090584144"/>
      </c:barChart>
      <c:catAx>
        <c:axId val="109511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90584144"/>
        <c:crosses val="autoZero"/>
        <c:auto val="1"/>
        <c:lblAlgn val="ctr"/>
        <c:lblOffset val="100"/>
        <c:noMultiLvlLbl val="0"/>
      </c:catAx>
      <c:valAx>
        <c:axId val="109058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Costs</a:t>
                </a:r>
                <a:r>
                  <a:rPr lang="en-GB" baseline="0"/>
                  <a:t> </a:t>
                </a:r>
                <a:r>
                  <a:rPr lang="en-GB" sz="1000" b="0" i="0" u="none" strike="noStrike" baseline="0">
                    <a:effectLst/>
                  </a:rPr>
                  <a:t>(€100,000,000's)</a:t>
                </a:r>
                <a:r>
                  <a:rPr lang="en-GB" sz="1000" b="0" i="0" u="none" strike="noStrike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9511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792843</xdr:colOff>
      <xdr:row>0</xdr:row>
      <xdr:rowOff>158749</xdr:rowOff>
    </xdr:from>
    <xdr:to>
      <xdr:col>16</xdr:col>
      <xdr:colOff>781385</xdr:colOff>
      <xdr:row>25</xdr:row>
      <xdr:rowOff>163284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391F4C-7187-064E-A64F-1120E17B1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87085</xdr:colOff>
      <xdr:row>9</xdr:row>
      <xdr:rowOff>84363</xdr:rowOff>
    </xdr:from>
    <xdr:to>
      <xdr:col>17</xdr:col>
      <xdr:colOff>4850</xdr:colOff>
      <xdr:row>38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FE47D7-8DD7-6940-8187-646EED54E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711200</xdr:colOff>
      <xdr:row>26</xdr:row>
      <xdr:rowOff>120650</xdr:rowOff>
    </xdr:from>
    <xdr:to>
      <xdr:col>13</xdr:col>
      <xdr:colOff>330200</xdr:colOff>
      <xdr:row>40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00B7B3-9125-3D45-A113-234312980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ACDD4-EA93-3C43-A8EC-28C7E07A7433}">
  <dimension ref="A1:E17"/>
  <sheetViews>
    <sheetView zoomScale="70" zoomScaleNormal="70" workbookViewId="0">
      <selection activeCell="T14" sqref="T14"/>
    </sheetView>
  </sheetViews>
  <sheetFormatPr defaultColWidth="11.19921875" defaultRowHeight="15.6" x14ac:dyDescent="0.3"/>
  <sheetData>
    <row r="1" spans="1:5" x14ac:dyDescent="0.3">
      <c r="B1" t="s">
        <v>0</v>
      </c>
    </row>
    <row r="2" spans="1:5" x14ac:dyDescent="0.3">
      <c r="A2" t="s">
        <v>2</v>
      </c>
      <c r="B2">
        <v>1</v>
      </c>
      <c r="C2">
        <v>2</v>
      </c>
      <c r="D2">
        <v>3</v>
      </c>
    </row>
    <row r="3" spans="1:5" x14ac:dyDescent="0.3">
      <c r="A3" t="s">
        <v>4</v>
      </c>
      <c r="B3" s="1">
        <v>6.4879364270000002</v>
      </c>
      <c r="C3" s="1">
        <v>6.2065564920000007</v>
      </c>
      <c r="D3" s="1">
        <v>4.635446891</v>
      </c>
    </row>
    <row r="4" spans="1:5" x14ac:dyDescent="0.3">
      <c r="A4" t="s">
        <v>3</v>
      </c>
      <c r="B4">
        <v>2</v>
      </c>
      <c r="C4">
        <v>3</v>
      </c>
      <c r="D4">
        <v>13</v>
      </c>
    </row>
    <row r="5" spans="1:5" x14ac:dyDescent="0.3">
      <c r="B5" t="s">
        <v>1</v>
      </c>
      <c r="C5" t="s">
        <v>1</v>
      </c>
      <c r="D5" t="s">
        <v>1</v>
      </c>
    </row>
    <row r="8" spans="1:5" x14ac:dyDescent="0.3">
      <c r="B8">
        <f>B3/100000000</f>
        <v>6.4879364270000002E-8</v>
      </c>
      <c r="C8">
        <f t="shared" ref="C8:D8" si="0">C3/100000000</f>
        <v>6.2065564920000006E-8</v>
      </c>
      <c r="D8">
        <f t="shared" si="0"/>
        <v>4.6354468909999996E-8</v>
      </c>
    </row>
    <row r="13" spans="1:5" ht="30" x14ac:dyDescent="0.5">
      <c r="E13" s="2" t="s">
        <v>18</v>
      </c>
    </row>
    <row r="17" spans="5:5" ht="30" x14ac:dyDescent="0.5">
      <c r="E17" s="3" t="s">
        <v>19</v>
      </c>
    </row>
  </sheetData>
  <conditionalFormatting sqref="D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10790-2DEC-EF4B-9F03-3DEE37D1420E}">
  <dimension ref="A1:N20"/>
  <sheetViews>
    <sheetView topLeftCell="A10" zoomScale="70" zoomScaleNormal="70" workbookViewId="0">
      <selection activeCell="D28" sqref="D28"/>
    </sheetView>
  </sheetViews>
  <sheetFormatPr defaultColWidth="11.19921875" defaultRowHeight="15.6" x14ac:dyDescent="0.3"/>
  <sheetData>
    <row r="1" spans="1:14" x14ac:dyDescent="0.3">
      <c r="A1" t="s">
        <v>5</v>
      </c>
      <c r="B1">
        <v>2005</v>
      </c>
      <c r="C1">
        <v>2006</v>
      </c>
      <c r="D1">
        <v>2007</v>
      </c>
      <c r="E1">
        <v>2008</v>
      </c>
      <c r="F1">
        <v>2009</v>
      </c>
      <c r="G1">
        <v>2010</v>
      </c>
      <c r="H1">
        <v>2011</v>
      </c>
      <c r="I1">
        <v>2012</v>
      </c>
      <c r="J1">
        <v>2013</v>
      </c>
      <c r="K1">
        <v>2014</v>
      </c>
      <c r="L1">
        <v>2015</v>
      </c>
      <c r="M1">
        <v>2016</v>
      </c>
      <c r="N1">
        <v>2017</v>
      </c>
    </row>
    <row r="2" spans="1:14" x14ac:dyDescent="0.3">
      <c r="A2" t="s">
        <v>6</v>
      </c>
      <c r="B2">
        <f>1/10*17.3350503838271</f>
        <v>1.73350503838271</v>
      </c>
      <c r="C2">
        <f>1/10*14.7889467573399</f>
        <v>1.47889467573399</v>
      </c>
      <c r="D2">
        <f>1/10*0.13373898778829</f>
        <v>1.3373898778829E-2</v>
      </c>
      <c r="E2">
        <f>1/10*0.112036026138623</f>
        <v>1.1203602613862301E-2</v>
      </c>
      <c r="F2">
        <f>1/10*0.095974600688641</f>
        <v>9.5974600688641006E-3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">
      <c r="A3" t="s">
        <v>8</v>
      </c>
      <c r="B3">
        <f>1/10*0.350629662264398</f>
        <v>3.5062966226439805E-2</v>
      </c>
      <c r="C3">
        <f>1/10*0.370728655044326</f>
        <v>3.7072865504432603E-2</v>
      </c>
      <c r="D3">
        <f>1/10*13.4522867504999</f>
        <v>1.34522867504999</v>
      </c>
      <c r="E3">
        <f>1/10*13.8869565764317</f>
        <v>1.3886956576431702</v>
      </c>
      <c r="F3">
        <f>1/10*13.8773517275748</f>
        <v>1.38773517275748</v>
      </c>
      <c r="G3">
        <f>1/10*15.2774607037567</f>
        <v>1.5277460703756702</v>
      </c>
      <c r="H3">
        <f>1/10*16.2210083865753</f>
        <v>1.62210083865753</v>
      </c>
      <c r="I3">
        <f>1/10*17.1405123578482</f>
        <v>1.7140512357848199</v>
      </c>
      <c r="J3">
        <f>1/10*15.4663381921154</f>
        <v>1.5466338192115401</v>
      </c>
      <c r="K3">
        <f>1/10*13.8658478893308</f>
        <v>1.38658478893308</v>
      </c>
      <c r="L3">
        <f>1/10*12.4969671155814</f>
        <v>1.2496967115581401</v>
      </c>
      <c r="M3">
        <f>1/10*11.2123109965944</f>
        <v>1.1212310996594401</v>
      </c>
      <c r="N3">
        <f>1/10*10.0846237301926</f>
        <v>1.0084623730192601</v>
      </c>
    </row>
    <row r="4" spans="1:14" x14ac:dyDescent="0.3">
      <c r="A4" t="s">
        <v>7</v>
      </c>
      <c r="B4">
        <f>1/10*0.294580355918114</f>
        <v>2.9458035591811399E-2</v>
      </c>
      <c r="C4">
        <f>1/10*0.266697633868646</f>
        <v>2.6669763386864598E-2</v>
      </c>
      <c r="D4">
        <f>1/10*0.241908172236134</f>
        <v>2.4190817223613402E-2</v>
      </c>
      <c r="E4">
        <f>1/10*0.22019477095199</f>
        <v>2.2019477095199001E-2</v>
      </c>
      <c r="F4">
        <f>1/10*0.200150022421767</f>
        <v>2.0015002242176699E-2</v>
      </c>
      <c r="G4">
        <f>1/10*0.178935242395842</f>
        <v>1.7893524239584201E-2</v>
      </c>
      <c r="H4">
        <f>1/10*0.150951983007959</f>
        <v>1.5095198300795901E-2</v>
      </c>
    </row>
    <row r="6" spans="1:14" x14ac:dyDescent="0.3">
      <c r="B6">
        <f t="shared" ref="B6:N6" si="0">B2/100000000</f>
        <v>1.7335050383827099E-8</v>
      </c>
      <c r="C6">
        <f t="shared" si="0"/>
        <v>1.4788946757339901E-8</v>
      </c>
      <c r="D6">
        <f t="shared" si="0"/>
        <v>1.3373898778829E-10</v>
      </c>
      <c r="E6">
        <f t="shared" si="0"/>
        <v>1.1203602613862301E-10</v>
      </c>
      <c r="F6">
        <f t="shared" si="0"/>
        <v>9.5974600688641003E-11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</row>
    <row r="7" spans="1:14" x14ac:dyDescent="0.3">
      <c r="B7" t="e">
        <f>#REF!/100000000</f>
        <v>#REF!</v>
      </c>
      <c r="C7" t="e">
        <f>#REF!/100000000</f>
        <v>#REF!</v>
      </c>
      <c r="D7" t="e">
        <f>#REF!/100000000</f>
        <v>#REF!</v>
      </c>
      <c r="E7" t="e">
        <f>#REF!/100000000</f>
        <v>#REF!</v>
      </c>
      <c r="F7" t="e">
        <f>#REF!/100000000</f>
        <v>#REF!</v>
      </c>
      <c r="G7" t="e">
        <f>#REF!/100000000</f>
        <v>#REF!</v>
      </c>
      <c r="H7" t="e">
        <f>#REF!/100000000</f>
        <v>#REF!</v>
      </c>
      <c r="I7" t="e">
        <f>#REF!/100000000</f>
        <v>#REF!</v>
      </c>
      <c r="J7" t="e">
        <f>#REF!/100000000</f>
        <v>#REF!</v>
      </c>
      <c r="K7" t="e">
        <f>#REF!/100000000</f>
        <v>#REF!</v>
      </c>
      <c r="L7" t="e">
        <f>#REF!/100000000</f>
        <v>#REF!</v>
      </c>
      <c r="M7" t="e">
        <f>#REF!/100000000</f>
        <v>#REF!</v>
      </c>
      <c r="N7" t="e">
        <f>#REF!/100000000</f>
        <v>#REF!</v>
      </c>
    </row>
    <row r="8" spans="1:14" x14ac:dyDescent="0.3">
      <c r="B8">
        <f t="shared" ref="B8:N8" si="1">B3/100000000</f>
        <v>3.5062966226439808E-10</v>
      </c>
      <c r="C8">
        <f t="shared" si="1"/>
        <v>3.7072865504432605E-10</v>
      </c>
      <c r="D8">
        <f t="shared" si="1"/>
        <v>1.34522867504999E-8</v>
      </c>
      <c r="E8">
        <f t="shared" si="1"/>
        <v>1.3886956576431702E-8</v>
      </c>
      <c r="F8">
        <f t="shared" si="1"/>
        <v>1.3877351727574801E-8</v>
      </c>
      <c r="G8">
        <f t="shared" si="1"/>
        <v>1.5277460703756702E-8</v>
      </c>
      <c r="H8">
        <f t="shared" si="1"/>
        <v>1.6221008386575298E-8</v>
      </c>
      <c r="I8">
        <f t="shared" si="1"/>
        <v>1.7140512357848197E-8</v>
      </c>
      <c r="J8">
        <f t="shared" si="1"/>
        <v>1.54663381921154E-8</v>
      </c>
      <c r="K8">
        <f t="shared" si="1"/>
        <v>1.38658478893308E-8</v>
      </c>
      <c r="L8">
        <f t="shared" si="1"/>
        <v>1.2496967115581401E-8</v>
      </c>
      <c r="M8">
        <f t="shared" si="1"/>
        <v>1.1212310996594401E-8</v>
      </c>
      <c r="N8">
        <f t="shared" si="1"/>
        <v>1.0084623730192602E-8</v>
      </c>
    </row>
    <row r="9" spans="1:14" x14ac:dyDescent="0.3">
      <c r="B9">
        <f t="shared" ref="B9:N9" si="2">B4/100000000</f>
        <v>2.9458035591811398E-10</v>
      </c>
      <c r="C9">
        <f t="shared" si="2"/>
        <v>2.6669763386864598E-10</v>
      </c>
      <c r="D9">
        <f t="shared" si="2"/>
        <v>2.4190817223613401E-10</v>
      </c>
      <c r="E9">
        <f t="shared" si="2"/>
        <v>2.2019477095199001E-10</v>
      </c>
      <c r="F9">
        <f t="shared" si="2"/>
        <v>2.0015002242176699E-10</v>
      </c>
      <c r="G9">
        <f t="shared" si="2"/>
        <v>1.7893524239584199E-10</v>
      </c>
      <c r="H9">
        <f t="shared" si="2"/>
        <v>1.5095198300795902E-10</v>
      </c>
      <c r="I9">
        <f t="shared" si="2"/>
        <v>0</v>
      </c>
      <c r="J9">
        <f t="shared" si="2"/>
        <v>0</v>
      </c>
      <c r="K9">
        <f t="shared" si="2"/>
        <v>0</v>
      </c>
      <c r="L9">
        <f t="shared" si="2"/>
        <v>0</v>
      </c>
      <c r="M9">
        <f t="shared" si="2"/>
        <v>0</v>
      </c>
      <c r="N9">
        <f t="shared" si="2"/>
        <v>0</v>
      </c>
    </row>
    <row r="11" spans="1:14" x14ac:dyDescent="0.3">
      <c r="B11">
        <v>100000000</v>
      </c>
    </row>
    <row r="16" spans="1:14" ht="30" x14ac:dyDescent="0.5">
      <c r="C16" s="6" t="s">
        <v>12</v>
      </c>
    </row>
    <row r="17" spans="2:2" x14ac:dyDescent="0.3">
      <c r="B17" t="s">
        <v>11</v>
      </c>
    </row>
    <row r="19" spans="2:2" ht="30" x14ac:dyDescent="0.5">
      <c r="B19" s="4" t="s">
        <v>9</v>
      </c>
    </row>
    <row r="20" spans="2:2" ht="30" x14ac:dyDescent="0.5">
      <c r="B20" s="5" t="s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720CB-15A0-034E-84FD-78B55BF761D0}">
  <dimension ref="A1:N23"/>
  <sheetViews>
    <sheetView tabSelected="1" workbookViewId="0">
      <selection activeCell="B18" sqref="B18"/>
    </sheetView>
  </sheetViews>
  <sheetFormatPr defaultColWidth="11.19921875" defaultRowHeight="15.6" x14ac:dyDescent="0.3"/>
  <cols>
    <col min="1" max="1" width="11.5" bestFit="1" customWidth="1"/>
  </cols>
  <sheetData>
    <row r="1" spans="1:14" x14ac:dyDescent="0.3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3" spans="1:14" x14ac:dyDescent="0.3">
      <c r="B3" s="7">
        <v>1811229772.9205832</v>
      </c>
      <c r="C3" s="7">
        <v>1535105490.6201441</v>
      </c>
      <c r="D3" s="7">
        <v>1381646836.0942574</v>
      </c>
      <c r="E3" s="7">
        <v>1405634049.4432981</v>
      </c>
      <c r="F3" s="7">
        <v>1414204342.2265625</v>
      </c>
      <c r="G3" s="7">
        <v>1547945577.1727285</v>
      </c>
      <c r="H3" s="7">
        <v>1643938826.7448699</v>
      </c>
      <c r="I3" s="7">
        <v>1728403601.7840371</v>
      </c>
      <c r="J3" s="7">
        <v>1540460527.5239894</v>
      </c>
      <c r="K3" s="7">
        <v>1388890204.7296953</v>
      </c>
      <c r="L3" s="7">
        <v>1262203078.7977948</v>
      </c>
      <c r="M3" s="7">
        <v>1126211295.0840352</v>
      </c>
      <c r="N3" s="7">
        <v>1006743425.6384326</v>
      </c>
    </row>
    <row r="4" spans="1:14" x14ac:dyDescent="0.3">
      <c r="A4" t="s">
        <v>16</v>
      </c>
      <c r="B4" s="8">
        <v>1204917572</v>
      </c>
      <c r="C4" s="8">
        <v>1125266088</v>
      </c>
      <c r="D4" s="8">
        <v>1062032744</v>
      </c>
      <c r="E4" s="8">
        <v>991415272.29999995</v>
      </c>
      <c r="F4" s="8">
        <v>931161474.39999998</v>
      </c>
      <c r="G4" s="8">
        <v>866879133.10000002</v>
      </c>
      <c r="H4" s="8">
        <v>823432319.39999998</v>
      </c>
      <c r="I4" s="8">
        <v>769804241.20000005</v>
      </c>
      <c r="J4" s="8">
        <v>730861558.79999995</v>
      </c>
      <c r="K4" s="8">
        <v>685781404.10000002</v>
      </c>
      <c r="L4" s="8">
        <v>642335741.29999995</v>
      </c>
      <c r="M4" s="8">
        <v>609180242</v>
      </c>
      <c r="N4" s="8">
        <v>571108320</v>
      </c>
    </row>
    <row r="5" spans="1:14" x14ac:dyDescent="0.3">
      <c r="A5" t="s">
        <v>13</v>
      </c>
      <c r="B5" s="8">
        <v>6.4049999999999996E-2</v>
      </c>
      <c r="C5" s="8">
        <v>6.4049999999999996E-2</v>
      </c>
      <c r="D5" s="8">
        <v>6.4049999999999996E-2</v>
      </c>
      <c r="E5" s="8">
        <v>6.4049999999999996E-2</v>
      </c>
      <c r="F5" s="8">
        <v>6.4049999999999996E-2</v>
      </c>
      <c r="G5" s="8">
        <v>6.4049999999999996E-2</v>
      </c>
      <c r="H5" s="8">
        <v>6.4049999999999996E-2</v>
      </c>
      <c r="I5" s="8">
        <v>6.4049999999999996E-2</v>
      </c>
      <c r="J5" s="8">
        <v>6.4049999999999996E-2</v>
      </c>
      <c r="K5" s="8">
        <v>6.4049999999999996E-2</v>
      </c>
      <c r="L5" s="8">
        <v>6.4049999999999996E-2</v>
      </c>
      <c r="M5" s="8">
        <v>6.4049999999999996E-2</v>
      </c>
      <c r="N5" s="8">
        <v>6.4049999999999996E-2</v>
      </c>
    </row>
    <row r="6" spans="1:14" x14ac:dyDescent="0.3">
      <c r="B6" s="8">
        <v>4.0030000000000003E-2</v>
      </c>
      <c r="C6" s="8">
        <v>4.0030000000000003E-2</v>
      </c>
      <c r="D6" s="8">
        <v>4.0030000000000003E-2</v>
      </c>
      <c r="E6" s="8">
        <v>4.0030000000000003E-2</v>
      </c>
      <c r="F6" s="8">
        <v>4.0030000000000003E-2</v>
      </c>
      <c r="G6" s="8">
        <v>4.0030000000000003E-2</v>
      </c>
      <c r="H6" s="8">
        <v>4.0030000000000003E-2</v>
      </c>
      <c r="I6" s="8">
        <v>4.0030000000000003E-2</v>
      </c>
      <c r="J6" s="8">
        <v>4.0030000000000003E-2</v>
      </c>
      <c r="K6" s="8">
        <v>4.0030000000000003E-2</v>
      </c>
      <c r="L6" s="8">
        <v>4.0030000000000003E-2</v>
      </c>
      <c r="M6" s="8">
        <v>4.0030000000000003E-2</v>
      </c>
      <c r="N6" s="8">
        <v>4.0030000000000003E-2</v>
      </c>
    </row>
    <row r="7" spans="1:14" x14ac:dyDescent="0.3">
      <c r="A7" t="s">
        <v>14</v>
      </c>
      <c r="B7" s="9">
        <f>B5*B3</f>
        <v>116009266.95556335</v>
      </c>
      <c r="C7" s="9">
        <f t="shared" ref="C7:N7" si="0">C5*C3</f>
        <v>98323506.674220219</v>
      </c>
      <c r="D7" s="9">
        <f t="shared" si="0"/>
        <v>88494479.851837173</v>
      </c>
      <c r="E7" s="9">
        <f t="shared" si="0"/>
        <v>90030860.866843238</v>
      </c>
      <c r="F7" s="9">
        <f t="shared" si="0"/>
        <v>90579788.119611323</v>
      </c>
      <c r="G7" s="9">
        <f t="shared" si="0"/>
        <v>99145914.217913255</v>
      </c>
      <c r="H7" s="9">
        <f t="shared" si="0"/>
        <v>105294281.85300891</v>
      </c>
      <c r="I7" s="9">
        <f t="shared" si="0"/>
        <v>110704250.69426757</v>
      </c>
      <c r="J7" s="9">
        <f t="shared" si="0"/>
        <v>98666496.787911519</v>
      </c>
      <c r="K7" s="9">
        <f t="shared" si="0"/>
        <v>88958417.612936974</v>
      </c>
      <c r="L7" s="9">
        <f t="shared" si="0"/>
        <v>80844107.19699876</v>
      </c>
      <c r="M7" s="9">
        <f t="shared" si="0"/>
        <v>72133833.450132445</v>
      </c>
      <c r="N7" s="9">
        <f t="shared" si="0"/>
        <v>64481916.412141606</v>
      </c>
    </row>
    <row r="8" spans="1:14" x14ac:dyDescent="0.3">
      <c r="A8" t="s">
        <v>15</v>
      </c>
      <c r="B8" s="9">
        <f>B6*B3</f>
        <v>72503527.810010955</v>
      </c>
      <c r="C8" s="9">
        <f t="shared" ref="C8:N8" si="1">C6*C3</f>
        <v>61450272.789524376</v>
      </c>
      <c r="D8" s="9">
        <f t="shared" si="1"/>
        <v>55307322.848853126</v>
      </c>
      <c r="E8" s="9">
        <f t="shared" si="1"/>
        <v>56267530.99921523</v>
      </c>
      <c r="F8" s="9">
        <f t="shared" si="1"/>
        <v>56610599.819329299</v>
      </c>
      <c r="G8" s="9">
        <f t="shared" si="1"/>
        <v>61964261.454224326</v>
      </c>
      <c r="H8" s="9">
        <f t="shared" si="1"/>
        <v>65806871.234597147</v>
      </c>
      <c r="I8" s="9">
        <f t="shared" si="1"/>
        <v>69187996.179415017</v>
      </c>
      <c r="J8" s="9">
        <f t="shared" si="1"/>
        <v>61664634.9167853</v>
      </c>
      <c r="K8" s="9">
        <f t="shared" si="1"/>
        <v>55597274.895329706</v>
      </c>
      <c r="L8" s="9">
        <f t="shared" si="1"/>
        <v>50525989.244275734</v>
      </c>
      <c r="M8" s="9">
        <f t="shared" si="1"/>
        <v>45082238.142213933</v>
      </c>
      <c r="N8" s="9">
        <f t="shared" si="1"/>
        <v>40299939.328306459</v>
      </c>
    </row>
    <row r="9" spans="1:14" x14ac:dyDescent="0.3">
      <c r="A9" t="s">
        <v>16</v>
      </c>
      <c r="B9" s="8">
        <v>1204917572</v>
      </c>
      <c r="C9" s="8">
        <v>1125266088</v>
      </c>
      <c r="D9" s="8">
        <v>1062032744</v>
      </c>
      <c r="E9" s="8">
        <v>991415272.29999995</v>
      </c>
      <c r="F9" s="8">
        <v>931161474.39999998</v>
      </c>
      <c r="G9" s="8">
        <v>866879133.10000002</v>
      </c>
      <c r="H9" s="8">
        <v>823432319.39999998</v>
      </c>
      <c r="I9" s="8">
        <v>769804241.20000005</v>
      </c>
      <c r="J9" s="8">
        <v>730861558.79999995</v>
      </c>
      <c r="K9" s="8">
        <v>685781404.10000002</v>
      </c>
      <c r="L9" s="8">
        <v>642335741.29999995</v>
      </c>
      <c r="M9" s="8">
        <v>609180242</v>
      </c>
      <c r="N9" s="8">
        <v>571108320</v>
      </c>
    </row>
    <row r="10" spans="1:14" x14ac:dyDescent="0.3">
      <c r="A10" t="s">
        <v>17</v>
      </c>
      <c r="B10" s="9">
        <v>32700000</v>
      </c>
      <c r="C10" s="9">
        <v>0</v>
      </c>
      <c r="D10" s="9">
        <v>0</v>
      </c>
      <c r="E10" s="9">
        <v>0</v>
      </c>
      <c r="F10" s="9">
        <v>13200000</v>
      </c>
      <c r="G10" s="9">
        <v>58500000</v>
      </c>
      <c r="H10" s="9">
        <v>89500000</v>
      </c>
      <c r="I10" s="9">
        <v>121000000</v>
      </c>
      <c r="J10" s="9">
        <v>103000000</v>
      </c>
      <c r="K10" s="9">
        <v>109000000</v>
      </c>
      <c r="L10" s="9">
        <v>119000000</v>
      </c>
      <c r="M10" s="9">
        <v>99500000</v>
      </c>
      <c r="N10" s="9">
        <v>83200000</v>
      </c>
    </row>
    <row r="11" spans="1:14" x14ac:dyDescent="0.3">
      <c r="B11">
        <v>2005</v>
      </c>
      <c r="C11">
        <v>2006</v>
      </c>
      <c r="D11">
        <v>2007</v>
      </c>
      <c r="E11">
        <v>2008</v>
      </c>
      <c r="F11">
        <v>2009</v>
      </c>
      <c r="G11">
        <v>2010</v>
      </c>
      <c r="H11">
        <v>2011</v>
      </c>
      <c r="I11">
        <v>2012</v>
      </c>
      <c r="J11">
        <v>2013</v>
      </c>
      <c r="K11">
        <v>2014</v>
      </c>
      <c r="L11">
        <v>2015</v>
      </c>
      <c r="M11">
        <v>2016</v>
      </c>
      <c r="N11">
        <v>2017</v>
      </c>
    </row>
    <row r="12" spans="1:14" x14ac:dyDescent="0.3">
      <c r="A12" t="s">
        <v>14</v>
      </c>
      <c r="B12">
        <v>116009266.95556335</v>
      </c>
      <c r="C12">
        <v>98323506.674220219</v>
      </c>
      <c r="D12">
        <v>88494479.851837173</v>
      </c>
      <c r="E12">
        <v>90030860.866843238</v>
      </c>
      <c r="F12">
        <v>90579788.119611323</v>
      </c>
      <c r="G12">
        <v>99145914.217913255</v>
      </c>
      <c r="H12">
        <v>105294281.85300891</v>
      </c>
      <c r="I12">
        <v>110704250.69426757</v>
      </c>
      <c r="J12">
        <v>98666496.787911519</v>
      </c>
      <c r="K12">
        <v>88958417.612936974</v>
      </c>
      <c r="L12">
        <v>80844107.19699876</v>
      </c>
      <c r="M12">
        <v>72133833.450132445</v>
      </c>
      <c r="N12">
        <v>64481916.412141606</v>
      </c>
    </row>
    <row r="13" spans="1:14" x14ac:dyDescent="0.3">
      <c r="A13" t="s">
        <v>15</v>
      </c>
      <c r="B13">
        <v>72503527.810010955</v>
      </c>
      <c r="C13">
        <v>61450272.789524376</v>
      </c>
      <c r="D13">
        <v>55307322.848853126</v>
      </c>
      <c r="E13">
        <v>56267530.99921523</v>
      </c>
      <c r="F13">
        <v>56610599.819329299</v>
      </c>
      <c r="G13">
        <v>61964261.454224326</v>
      </c>
      <c r="H13">
        <v>65806871.234597147</v>
      </c>
      <c r="I13">
        <v>69187996.179415017</v>
      </c>
      <c r="J13">
        <v>61664634.9167853</v>
      </c>
      <c r="K13">
        <v>55597274.895329706</v>
      </c>
      <c r="L13">
        <v>50525989.244275734</v>
      </c>
      <c r="M13">
        <v>45082238.142213933</v>
      </c>
      <c r="N13">
        <v>40299939.328306459</v>
      </c>
    </row>
    <row r="14" spans="1:14" x14ac:dyDescent="0.3">
      <c r="A14" t="s">
        <v>16</v>
      </c>
      <c r="B14">
        <v>1204917572</v>
      </c>
      <c r="C14">
        <v>1125266088</v>
      </c>
      <c r="D14">
        <v>1062032744</v>
      </c>
      <c r="E14">
        <v>991415272.29999995</v>
      </c>
      <c r="F14">
        <v>931161474.39999998</v>
      </c>
      <c r="G14">
        <v>866879133.10000002</v>
      </c>
      <c r="H14">
        <v>823432319.39999998</v>
      </c>
      <c r="I14">
        <v>769804241.20000005</v>
      </c>
      <c r="J14">
        <v>730861558.79999995</v>
      </c>
      <c r="K14">
        <v>685781404.10000002</v>
      </c>
      <c r="L14">
        <v>642335741.29999995</v>
      </c>
      <c r="M14">
        <v>609180242</v>
      </c>
      <c r="N14">
        <v>571108320</v>
      </c>
    </row>
    <row r="15" spans="1:14" x14ac:dyDescent="0.3">
      <c r="A15" t="s">
        <v>17</v>
      </c>
      <c r="B15">
        <v>32700000</v>
      </c>
      <c r="C15">
        <v>0</v>
      </c>
      <c r="D15">
        <v>0</v>
      </c>
      <c r="E15">
        <v>0</v>
      </c>
      <c r="F15">
        <v>13200000</v>
      </c>
      <c r="G15">
        <v>58500000</v>
      </c>
      <c r="H15">
        <v>89500000</v>
      </c>
      <c r="I15">
        <v>121000000</v>
      </c>
      <c r="J15">
        <v>103000000</v>
      </c>
      <c r="K15">
        <v>109000000</v>
      </c>
      <c r="L15">
        <v>119000000</v>
      </c>
      <c r="M15">
        <v>99500000</v>
      </c>
      <c r="N15">
        <v>83200000</v>
      </c>
    </row>
    <row r="18" spans="1:14" x14ac:dyDescent="0.3">
      <c r="B18">
        <v>100000000</v>
      </c>
    </row>
    <row r="20" spans="1:14" x14ac:dyDescent="0.3">
      <c r="A20" t="s">
        <v>14</v>
      </c>
      <c r="B20">
        <f>B12/$B$18</f>
        <v>1.1600926695556335</v>
      </c>
      <c r="C20">
        <f t="shared" ref="C20:N20" si="2">C12/$B$18</f>
        <v>0.98323506674220218</v>
      </c>
      <c r="D20">
        <f t="shared" si="2"/>
        <v>0.88494479851837171</v>
      </c>
      <c r="E20">
        <f t="shared" si="2"/>
        <v>0.90030860866843243</v>
      </c>
      <c r="F20">
        <f t="shared" si="2"/>
        <v>0.90579788119611326</v>
      </c>
      <c r="G20">
        <f t="shared" si="2"/>
        <v>0.99145914217913256</v>
      </c>
      <c r="H20">
        <f t="shared" si="2"/>
        <v>1.0529428185300891</v>
      </c>
      <c r="I20">
        <f t="shared" si="2"/>
        <v>1.1070425069426757</v>
      </c>
      <c r="J20">
        <f t="shared" si="2"/>
        <v>0.98666496787911517</v>
      </c>
      <c r="K20">
        <f t="shared" si="2"/>
        <v>0.88958417612936969</v>
      </c>
      <c r="L20">
        <f t="shared" si="2"/>
        <v>0.8084410719699876</v>
      </c>
      <c r="M20">
        <f t="shared" si="2"/>
        <v>0.72133833450132445</v>
      </c>
      <c r="N20">
        <f t="shared" si="2"/>
        <v>0.64481916412141604</v>
      </c>
    </row>
    <row r="21" spans="1:14" x14ac:dyDescent="0.3">
      <c r="A21" t="s">
        <v>15</v>
      </c>
      <c r="B21">
        <f t="shared" ref="B21:N21" si="3">B13/$B$18</f>
        <v>0.72503527810010959</v>
      </c>
      <c r="C21">
        <f t="shared" si="3"/>
        <v>0.61450272789524374</v>
      </c>
      <c r="D21">
        <f t="shared" si="3"/>
        <v>0.55307322848853124</v>
      </c>
      <c r="E21">
        <f t="shared" si="3"/>
        <v>0.56267530999215232</v>
      </c>
      <c r="F21">
        <f t="shared" si="3"/>
        <v>0.56610599819329299</v>
      </c>
      <c r="G21">
        <f t="shared" si="3"/>
        <v>0.61964261454224323</v>
      </c>
      <c r="H21">
        <f t="shared" si="3"/>
        <v>0.65806871234597142</v>
      </c>
      <c r="I21">
        <f t="shared" si="3"/>
        <v>0.69187996179415012</v>
      </c>
      <c r="J21">
        <f t="shared" si="3"/>
        <v>0.61664634916785299</v>
      </c>
      <c r="K21">
        <f t="shared" si="3"/>
        <v>0.55597274895329707</v>
      </c>
      <c r="L21">
        <f t="shared" si="3"/>
        <v>0.50525989244275737</v>
      </c>
      <c r="M21">
        <f t="shared" si="3"/>
        <v>0.45082238142213932</v>
      </c>
      <c r="N21">
        <f t="shared" si="3"/>
        <v>0.40299939328306461</v>
      </c>
    </row>
    <row r="22" spans="1:14" x14ac:dyDescent="0.3">
      <c r="A22" t="s">
        <v>16</v>
      </c>
      <c r="B22">
        <f t="shared" ref="B22:N22" si="4">B14/$B$18</f>
        <v>12.049175719999999</v>
      </c>
      <c r="C22">
        <f t="shared" si="4"/>
        <v>11.252660880000001</v>
      </c>
      <c r="D22">
        <f t="shared" si="4"/>
        <v>10.620327440000001</v>
      </c>
      <c r="E22">
        <f t="shared" si="4"/>
        <v>9.9141527229999991</v>
      </c>
      <c r="F22">
        <f t="shared" si="4"/>
        <v>9.3116147439999999</v>
      </c>
      <c r="G22">
        <f t="shared" si="4"/>
        <v>8.6687913309999995</v>
      </c>
      <c r="H22">
        <f t="shared" si="4"/>
        <v>8.2343231939999999</v>
      </c>
      <c r="I22">
        <f t="shared" si="4"/>
        <v>7.6980424120000004</v>
      </c>
      <c r="J22">
        <f t="shared" si="4"/>
        <v>7.3086155879999994</v>
      </c>
      <c r="K22">
        <f t="shared" si="4"/>
        <v>6.8578140410000001</v>
      </c>
      <c r="L22">
        <f t="shared" si="4"/>
        <v>6.4233574129999997</v>
      </c>
      <c r="M22">
        <f t="shared" si="4"/>
        <v>6.0918024199999996</v>
      </c>
      <c r="N22">
        <f t="shared" si="4"/>
        <v>5.7110832</v>
      </c>
    </row>
    <row r="23" spans="1:14" x14ac:dyDescent="0.3">
      <c r="A23" t="s">
        <v>17</v>
      </c>
      <c r="B23">
        <f t="shared" ref="B23:N23" si="5">B15/$B$18</f>
        <v>0.32700000000000001</v>
      </c>
      <c r="C23">
        <f t="shared" si="5"/>
        <v>0</v>
      </c>
      <c r="D23">
        <f t="shared" si="5"/>
        <v>0</v>
      </c>
      <c r="E23">
        <f t="shared" si="5"/>
        <v>0</v>
      </c>
      <c r="F23">
        <f t="shared" si="5"/>
        <v>0.13200000000000001</v>
      </c>
      <c r="G23">
        <f t="shared" si="5"/>
        <v>0.58499999999999996</v>
      </c>
      <c r="H23">
        <f t="shared" si="5"/>
        <v>0.89500000000000002</v>
      </c>
      <c r="I23">
        <f t="shared" si="5"/>
        <v>1.21</v>
      </c>
      <c r="J23">
        <f t="shared" si="5"/>
        <v>1.03</v>
      </c>
      <c r="K23">
        <f t="shared" si="5"/>
        <v>1.0900000000000001</v>
      </c>
      <c r="L23">
        <f t="shared" si="5"/>
        <v>1.19</v>
      </c>
      <c r="M23">
        <f t="shared" si="5"/>
        <v>0.995</v>
      </c>
      <c r="N23">
        <f t="shared" si="5"/>
        <v>0.83199999999999996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Mike Weltevrede</cp:lastModifiedBy>
  <dcterms:created xsi:type="dcterms:W3CDTF">2020-05-10T12:34:14Z</dcterms:created>
  <dcterms:modified xsi:type="dcterms:W3CDTF">2020-05-12T17:44:50Z</dcterms:modified>
</cp:coreProperties>
</file>