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bra\Documents\GitHub\professional_business_analytics_skills\PL2\"/>
    </mc:Choice>
  </mc:AlternateContent>
  <xr:revisionPtr revIDLastSave="0" documentId="8_{9B244982-4518-4CDF-8E3E-845117F98C54}" xr6:coauthVersionLast="44" xr6:coauthVersionMax="44" xr10:uidLastSave="{00000000-0000-0000-0000-000000000000}"/>
  <bookViews>
    <workbookView xWindow="-108" yWindow="-108" windowWidth="23256" windowHeight="12576" xr2:uid="{9F287585-9658-6543-9435-9C10473D08C6}"/>
  </bookViews>
  <sheets>
    <sheet name="Blad1" sheetId="1" r:id="rId1"/>
    <sheet name="Blad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9" i="1" l="1"/>
  <c r="E60" i="1" s="1"/>
  <c r="E66" i="1" s="1"/>
  <c r="F59" i="1"/>
  <c r="G59" i="1"/>
  <c r="H59" i="1"/>
  <c r="I59" i="1"/>
  <c r="I60" i="1" s="1"/>
  <c r="I66" i="1" s="1"/>
  <c r="J59" i="1"/>
  <c r="K59" i="1"/>
  <c r="L59" i="1"/>
  <c r="M59" i="1"/>
  <c r="M60" i="1" s="1"/>
  <c r="M66" i="1" s="1"/>
  <c r="N59" i="1"/>
  <c r="O59" i="1"/>
  <c r="O60" i="1" s="1"/>
  <c r="O66" i="1" s="1"/>
  <c r="P59" i="1"/>
  <c r="P60" i="1" s="1"/>
  <c r="P66" i="1" s="1"/>
  <c r="Q59" i="1"/>
  <c r="Q60" i="1" s="1"/>
  <c r="Q66" i="1" s="1"/>
  <c r="R59" i="1"/>
  <c r="S59" i="1"/>
  <c r="L66" i="1"/>
  <c r="F60" i="1"/>
  <c r="F66" i="1" s="1"/>
  <c r="G60" i="1"/>
  <c r="G66" i="1" s="1"/>
  <c r="H60" i="1"/>
  <c r="H66" i="1" s="1"/>
  <c r="J60" i="1"/>
  <c r="J66" i="1" s="1"/>
  <c r="K60" i="1"/>
  <c r="K66" i="1" s="1"/>
  <c r="L60" i="1"/>
  <c r="N60" i="1"/>
  <c r="N66" i="1" s="1"/>
  <c r="R60" i="1"/>
  <c r="R66" i="1" s="1"/>
  <c r="S60" i="1"/>
  <c r="S66" i="1" s="1"/>
  <c r="E67" i="1" l="1"/>
  <c r="E70" i="1" s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E1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E41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E38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E35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E32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E29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E26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E23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E20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E17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E14" i="1"/>
  <c r="F8" i="1"/>
  <c r="F47" i="1" s="1"/>
  <c r="G8" i="1"/>
  <c r="G47" i="1" s="1"/>
  <c r="H8" i="1"/>
  <c r="H47" i="1" s="1"/>
  <c r="H61" i="1" s="1"/>
  <c r="I8" i="1"/>
  <c r="I47" i="1" s="1"/>
  <c r="J8" i="1"/>
  <c r="J47" i="1" s="1"/>
  <c r="K8" i="1"/>
  <c r="K47" i="1" s="1"/>
  <c r="L8" i="1"/>
  <c r="L47" i="1" s="1"/>
  <c r="M8" i="1"/>
  <c r="M47" i="1" s="1"/>
  <c r="N8" i="1"/>
  <c r="N47" i="1" s="1"/>
  <c r="O8" i="1"/>
  <c r="O47" i="1" s="1"/>
  <c r="P8" i="1"/>
  <c r="P47" i="1" s="1"/>
  <c r="Q8" i="1"/>
  <c r="Q47" i="1" s="1"/>
  <c r="R8" i="1"/>
  <c r="R47" i="1" s="1"/>
  <c r="S8" i="1"/>
  <c r="S47" i="1" s="1"/>
  <c r="E8" i="1"/>
  <c r="E47" i="1" s="1"/>
  <c r="S67" i="1" l="1"/>
  <c r="S70" i="1" s="1"/>
  <c r="R67" i="1"/>
  <c r="R70" i="1" s="1"/>
  <c r="Q67" i="1"/>
  <c r="Q70" i="1" s="1"/>
  <c r="P67" i="1"/>
  <c r="P70" i="1" s="1"/>
  <c r="O67" i="1"/>
  <c r="O70" i="1" s="1"/>
  <c r="N67" i="1"/>
  <c r="N70" i="1" s="1"/>
  <c r="M67" i="1"/>
  <c r="M70" i="1" s="1"/>
  <c r="L67" i="1"/>
  <c r="L70" i="1" s="1"/>
  <c r="K67" i="1"/>
  <c r="K70" i="1" s="1"/>
  <c r="J67" i="1"/>
  <c r="J70" i="1" s="1"/>
  <c r="I67" i="1"/>
  <c r="I70" i="1" s="1"/>
  <c r="H67" i="1"/>
  <c r="H70" i="1" s="1"/>
  <c r="G67" i="1"/>
  <c r="G70" i="1" s="1"/>
  <c r="F67" i="1"/>
  <c r="F70" i="1" s="1"/>
  <c r="S51" i="1"/>
  <c r="S52" i="1" s="1"/>
  <c r="R51" i="1"/>
  <c r="R52" i="1" s="1"/>
  <c r="F51" i="1"/>
  <c r="F52" i="1"/>
  <c r="G51" i="1"/>
  <c r="G52" i="1" s="1"/>
  <c r="H51" i="1"/>
  <c r="H52" i="1" s="1"/>
  <c r="I51" i="1"/>
  <c r="I52" i="1" s="1"/>
  <c r="I53" i="1" s="1"/>
  <c r="J51" i="1"/>
  <c r="J52" i="1" s="1"/>
  <c r="K51" i="1"/>
  <c r="K52" i="1" s="1"/>
  <c r="L51" i="1"/>
  <c r="L52" i="1" s="1"/>
  <c r="M51" i="1"/>
  <c r="M52" i="1" s="1"/>
  <c r="N51" i="1"/>
  <c r="N52" i="1" s="1"/>
  <c r="O51" i="1"/>
  <c r="O52" i="1" s="1"/>
  <c r="P51" i="1"/>
  <c r="P52" i="1" s="1"/>
  <c r="Q51" i="1"/>
  <c r="Q52" i="1" s="1"/>
  <c r="E51" i="1"/>
  <c r="E52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F4" i="1"/>
  <c r="G4" i="1"/>
  <c r="H4" i="1"/>
  <c r="I4" i="1"/>
  <c r="J4" i="1" s="1"/>
  <c r="K4" i="1" s="1"/>
  <c r="L4" i="1" s="1"/>
  <c r="M4" i="1" s="1"/>
  <c r="N4" i="1" s="1"/>
  <c r="O4" i="1" s="1"/>
  <c r="P4" i="1" s="1"/>
  <c r="Q4" i="1" s="1"/>
  <c r="R4" i="1" s="1"/>
  <c r="S4" i="1" s="1"/>
  <c r="E61" i="1"/>
  <c r="F61" i="1"/>
  <c r="F57" i="1"/>
  <c r="F53" i="1"/>
  <c r="E53" i="1"/>
  <c r="E57" i="1"/>
  <c r="L53" i="1" l="1"/>
  <c r="R53" i="1"/>
  <c r="H53" i="1"/>
  <c r="Q53" i="1"/>
  <c r="H57" i="1"/>
  <c r="J53" i="1"/>
  <c r="P53" i="1"/>
  <c r="I57" i="1"/>
  <c r="S53" i="1"/>
  <c r="L57" i="1"/>
  <c r="N53" i="1"/>
  <c r="M53" i="1"/>
  <c r="K57" i="1"/>
  <c r="O57" i="1"/>
  <c r="J61" i="1"/>
  <c r="G57" i="1"/>
  <c r="J57" i="1"/>
  <c r="O53" i="1"/>
  <c r="K53" i="1"/>
  <c r="G53" i="1"/>
  <c r="Q61" i="1"/>
  <c r="R57" i="1" l="1"/>
  <c r="R61" i="1"/>
  <c r="Q57" i="1"/>
  <c r="P57" i="1"/>
  <c r="S57" i="1"/>
  <c r="M57" i="1"/>
  <c r="L61" i="1"/>
  <c r="N57" i="1"/>
  <c r="K61" i="1"/>
  <c r="O61" i="1"/>
  <c r="G61" i="1"/>
  <c r="I61" i="1" l="1"/>
  <c r="P61" i="1"/>
  <c r="M61" i="1"/>
  <c r="N61" i="1"/>
  <c r="S61" i="1"/>
</calcChain>
</file>

<file path=xl/sharedStrings.xml><?xml version="1.0" encoding="utf-8"?>
<sst xmlns="http://schemas.openxmlformats.org/spreadsheetml/2006/main" count="86" uniqueCount="37">
  <si>
    <t>Revenues</t>
  </si>
  <si>
    <t>Profit and loss statement</t>
  </si>
  <si>
    <t>Gross Margin</t>
  </si>
  <si>
    <t>Operating Margin</t>
  </si>
  <si>
    <t>Tax</t>
  </si>
  <si>
    <t>Net Income</t>
  </si>
  <si>
    <t>Cash flow statement</t>
  </si>
  <si>
    <t>Depreciation costs</t>
  </si>
  <si>
    <t>Capex</t>
  </si>
  <si>
    <t>Net cash flow</t>
  </si>
  <si>
    <t>Cost of sales</t>
  </si>
  <si>
    <t>Gross Margin (%)</t>
  </si>
  <si>
    <t>Cost per substrate</t>
  </si>
  <si>
    <t># Substrates</t>
  </si>
  <si>
    <t>Operating Margin (%)</t>
  </si>
  <si>
    <t>Net Income (%)</t>
  </si>
  <si>
    <t>Format</t>
  </si>
  <si>
    <t>Market</t>
  </si>
  <si>
    <t>VGA</t>
  </si>
  <si>
    <t>Notebook</t>
  </si>
  <si>
    <t>XGA</t>
  </si>
  <si>
    <t>SXGA</t>
  </si>
  <si>
    <t>Monitor</t>
  </si>
  <si>
    <t>WXGA</t>
  </si>
  <si>
    <t>UXGA</t>
  </si>
  <si>
    <t>SDTV</t>
  </si>
  <si>
    <t>Television</t>
  </si>
  <si>
    <t>HDreadyTV</t>
  </si>
  <si>
    <t>FullHDTV</t>
  </si>
  <si>
    <t># Product</t>
  </si>
  <si>
    <t>Price</t>
  </si>
  <si>
    <t>Product Revenue</t>
  </si>
  <si>
    <t>R&amp;D (%)</t>
  </si>
  <si>
    <t>SG&amp;A (%)</t>
  </si>
  <si>
    <t>Tax (%)</t>
  </si>
  <si>
    <t>Delta Working capital investments</t>
  </si>
  <si>
    <t>(in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</si>
</sst>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9" fontId="3" fillId="0" borderId="0" xfId="1" applyFont="1"/>
    <xf numFmtId="0" fontId="0" fillId="0" borderId="0" xfId="0" applyFont="1"/>
    <xf numFmtId="0" fontId="0" fillId="0" borderId="1" xfId="0" applyBorder="1"/>
    <xf numFmtId="0" fontId="2" fillId="0" borderId="2" xfId="0" applyFont="1" applyBorder="1"/>
    <xf numFmtId="0" fontId="0" fillId="0" borderId="2" xfId="0" applyFont="1" applyBorder="1"/>
    <xf numFmtId="0" fontId="4" fillId="0" borderId="0" xfId="0" applyFont="1"/>
    <xf numFmtId="0" fontId="0" fillId="0" borderId="0" xfId="0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11" fontId="0" fillId="0" borderId="0" xfId="0" applyNumberFormat="1"/>
    <xf numFmtId="11" fontId="2" fillId="0" borderId="2" xfId="0" applyNumberFormat="1" applyFont="1" applyBorder="1"/>
    <xf numFmtId="0" fontId="2" fillId="0" borderId="2" xfId="0" applyNumberFormat="1" applyFont="1" applyBorder="1"/>
    <xf numFmtId="0" fontId="0" fillId="0" borderId="0" xfId="0" applyNumberFormat="1"/>
    <xf numFmtId="9" fontId="0" fillId="0" borderId="0" xfId="1" applyFont="1"/>
    <xf numFmtId="0" fontId="0" fillId="0" borderId="5" xfId="0" applyBorder="1"/>
    <xf numFmtId="11" fontId="2" fillId="0" borderId="4" xfId="0" applyNumberFormat="1" applyFont="1" applyBorder="1"/>
    <xf numFmtId="0" fontId="0" fillId="0" borderId="4" xfId="0" applyBorder="1"/>
    <xf numFmtId="11" fontId="0" fillId="0" borderId="4" xfId="0" applyNumberFormat="1" applyBorder="1"/>
    <xf numFmtId="164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11" fontId="5" fillId="0" borderId="3" xfId="0" applyNumberFormat="1" applyFont="1" applyBorder="1"/>
    <xf numFmtId="11" fontId="5" fillId="0" borderId="4" xfId="0" applyNumberFormat="1" applyFont="1" applyBorder="1"/>
    <xf numFmtId="0" fontId="5" fillId="0" borderId="4" xfId="0" applyNumberFormat="1" applyFont="1" applyBorder="1"/>
    <xf numFmtId="11" fontId="0" fillId="0" borderId="0" xfId="0" applyNumberFormat="1" applyFont="1" applyBorder="1"/>
    <xf numFmtId="9" fontId="5" fillId="0" borderId="2" xfId="1" applyFont="1" applyBorder="1"/>
    <xf numFmtId="11" fontId="5" fillId="0" borderId="0" xfId="0" applyNumberFormat="1" applyFont="1" applyBorder="1"/>
    <xf numFmtId="0" fontId="2" fillId="0" borderId="6" xfId="0" applyFont="1" applyBorder="1"/>
    <xf numFmtId="0" fontId="0" fillId="0" borderId="6" xfId="0" applyBorder="1"/>
    <xf numFmtId="11" fontId="2" fillId="0" borderId="6" xfId="0" applyNumberFormat="1" applyFont="1" applyBorder="1"/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Cash</a:t>
            </a:r>
            <a:r>
              <a:rPr lang="en-GB" baseline="0"/>
              <a:t> Flow Statement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Blad1!$B$70</c:f>
              <c:strCache>
                <c:ptCount val="1"/>
                <c:pt idx="0">
                  <c:v>Net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Blad1!$E$65:$T$65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Blad1!$E$70:$T$70</c:f>
              <c:numCache>
                <c:formatCode>0.00E+00</c:formatCode>
                <c:ptCount val="16"/>
                <c:pt idx="0">
                  <c:v>-400520000</c:v>
                </c:pt>
                <c:pt idx="1">
                  <c:v>-1251625000</c:v>
                </c:pt>
                <c:pt idx="2">
                  <c:v>-965140687.32289958</c:v>
                </c:pt>
                <c:pt idx="3">
                  <c:v>285788454.25251311</c:v>
                </c:pt>
                <c:pt idx="4">
                  <c:v>189109672.09394258</c:v>
                </c:pt>
                <c:pt idx="5">
                  <c:v>278361825.57629305</c:v>
                </c:pt>
                <c:pt idx="6">
                  <c:v>325130500.12051624</c:v>
                </c:pt>
                <c:pt idx="7">
                  <c:v>449729141.39908445</c:v>
                </c:pt>
                <c:pt idx="8">
                  <c:v>546522993.22583163</c:v>
                </c:pt>
                <c:pt idx="9">
                  <c:v>640264428.09035134</c:v>
                </c:pt>
                <c:pt idx="10">
                  <c:v>566292942.12909758</c:v>
                </c:pt>
                <c:pt idx="11">
                  <c:v>460396722.52688611</c:v>
                </c:pt>
                <c:pt idx="12">
                  <c:v>368515722.39662921</c:v>
                </c:pt>
                <c:pt idx="13">
                  <c:v>308029230.83397186</c:v>
                </c:pt>
                <c:pt idx="14">
                  <c:v>258742119.49773687</c:v>
                </c:pt>
                <c:pt idx="15">
                  <c:v>81722324.344544768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C8D-49D1-9AA3-D34B4DBAAEB5}"/>
            </c:ext>
          </c:extLst>
        </c:ser>
        <c:ser>
          <c:idx val="1"/>
          <c:order val="2"/>
          <c:tx>
            <c:strRef>
              <c:f>Blad1!$B$68</c:f>
              <c:strCache>
                <c:ptCount val="1"/>
                <c:pt idx="0">
                  <c:v>Capex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Blad1!$E$65:$T$65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Blad1!$E$68:$T$68</c:f>
              <c:numCache>
                <c:formatCode>0.00E+00</c:formatCode>
                <c:ptCount val="16"/>
                <c:pt idx="0">
                  <c:v>400520000</c:v>
                </c:pt>
                <c:pt idx="1">
                  <c:v>1251625000</c:v>
                </c:pt>
                <c:pt idx="2">
                  <c:v>1201680000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C8D-49D1-9AA3-D34B4DBAAEB5}"/>
            </c:ext>
          </c:extLst>
        </c:ser>
        <c:ser>
          <c:idx val="3"/>
          <c:order val="3"/>
          <c:tx>
            <c:strRef>
              <c:f>Blad1!$B$66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Blad1!$E$65:$T$65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Blad1!$E$66:$T$66</c:f>
              <c:numCache>
                <c:formatCode>0.00E+00</c:formatCode>
                <c:ptCount val="16"/>
                <c:pt idx="0">
                  <c:v>-40052000</c:v>
                </c:pt>
                <c:pt idx="1">
                  <c:v>-165214500</c:v>
                </c:pt>
                <c:pt idx="2">
                  <c:v>97839373.946360081</c:v>
                </c:pt>
                <c:pt idx="3">
                  <c:v>-20671224.070222352</c:v>
                </c:pt>
                <c:pt idx="4">
                  <c:v>-109903903.9917333</c:v>
                </c:pt>
                <c:pt idx="5">
                  <c:v>-3928374.2733241068</c:v>
                </c:pt>
                <c:pt idx="6">
                  <c:v>39583685.243897781</c:v>
                </c:pt>
                <c:pt idx="7">
                  <c:v>175251291.93362936</c:v>
                </c:pt>
                <c:pt idx="8">
                  <c:v>267849912.97273719</c:v>
                </c:pt>
                <c:pt idx="9">
                  <c:v>361985620.98317713</c:v>
                </c:pt>
                <c:pt idx="10">
                  <c:v>306956016.01100373</c:v>
                </c:pt>
                <c:pt idx="11">
                  <c:v>327032219.98869073</c:v>
                </c:pt>
                <c:pt idx="12">
                  <c:v>357290886.90995026</c:v>
                </c:pt>
                <c:pt idx="13">
                  <c:v>298018822.65499556</c:v>
                </c:pt>
                <c:pt idx="14">
                  <c:v>249282560.85533679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C8D-49D1-9AA3-D34B4DBAAEB5}"/>
            </c:ext>
          </c:extLst>
        </c:ser>
        <c:ser>
          <c:idx val="5"/>
          <c:order val="5"/>
          <c:tx>
            <c:strRef>
              <c:f>Blad1!#REF!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Blad1!$E$65:$T$65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Blad1!#REF!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C8D-49D1-9AA3-D34B4DBAA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798200"/>
        <c:axId val="510020328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Blad1!$B$67</c15:sqref>
                        </c15:formulaRef>
                      </c:ext>
                    </c:extLst>
                    <c:strCache>
                      <c:ptCount val="1"/>
                      <c:pt idx="0">
                        <c:v>Depreciation costs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Blad1!$E$65:$T$65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Blad1!$E$67:$T$67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40052000</c:v>
                      </c:pt>
                      <c:pt idx="1">
                        <c:v>165214500</c:v>
                      </c:pt>
                      <c:pt idx="2">
                        <c:v>285382500</c:v>
                      </c:pt>
                      <c:pt idx="3">
                        <c:v>285382500</c:v>
                      </c:pt>
                      <c:pt idx="4">
                        <c:v>285382500</c:v>
                      </c:pt>
                      <c:pt idx="5">
                        <c:v>285382500</c:v>
                      </c:pt>
                      <c:pt idx="6">
                        <c:v>285382500</c:v>
                      </c:pt>
                      <c:pt idx="7">
                        <c:v>285382500</c:v>
                      </c:pt>
                      <c:pt idx="8">
                        <c:v>285382500</c:v>
                      </c:pt>
                      <c:pt idx="9">
                        <c:v>285382500</c:v>
                      </c:pt>
                      <c:pt idx="10">
                        <c:v>245330500</c:v>
                      </c:pt>
                      <c:pt idx="11">
                        <c:v>120168000</c:v>
                      </c:pt>
                      <c:pt idx="12" formatCode="General">
                        <c:v>0</c:v>
                      </c:pt>
                      <c:pt idx="13" formatCode="General">
                        <c:v>0</c:v>
                      </c:pt>
                      <c:pt idx="14" formatCode="General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BC8D-49D1-9AA3-D34B4DBAAEB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Blad1!$B$69</c15:sqref>
                        </c15:formulaRef>
                      </c:ext>
                    </c:extLst>
                    <c:strCache>
                      <c:ptCount val="1"/>
                      <c:pt idx="0">
                        <c:v>Delta Working capital investments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Blad1!$E$65:$T$65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  <c:pt idx="15">
                        <c:v>2018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Blad1!$E$69:$T$69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 formatCode="0.00E+00">
                        <c:v>146682561.26925969</c:v>
                      </c:pt>
                      <c:pt idx="3" formatCode="0.00E+00">
                        <c:v>-21077178.32273544</c:v>
                      </c:pt>
                      <c:pt idx="4" formatCode="0.00E+00">
                        <c:v>-13631076.08567588</c:v>
                      </c:pt>
                      <c:pt idx="5" formatCode="0.00E+00">
                        <c:v>3092300.1503828368</c:v>
                      </c:pt>
                      <c:pt idx="6" formatCode="0.00E+00">
                        <c:v>-164314.87661846881</c:v>
                      </c:pt>
                      <c:pt idx="7" formatCode="0.00E+00">
                        <c:v>10904650.534544971</c:v>
                      </c:pt>
                      <c:pt idx="8" formatCode="0.00E+00">
                        <c:v>6709419.7469055979</c:v>
                      </c:pt>
                      <c:pt idx="9" formatCode="0.00E+00">
                        <c:v>7103692.8928258801</c:v>
                      </c:pt>
                      <c:pt idx="10" formatCode="0.00E+00">
                        <c:v>-14006426.1180938</c:v>
                      </c:pt>
                      <c:pt idx="11" formatCode="0.00E+00">
                        <c:v>-13196502.5381954</c:v>
                      </c:pt>
                      <c:pt idx="12" formatCode="0.00E+00">
                        <c:v>-11224835.48667893</c:v>
                      </c:pt>
                      <c:pt idx="13" formatCode="0.00E+00">
                        <c:v>-10010408.178976299</c:v>
                      </c:pt>
                      <c:pt idx="14" formatCode="0.00E+00">
                        <c:v>-9459558.6424000841</c:v>
                      </c:pt>
                      <c:pt idx="15" formatCode="0.00E+00">
                        <c:v>-81722324.344544768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C8D-49D1-9AA3-D34B4DBAAEB5}"/>
                  </c:ext>
                </c:extLst>
              </c15:ser>
            </c15:filteredLineSeries>
          </c:ext>
        </c:extLst>
      </c:lineChart>
      <c:catAx>
        <c:axId val="513798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20328"/>
        <c:crosses val="autoZero"/>
        <c:auto val="1"/>
        <c:lblAlgn val="ctr"/>
        <c:lblOffset val="100"/>
        <c:noMultiLvlLbl val="0"/>
      </c:catAx>
      <c:valAx>
        <c:axId val="51002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9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57830</xdr:colOff>
      <xdr:row>91</xdr:row>
      <xdr:rowOff>52387</xdr:rowOff>
    </xdr:from>
    <xdr:to>
      <xdr:col>16</xdr:col>
      <xdr:colOff>498022</xdr:colOff>
      <xdr:row>108</xdr:row>
      <xdr:rowOff>95248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02E83CE-4360-45A9-99D0-612A17260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0DF7-5C68-8542-AF62-999165A7C27D}">
  <dimension ref="B2:Y71"/>
  <sheetViews>
    <sheetView showGridLines="0" tabSelected="1" topLeftCell="A29" zoomScale="70" zoomScaleNormal="70" workbookViewId="0">
      <selection activeCell="G47" sqref="G47"/>
    </sheetView>
  </sheetViews>
  <sheetFormatPr defaultColWidth="10.69921875" defaultRowHeight="15.6" x14ac:dyDescent="0.3"/>
  <cols>
    <col min="3" max="3" width="10.19921875" customWidth="1"/>
    <col min="4" max="4" width="13.19921875" customWidth="1"/>
  </cols>
  <sheetData>
    <row r="2" spans="2:19" ht="21" x14ac:dyDescent="0.4">
      <c r="D2" s="7" t="s">
        <v>1</v>
      </c>
    </row>
    <row r="3" spans="2:19" ht="16.2" thickBot="1" x14ac:dyDescent="0.35"/>
    <row r="4" spans="2:19" ht="16.8" thickTop="1" thickBot="1" x14ac:dyDescent="0.35">
      <c r="B4" s="4" t="s">
        <v>36</v>
      </c>
      <c r="C4" s="4"/>
      <c r="D4" s="4"/>
      <c r="E4" s="4">
        <v>2003</v>
      </c>
      <c r="F4" s="4">
        <f>E4+1</f>
        <v>2004</v>
      </c>
      <c r="G4" s="4">
        <f t="shared" ref="G4:M4" si="0">F4+1</f>
        <v>2005</v>
      </c>
      <c r="H4" s="4">
        <f t="shared" si="0"/>
        <v>2006</v>
      </c>
      <c r="I4" s="4">
        <f t="shared" si="0"/>
        <v>2007</v>
      </c>
      <c r="J4" s="4">
        <f t="shared" si="0"/>
        <v>2008</v>
      </c>
      <c r="K4" s="4">
        <f t="shared" si="0"/>
        <v>2009</v>
      </c>
      <c r="L4" s="4">
        <f t="shared" si="0"/>
        <v>2010</v>
      </c>
      <c r="M4" s="4">
        <f t="shared" si="0"/>
        <v>2011</v>
      </c>
      <c r="N4" s="4">
        <f t="shared" ref="N4:S4" si="1">M4+1</f>
        <v>2012</v>
      </c>
      <c r="O4" s="4">
        <f t="shared" si="1"/>
        <v>2013</v>
      </c>
      <c r="P4" s="4">
        <f t="shared" si="1"/>
        <v>2014</v>
      </c>
      <c r="Q4" s="4">
        <f t="shared" si="1"/>
        <v>2015</v>
      </c>
      <c r="R4" s="4">
        <f t="shared" si="1"/>
        <v>2016</v>
      </c>
      <c r="S4" s="4">
        <f t="shared" si="1"/>
        <v>2017</v>
      </c>
    </row>
    <row r="5" spans="2:19" ht="16.2" thickTop="1" x14ac:dyDescent="0.3">
      <c r="B5" t="s">
        <v>16</v>
      </c>
      <c r="C5" t="s">
        <v>17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</row>
    <row r="6" spans="2:19" ht="13.05" customHeight="1" x14ac:dyDescent="0.3">
      <c r="B6" s="33" t="s">
        <v>18</v>
      </c>
      <c r="C6" s="33" t="s">
        <v>19</v>
      </c>
      <c r="D6" s="9" t="s">
        <v>29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</row>
    <row r="7" spans="2:19" ht="13.05" customHeight="1" x14ac:dyDescent="0.3">
      <c r="B7" s="34"/>
      <c r="C7" s="34"/>
      <c r="D7" s="10" t="s">
        <v>30</v>
      </c>
      <c r="E7" s="21">
        <v>132.2639999999999</v>
      </c>
      <c r="F7" s="21">
        <v>106.10600000000009</v>
      </c>
      <c r="G7" s="21">
        <v>85.272000000000006</v>
      </c>
      <c r="H7" s="21">
        <v>67.053599999999975</v>
      </c>
      <c r="I7" s="21">
        <v>54.367199999999933</v>
      </c>
      <c r="J7" s="21">
        <v>43.120399999999997</v>
      </c>
      <c r="K7" s="21">
        <v>35.146999999999998</v>
      </c>
      <c r="L7" s="21">
        <v>27.76479999999999</v>
      </c>
      <c r="M7" s="21">
        <v>22.07480000000001</v>
      </c>
      <c r="N7" s="21">
        <v>17.873999999999992</v>
      </c>
      <c r="O7" s="21">
        <v>13.91320000000001</v>
      </c>
      <c r="P7" s="21">
        <v>10.938399999999991</v>
      </c>
      <c r="Q7" s="21">
        <v>8.989200000000011</v>
      </c>
      <c r="R7" s="21">
        <v>7.0391999999999921</v>
      </c>
      <c r="S7" s="21">
        <v>5.9724000000000004</v>
      </c>
    </row>
    <row r="8" spans="2:19" ht="13.05" customHeight="1" x14ac:dyDescent="0.3">
      <c r="B8" s="35"/>
      <c r="C8" s="35"/>
      <c r="D8" s="11" t="s">
        <v>31</v>
      </c>
      <c r="E8" s="11">
        <f>E6*E7</f>
        <v>0</v>
      </c>
      <c r="F8" s="11">
        <f t="shared" ref="F8:S8" si="2">F6*F7</f>
        <v>0</v>
      </c>
      <c r="G8" s="11">
        <f t="shared" si="2"/>
        <v>0</v>
      </c>
      <c r="H8" s="11">
        <f t="shared" si="2"/>
        <v>0</v>
      </c>
      <c r="I8" s="11">
        <f t="shared" si="2"/>
        <v>0</v>
      </c>
      <c r="J8" s="11">
        <f t="shared" si="2"/>
        <v>0</v>
      </c>
      <c r="K8" s="11">
        <f t="shared" si="2"/>
        <v>0</v>
      </c>
      <c r="L8" s="11">
        <f t="shared" si="2"/>
        <v>0</v>
      </c>
      <c r="M8" s="11">
        <f t="shared" si="2"/>
        <v>0</v>
      </c>
      <c r="N8" s="11">
        <f t="shared" si="2"/>
        <v>0</v>
      </c>
      <c r="O8" s="11">
        <f t="shared" si="2"/>
        <v>0</v>
      </c>
      <c r="P8" s="11">
        <f t="shared" si="2"/>
        <v>0</v>
      </c>
      <c r="Q8" s="11">
        <f t="shared" si="2"/>
        <v>0</v>
      </c>
      <c r="R8" s="11">
        <f t="shared" si="2"/>
        <v>0</v>
      </c>
      <c r="S8" s="11">
        <f t="shared" si="2"/>
        <v>0</v>
      </c>
    </row>
    <row r="9" spans="2:19" ht="13.05" customHeight="1" x14ac:dyDescent="0.3">
      <c r="B9" s="36" t="s">
        <v>20</v>
      </c>
      <c r="C9" s="36" t="s">
        <v>19</v>
      </c>
      <c r="D9" s="10" t="s">
        <v>29</v>
      </c>
      <c r="E9" s="22">
        <v>0</v>
      </c>
      <c r="F9" s="22">
        <v>0</v>
      </c>
      <c r="G9" s="23">
        <v>15655808.37728003</v>
      </c>
      <c r="H9" s="23">
        <v>16873113.770239908</v>
      </c>
      <c r="I9" s="23">
        <v>188515.58400000259</v>
      </c>
      <c r="J9" s="23">
        <v>200224.5119999974</v>
      </c>
      <c r="K9" s="23">
        <v>211500.28800000221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</row>
    <row r="10" spans="2:19" ht="13.05" customHeight="1" x14ac:dyDescent="0.3">
      <c r="B10" s="36"/>
      <c r="C10" s="36"/>
      <c r="D10" s="10" t="s">
        <v>30</v>
      </c>
      <c r="E10" s="21">
        <v>171.1055999999999</v>
      </c>
      <c r="F10" s="21">
        <v>137.88960000000009</v>
      </c>
      <c r="G10" s="21">
        <v>110.726</v>
      </c>
      <c r="H10" s="21">
        <v>87.647999999999939</v>
      </c>
      <c r="I10" s="21">
        <v>70.943200000000004</v>
      </c>
      <c r="J10" s="21">
        <v>55.95520000000004</v>
      </c>
      <c r="K10" s="21">
        <v>45.378</v>
      </c>
      <c r="L10" s="21">
        <v>36.079199999999993</v>
      </c>
      <c r="M10" s="21">
        <v>29.034800000000011</v>
      </c>
      <c r="N10" s="21">
        <v>23.032199999999989</v>
      </c>
      <c r="O10" s="21">
        <v>17.870399999999989</v>
      </c>
      <c r="P10" s="21">
        <v>13.92720000000001</v>
      </c>
      <c r="Q10" s="21">
        <v>11.0352</v>
      </c>
      <c r="R10" s="21">
        <v>10.018000000000001</v>
      </c>
      <c r="S10" s="21">
        <v>7.9567999999999959</v>
      </c>
    </row>
    <row r="11" spans="2:19" ht="13.05" customHeight="1" x14ac:dyDescent="0.3">
      <c r="B11" s="36"/>
      <c r="C11" s="36"/>
      <c r="D11" s="10" t="s">
        <v>31</v>
      </c>
      <c r="E11" s="10">
        <f>E10*E9</f>
        <v>0</v>
      </c>
      <c r="F11" s="10">
        <f t="shared" ref="F11:S11" si="3">F10*F9</f>
        <v>0</v>
      </c>
      <c r="G11" s="29">
        <f t="shared" si="3"/>
        <v>1733505038.3827085</v>
      </c>
      <c r="H11" s="29">
        <f t="shared" si="3"/>
        <v>1478894675.7339864</v>
      </c>
      <c r="I11" s="29">
        <f t="shared" si="3"/>
        <v>13373898.778828984</v>
      </c>
      <c r="J11" s="29">
        <f t="shared" si="3"/>
        <v>11203602.613862263</v>
      </c>
      <c r="K11" s="29">
        <f t="shared" si="3"/>
        <v>9597460.0688640997</v>
      </c>
      <c r="L11" s="10">
        <f t="shared" si="3"/>
        <v>0</v>
      </c>
      <c r="M11" s="10">
        <f t="shared" si="3"/>
        <v>0</v>
      </c>
      <c r="N11" s="10">
        <f t="shared" si="3"/>
        <v>0</v>
      </c>
      <c r="O11" s="10">
        <f t="shared" si="3"/>
        <v>0</v>
      </c>
      <c r="P11" s="10">
        <f t="shared" si="3"/>
        <v>0</v>
      </c>
      <c r="Q11" s="10">
        <f t="shared" si="3"/>
        <v>0</v>
      </c>
      <c r="R11" s="10">
        <f t="shared" si="3"/>
        <v>0</v>
      </c>
      <c r="S11" s="10">
        <f t="shared" si="3"/>
        <v>0</v>
      </c>
    </row>
    <row r="12" spans="2:19" ht="13.05" customHeight="1" x14ac:dyDescent="0.3">
      <c r="B12" s="33" t="s">
        <v>21</v>
      </c>
      <c r="C12" s="33" t="s">
        <v>22</v>
      </c>
      <c r="D12" s="9" t="s">
        <v>29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</row>
    <row r="13" spans="2:19" ht="13.05" customHeight="1" x14ac:dyDescent="0.3">
      <c r="B13" s="34"/>
      <c r="C13" s="34"/>
      <c r="D13" s="10" t="s">
        <v>30</v>
      </c>
      <c r="E13" s="21">
        <v>243.79079999999979</v>
      </c>
      <c r="F13" s="21">
        <v>206.79299999999989</v>
      </c>
      <c r="G13" s="21">
        <v>174.97919999999999</v>
      </c>
      <c r="H13" s="21">
        <v>148.49340000000001</v>
      </c>
      <c r="I13" s="21">
        <v>126.66980000000009</v>
      </c>
      <c r="J13" s="21">
        <v>107.9568</v>
      </c>
      <c r="K13" s="21">
        <v>91.036400000000086</v>
      </c>
      <c r="L13" s="21">
        <v>78.858000000000061</v>
      </c>
      <c r="M13" s="21">
        <v>66.039599999999965</v>
      </c>
      <c r="N13" s="21">
        <v>55.675200000000054</v>
      </c>
      <c r="O13" s="21">
        <v>48.095999999999989</v>
      </c>
      <c r="P13" s="21">
        <v>40.794999999999987</v>
      </c>
      <c r="Q13" s="21">
        <v>34.923000000000002</v>
      </c>
      <c r="R13" s="21">
        <v>30.108000000000001</v>
      </c>
      <c r="S13" s="21">
        <v>25.175000000000001</v>
      </c>
    </row>
    <row r="14" spans="2:19" ht="13.05" customHeight="1" x14ac:dyDescent="0.3">
      <c r="B14" s="35"/>
      <c r="C14" s="35"/>
      <c r="D14" s="11" t="s">
        <v>31</v>
      </c>
      <c r="E14" s="11">
        <f>E13*E12</f>
        <v>0</v>
      </c>
      <c r="F14" s="11">
        <f t="shared" ref="F14:S14" si="4">F13*F12</f>
        <v>0</v>
      </c>
      <c r="G14" s="11">
        <f t="shared" si="4"/>
        <v>0</v>
      </c>
      <c r="H14" s="11">
        <f t="shared" si="4"/>
        <v>0</v>
      </c>
      <c r="I14" s="11">
        <f t="shared" si="4"/>
        <v>0</v>
      </c>
      <c r="J14" s="11">
        <f t="shared" si="4"/>
        <v>0</v>
      </c>
      <c r="K14" s="11">
        <f t="shared" si="4"/>
        <v>0</v>
      </c>
      <c r="L14" s="11">
        <f t="shared" si="4"/>
        <v>0</v>
      </c>
      <c r="M14" s="11">
        <f t="shared" si="4"/>
        <v>0</v>
      </c>
      <c r="N14" s="11">
        <f t="shared" si="4"/>
        <v>0</v>
      </c>
      <c r="O14" s="11">
        <f t="shared" si="4"/>
        <v>0</v>
      </c>
      <c r="P14" s="11">
        <f t="shared" si="4"/>
        <v>0</v>
      </c>
      <c r="Q14" s="11">
        <f t="shared" si="4"/>
        <v>0</v>
      </c>
      <c r="R14" s="11">
        <f t="shared" si="4"/>
        <v>0</v>
      </c>
      <c r="S14" s="11">
        <f t="shared" si="4"/>
        <v>0</v>
      </c>
    </row>
    <row r="15" spans="2:19" ht="13.05" customHeight="1" x14ac:dyDescent="0.3">
      <c r="B15" s="36" t="s">
        <v>23</v>
      </c>
      <c r="C15" s="36" t="s">
        <v>22</v>
      </c>
      <c r="D15" s="10" t="s">
        <v>29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</row>
    <row r="16" spans="2:19" ht="13.05" customHeight="1" x14ac:dyDescent="0.3">
      <c r="B16" s="36"/>
      <c r="C16" s="36"/>
      <c r="D16" s="10" t="s">
        <v>30</v>
      </c>
      <c r="E16" s="21">
        <v>238.714</v>
      </c>
      <c r="F16" s="21">
        <v>202</v>
      </c>
      <c r="G16" s="21">
        <v>170.8974</v>
      </c>
      <c r="H16" s="21">
        <v>146.23359999999991</v>
      </c>
      <c r="I16" s="21">
        <v>123.7272</v>
      </c>
      <c r="J16" s="21">
        <v>105.54600000000001</v>
      </c>
      <c r="K16" s="21">
        <v>88.483799999999889</v>
      </c>
      <c r="L16" s="21">
        <v>76.227999999999952</v>
      </c>
      <c r="M16" s="21">
        <v>64.448000000000093</v>
      </c>
      <c r="N16" s="21">
        <v>54.269999999999968</v>
      </c>
      <c r="O16" s="21">
        <v>46.999999999999993</v>
      </c>
      <c r="P16" s="21">
        <v>39.887999999999998</v>
      </c>
      <c r="Q16" s="21">
        <v>33.952400000000019</v>
      </c>
      <c r="R16" s="21">
        <v>29.011600000000019</v>
      </c>
      <c r="S16" s="21">
        <v>24.81</v>
      </c>
    </row>
    <row r="17" spans="2:19" ht="13.05" customHeight="1" x14ac:dyDescent="0.3">
      <c r="B17" s="36"/>
      <c r="C17" s="36"/>
      <c r="D17" s="10" t="s">
        <v>31</v>
      </c>
      <c r="E17" s="10">
        <f>E15*E16</f>
        <v>0</v>
      </c>
      <c r="F17" s="10">
        <f t="shared" ref="F17:S17" si="5">F15*F16</f>
        <v>0</v>
      </c>
      <c r="G17" s="10">
        <f t="shared" si="5"/>
        <v>0</v>
      </c>
      <c r="H17" s="10">
        <f t="shared" si="5"/>
        <v>0</v>
      </c>
      <c r="I17" s="10">
        <f t="shared" si="5"/>
        <v>0</v>
      </c>
      <c r="J17" s="10">
        <f t="shared" si="5"/>
        <v>0</v>
      </c>
      <c r="K17" s="10">
        <f t="shared" si="5"/>
        <v>0</v>
      </c>
      <c r="L17" s="10">
        <f t="shared" si="5"/>
        <v>0</v>
      </c>
      <c r="M17" s="10">
        <f t="shared" si="5"/>
        <v>0</v>
      </c>
      <c r="N17" s="10">
        <f t="shared" si="5"/>
        <v>0</v>
      </c>
      <c r="O17" s="10">
        <f t="shared" si="5"/>
        <v>0</v>
      </c>
      <c r="P17" s="10">
        <f t="shared" si="5"/>
        <v>0</v>
      </c>
      <c r="Q17" s="10">
        <f t="shared" si="5"/>
        <v>0</v>
      </c>
      <c r="R17" s="10">
        <f t="shared" si="5"/>
        <v>0</v>
      </c>
      <c r="S17" s="10">
        <f t="shared" si="5"/>
        <v>0</v>
      </c>
    </row>
    <row r="18" spans="2:19" ht="13.05" customHeight="1" x14ac:dyDescent="0.3">
      <c r="B18" s="33" t="s">
        <v>24</v>
      </c>
      <c r="C18" s="33" t="s">
        <v>22</v>
      </c>
      <c r="D18" s="9" t="s">
        <v>29</v>
      </c>
      <c r="E18" s="9">
        <v>0</v>
      </c>
      <c r="F18" s="9">
        <v>0</v>
      </c>
      <c r="G18" s="24">
        <v>70081.314000000595</v>
      </c>
      <c r="H18" s="24">
        <v>75580.171200000041</v>
      </c>
      <c r="I18" s="24">
        <v>80699.217999999368</v>
      </c>
      <c r="J18" s="24">
        <v>85962.005200001193</v>
      </c>
      <c r="K18" s="24">
        <v>91282.498399998862</v>
      </c>
      <c r="L18" s="24">
        <v>96799.192000001</v>
      </c>
      <c r="M18" s="24">
        <v>96013.341200000898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</row>
    <row r="19" spans="2:19" ht="13.05" customHeight="1" x14ac:dyDescent="0.3">
      <c r="B19" s="34"/>
      <c r="C19" s="34"/>
      <c r="D19" s="10" t="s">
        <v>30</v>
      </c>
      <c r="E19" s="21">
        <v>580.15800000000024</v>
      </c>
      <c r="F19" s="21">
        <v>491.21280000000007</v>
      </c>
      <c r="G19" s="21">
        <v>420.34079999999977</v>
      </c>
      <c r="H19" s="21">
        <v>352.86719999999963</v>
      </c>
      <c r="I19" s="21">
        <v>299.76520000000022</v>
      </c>
      <c r="J19" s="21">
        <v>256.15359999999981</v>
      </c>
      <c r="K19" s="21">
        <v>219.26440000000019</v>
      </c>
      <c r="L19" s="21">
        <v>184.852</v>
      </c>
      <c r="M19" s="21">
        <v>157.21979999999991</v>
      </c>
      <c r="N19" s="21">
        <v>132.601</v>
      </c>
      <c r="O19" s="21">
        <v>113.86320000000001</v>
      </c>
      <c r="P19" s="21">
        <v>96.456800000000015</v>
      </c>
      <c r="Q19" s="21">
        <v>82.883799999999979</v>
      </c>
      <c r="R19" s="21">
        <v>70.238</v>
      </c>
      <c r="S19" s="21">
        <v>60.287999999999997</v>
      </c>
    </row>
    <row r="20" spans="2:19" ht="13.05" customHeight="1" x14ac:dyDescent="0.3">
      <c r="B20" s="35"/>
      <c r="C20" s="35"/>
      <c r="D20" s="11" t="s">
        <v>31</v>
      </c>
      <c r="E20" s="11">
        <f>E18*E19</f>
        <v>0</v>
      </c>
      <c r="F20" s="11">
        <f t="shared" ref="F20:S20" si="6">F18*F19</f>
        <v>0</v>
      </c>
      <c r="G20" s="25">
        <f t="shared" si="6"/>
        <v>29458035.591811433</v>
      </c>
      <c r="H20" s="25">
        <f t="shared" si="6"/>
        <v>26669763.386864625</v>
      </c>
      <c r="I20" s="25">
        <f t="shared" si="6"/>
        <v>24190817.22361343</v>
      </c>
      <c r="J20" s="25">
        <f t="shared" si="6"/>
        <v>22019477.095199011</v>
      </c>
      <c r="K20" s="25">
        <f t="shared" si="6"/>
        <v>20015002.242176726</v>
      </c>
      <c r="L20" s="25">
        <f t="shared" si="6"/>
        <v>17893524.239584185</v>
      </c>
      <c r="M20" s="25">
        <f t="shared" si="6"/>
        <v>15095198.300795892</v>
      </c>
      <c r="N20" s="11">
        <f t="shared" si="6"/>
        <v>0</v>
      </c>
      <c r="O20" s="11">
        <f t="shared" si="6"/>
        <v>0</v>
      </c>
      <c r="P20" s="11">
        <f t="shared" si="6"/>
        <v>0</v>
      </c>
      <c r="Q20" s="11">
        <f t="shared" si="6"/>
        <v>0</v>
      </c>
      <c r="R20" s="11">
        <f t="shared" si="6"/>
        <v>0</v>
      </c>
      <c r="S20" s="11">
        <f t="shared" si="6"/>
        <v>0</v>
      </c>
    </row>
    <row r="21" spans="2:19" ht="13.05" customHeight="1" x14ac:dyDescent="0.3">
      <c r="B21" s="36" t="s">
        <v>25</v>
      </c>
      <c r="C21" s="36" t="s">
        <v>26</v>
      </c>
      <c r="D21" s="10" t="s">
        <v>29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</row>
    <row r="22" spans="2:19" ht="13.05" customHeight="1" x14ac:dyDescent="0.3">
      <c r="B22" s="36"/>
      <c r="C22" s="36"/>
      <c r="D22" s="10" t="s">
        <v>30</v>
      </c>
      <c r="E22" s="21">
        <v>367.92944718472921</v>
      </c>
      <c r="F22" s="21">
        <v>321.08904486000569</v>
      </c>
      <c r="G22" s="21">
        <v>283.62052109967198</v>
      </c>
      <c r="H22" s="21">
        <v>249.36919468380859</v>
      </c>
      <c r="I22" s="21">
        <v>219.60183519757501</v>
      </c>
      <c r="J22" s="21">
        <v>192.39216424567351</v>
      </c>
      <c r="K22" s="21">
        <v>171.39673510669309</v>
      </c>
      <c r="L22" s="21">
        <v>149.00861522718651</v>
      </c>
      <c r="M22" s="21">
        <v>131.73931925657629</v>
      </c>
      <c r="N22" s="21">
        <v>116.10797603526549</v>
      </c>
      <c r="O22" s="21">
        <v>102.32621323739821</v>
      </c>
      <c r="P22" s="21">
        <v>88.67494507675471</v>
      </c>
      <c r="Q22" s="21">
        <v>79.759404872203064</v>
      </c>
      <c r="R22" s="21">
        <v>69.768618264432362</v>
      </c>
      <c r="S22" s="21">
        <v>61.232233277625532</v>
      </c>
    </row>
    <row r="23" spans="2:19" ht="13.05" customHeight="1" x14ac:dyDescent="0.3">
      <c r="B23" s="36"/>
      <c r="C23" s="36"/>
      <c r="D23" s="10" t="s">
        <v>31</v>
      </c>
      <c r="E23" s="10">
        <f>E21*E22</f>
        <v>0</v>
      </c>
      <c r="F23" s="10">
        <f t="shared" ref="F23:S23" si="7">F21*F22</f>
        <v>0</v>
      </c>
      <c r="G23" s="10">
        <f t="shared" si="7"/>
        <v>0</v>
      </c>
      <c r="H23" s="10">
        <f t="shared" si="7"/>
        <v>0</v>
      </c>
      <c r="I23" s="10">
        <f t="shared" si="7"/>
        <v>0</v>
      </c>
      <c r="J23" s="10">
        <f t="shared" si="7"/>
        <v>0</v>
      </c>
      <c r="K23" s="10">
        <f t="shared" si="7"/>
        <v>0</v>
      </c>
      <c r="L23" s="10">
        <f t="shared" si="7"/>
        <v>0</v>
      </c>
      <c r="M23" s="10">
        <f t="shared" si="7"/>
        <v>0</v>
      </c>
      <c r="N23" s="10">
        <f t="shared" si="7"/>
        <v>0</v>
      </c>
      <c r="O23" s="10">
        <f t="shared" si="7"/>
        <v>0</v>
      </c>
      <c r="P23" s="10">
        <f t="shared" si="7"/>
        <v>0</v>
      </c>
      <c r="Q23" s="10">
        <f t="shared" si="7"/>
        <v>0</v>
      </c>
      <c r="R23" s="10">
        <f t="shared" si="7"/>
        <v>0</v>
      </c>
      <c r="S23" s="10">
        <f t="shared" si="7"/>
        <v>0</v>
      </c>
    </row>
    <row r="24" spans="2:19" ht="13.05" customHeight="1" x14ac:dyDescent="0.3">
      <c r="B24" s="33" t="s">
        <v>27</v>
      </c>
      <c r="C24" s="33" t="s">
        <v>26</v>
      </c>
      <c r="D24" s="9" t="s">
        <v>29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</row>
    <row r="25" spans="2:19" ht="13.05" customHeight="1" x14ac:dyDescent="0.3">
      <c r="B25" s="34"/>
      <c r="C25" s="34"/>
      <c r="D25" s="10" t="s">
        <v>30</v>
      </c>
      <c r="E25" s="21">
        <v>609.21507199924599</v>
      </c>
      <c r="F25" s="21">
        <v>533.80875652622194</v>
      </c>
      <c r="G25" s="21">
        <v>473.47899069998903</v>
      </c>
      <c r="H25" s="21">
        <v>412.90985559770439</v>
      </c>
      <c r="I25" s="21">
        <v>365.21035650724338</v>
      </c>
      <c r="J25" s="21">
        <v>322.11898576227833</v>
      </c>
      <c r="K25" s="21">
        <v>284.3445591494783</v>
      </c>
      <c r="L25" s="21">
        <v>247.77899197781309</v>
      </c>
      <c r="M25" s="21">
        <v>218.93059422116309</v>
      </c>
      <c r="N25" s="21">
        <v>192.24286996093721</v>
      </c>
      <c r="O25" s="21">
        <v>169.4492078760687</v>
      </c>
      <c r="P25" s="21">
        <v>150.74008372766389</v>
      </c>
      <c r="Q25" s="21">
        <v>132.0698827752399</v>
      </c>
      <c r="R25" s="21">
        <v>115.7167008136451</v>
      </c>
      <c r="S25" s="21">
        <v>101.28312996806</v>
      </c>
    </row>
    <row r="26" spans="2:19" ht="13.05" customHeight="1" x14ac:dyDescent="0.3">
      <c r="B26" s="35"/>
      <c r="C26" s="35"/>
      <c r="D26" s="11" t="s">
        <v>31</v>
      </c>
      <c r="E26" s="11">
        <f>E25*E24</f>
        <v>0</v>
      </c>
      <c r="F26" s="11">
        <f t="shared" ref="F26:S26" si="8">F25*F24</f>
        <v>0</v>
      </c>
      <c r="G26" s="11">
        <f t="shared" si="8"/>
        <v>0</v>
      </c>
      <c r="H26" s="11">
        <f t="shared" si="8"/>
        <v>0</v>
      </c>
      <c r="I26" s="11">
        <f t="shared" si="8"/>
        <v>0</v>
      </c>
      <c r="J26" s="11">
        <f t="shared" si="8"/>
        <v>0</v>
      </c>
      <c r="K26" s="11">
        <f t="shared" si="8"/>
        <v>0</v>
      </c>
      <c r="L26" s="11">
        <f t="shared" si="8"/>
        <v>0</v>
      </c>
      <c r="M26" s="11">
        <f t="shared" si="8"/>
        <v>0</v>
      </c>
      <c r="N26" s="11">
        <f t="shared" si="8"/>
        <v>0</v>
      </c>
      <c r="O26" s="11">
        <f t="shared" si="8"/>
        <v>0</v>
      </c>
      <c r="P26" s="11">
        <f t="shared" si="8"/>
        <v>0</v>
      </c>
      <c r="Q26" s="11">
        <f t="shared" si="8"/>
        <v>0</v>
      </c>
      <c r="R26" s="11">
        <f t="shared" si="8"/>
        <v>0</v>
      </c>
      <c r="S26" s="11">
        <f t="shared" si="8"/>
        <v>0</v>
      </c>
    </row>
    <row r="27" spans="2:19" ht="13.05" customHeight="1" x14ac:dyDescent="0.3">
      <c r="B27" s="36" t="s">
        <v>27</v>
      </c>
      <c r="C27" s="36" t="s">
        <v>26</v>
      </c>
      <c r="D27" s="10" t="s">
        <v>29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2:19" ht="13.05" customHeight="1" x14ac:dyDescent="0.3">
      <c r="B28" s="36"/>
      <c r="C28" s="36"/>
      <c r="D28" s="10" t="s">
        <v>30</v>
      </c>
      <c r="E28" s="21">
        <v>660.76163136253149</v>
      </c>
      <c r="F28" s="21">
        <v>583.55960392808208</v>
      </c>
      <c r="G28" s="21">
        <v>508.55470469975899</v>
      </c>
      <c r="H28" s="21">
        <v>454.00075563896672</v>
      </c>
      <c r="I28" s="21">
        <v>397.9977532267705</v>
      </c>
      <c r="J28" s="21">
        <v>350.02331250041073</v>
      </c>
      <c r="K28" s="21">
        <v>307.68726332929401</v>
      </c>
      <c r="L28" s="21">
        <v>272.30755233060802</v>
      </c>
      <c r="M28" s="21">
        <v>240.92268535095329</v>
      </c>
      <c r="N28" s="21">
        <v>210.1604337179302</v>
      </c>
      <c r="O28" s="21">
        <v>184.2854918367328</v>
      </c>
      <c r="P28" s="21">
        <v>163.07364071687061</v>
      </c>
      <c r="Q28" s="21">
        <v>142.8375769586452</v>
      </c>
      <c r="R28" s="21">
        <v>126.5121462893006</v>
      </c>
      <c r="S28" s="21">
        <v>112.3345694323297</v>
      </c>
    </row>
    <row r="29" spans="2:19" ht="13.05" customHeight="1" x14ac:dyDescent="0.3">
      <c r="B29" s="36"/>
      <c r="C29" s="36"/>
      <c r="D29" s="10" t="s">
        <v>31</v>
      </c>
      <c r="E29" s="10">
        <f>E28*E27</f>
        <v>0</v>
      </c>
      <c r="F29" s="10">
        <f t="shared" ref="F29:S29" si="9">F28*F27</f>
        <v>0</v>
      </c>
      <c r="G29" s="10">
        <f t="shared" si="9"/>
        <v>0</v>
      </c>
      <c r="H29" s="10">
        <f t="shared" si="9"/>
        <v>0</v>
      </c>
      <c r="I29" s="10">
        <f t="shared" si="9"/>
        <v>0</v>
      </c>
      <c r="J29" s="10">
        <f t="shared" si="9"/>
        <v>0</v>
      </c>
      <c r="K29" s="10">
        <f t="shared" si="9"/>
        <v>0</v>
      </c>
      <c r="L29" s="10">
        <f t="shared" si="9"/>
        <v>0</v>
      </c>
      <c r="M29" s="10">
        <f t="shared" si="9"/>
        <v>0</v>
      </c>
      <c r="N29" s="10">
        <f t="shared" si="9"/>
        <v>0</v>
      </c>
      <c r="O29" s="10">
        <f t="shared" si="9"/>
        <v>0</v>
      </c>
      <c r="P29" s="10">
        <f t="shared" si="9"/>
        <v>0</v>
      </c>
      <c r="Q29" s="10">
        <f t="shared" si="9"/>
        <v>0</v>
      </c>
      <c r="R29" s="10">
        <f t="shared" si="9"/>
        <v>0</v>
      </c>
      <c r="S29" s="10">
        <f t="shared" si="9"/>
        <v>0</v>
      </c>
    </row>
    <row r="30" spans="2:19" ht="13.05" customHeight="1" x14ac:dyDescent="0.3">
      <c r="B30" s="33" t="s">
        <v>27</v>
      </c>
      <c r="C30" s="33" t="s">
        <v>26</v>
      </c>
      <c r="D30" s="9" t="s">
        <v>29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</row>
    <row r="31" spans="2:19" ht="13.05" customHeight="1" x14ac:dyDescent="0.3">
      <c r="B31" s="34"/>
      <c r="C31" s="34"/>
      <c r="D31" s="10" t="s">
        <v>30</v>
      </c>
      <c r="E31" s="21">
        <v>1185.5143948479531</v>
      </c>
      <c r="F31" s="21">
        <v>1046.883637337367</v>
      </c>
      <c r="G31" s="21">
        <v>921.22760227071876</v>
      </c>
      <c r="H31" s="21">
        <v>813.9408947529156</v>
      </c>
      <c r="I31" s="21">
        <v>717.07877655810387</v>
      </c>
      <c r="J31" s="21">
        <v>633.2005500260002</v>
      </c>
      <c r="K31" s="21">
        <v>558.72335020793662</v>
      </c>
      <c r="L31" s="21">
        <v>485.49867985994928</v>
      </c>
      <c r="M31" s="21">
        <v>431.20089169728078</v>
      </c>
      <c r="N31" s="21">
        <v>377.63062849982748</v>
      </c>
      <c r="O31" s="21">
        <v>332.5635882629939</v>
      </c>
      <c r="P31" s="21">
        <v>292.95715681992118</v>
      </c>
      <c r="Q31" s="21">
        <v>258.62219608112378</v>
      </c>
      <c r="R31" s="21">
        <v>227.7661220283901</v>
      </c>
      <c r="S31" s="21">
        <v>199.9299196198894</v>
      </c>
    </row>
    <row r="32" spans="2:19" ht="13.05" customHeight="1" x14ac:dyDescent="0.3">
      <c r="B32" s="35"/>
      <c r="C32" s="35"/>
      <c r="D32" s="11" t="s">
        <v>31</v>
      </c>
      <c r="E32" s="26">
        <f>E31*E30</f>
        <v>0</v>
      </c>
      <c r="F32" s="26">
        <f t="shared" ref="F32:S32" si="10">F31*F30</f>
        <v>0</v>
      </c>
      <c r="G32" s="26">
        <f t="shared" si="10"/>
        <v>0</v>
      </c>
      <c r="H32" s="26">
        <f t="shared" si="10"/>
        <v>0</v>
      </c>
      <c r="I32" s="26">
        <f t="shared" si="10"/>
        <v>0</v>
      </c>
      <c r="J32" s="26">
        <f t="shared" si="10"/>
        <v>0</v>
      </c>
      <c r="K32" s="26">
        <f t="shared" si="10"/>
        <v>0</v>
      </c>
      <c r="L32" s="26">
        <f t="shared" si="10"/>
        <v>0</v>
      </c>
      <c r="M32" s="26">
        <f t="shared" si="10"/>
        <v>0</v>
      </c>
      <c r="N32" s="26">
        <f t="shared" si="10"/>
        <v>0</v>
      </c>
      <c r="O32" s="26">
        <f t="shared" si="10"/>
        <v>0</v>
      </c>
      <c r="P32" s="26">
        <f t="shared" si="10"/>
        <v>0</v>
      </c>
      <c r="Q32" s="26">
        <f t="shared" si="10"/>
        <v>0</v>
      </c>
      <c r="R32" s="26">
        <f t="shared" si="10"/>
        <v>0</v>
      </c>
      <c r="S32" s="26">
        <f t="shared" si="10"/>
        <v>0</v>
      </c>
    </row>
    <row r="33" spans="2:25" ht="13.05" customHeight="1" x14ac:dyDescent="0.3">
      <c r="B33" s="36" t="s">
        <v>28</v>
      </c>
      <c r="C33" s="36" t="s">
        <v>26</v>
      </c>
      <c r="D33" s="10" t="s">
        <v>29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2:25" ht="13.05" customHeight="1" x14ac:dyDescent="0.3">
      <c r="B34" s="36"/>
      <c r="C34" s="36"/>
      <c r="D34" s="10" t="s">
        <v>30</v>
      </c>
      <c r="E34" s="21">
        <v>1647.1391207577601</v>
      </c>
      <c r="F34" s="21">
        <v>1449.8641692114761</v>
      </c>
      <c r="G34" s="21">
        <v>1271.4724500573</v>
      </c>
      <c r="H34" s="21">
        <v>1119.0563861956209</v>
      </c>
      <c r="I34" s="21">
        <v>995.39767477201485</v>
      </c>
      <c r="J34" s="21">
        <v>868.18763394111636</v>
      </c>
      <c r="K34" s="21">
        <v>766.58933380044357</v>
      </c>
      <c r="L34" s="21">
        <v>676.55989201216062</v>
      </c>
      <c r="M34" s="21">
        <v>591.17829019442058</v>
      </c>
      <c r="N34" s="21">
        <v>521.77996834647979</v>
      </c>
      <c r="O34" s="21">
        <v>463.21898498491743</v>
      </c>
      <c r="P34" s="21">
        <v>402.67660786856442</v>
      </c>
      <c r="Q34" s="21">
        <v>358.96929054078419</v>
      </c>
      <c r="R34" s="21">
        <v>314.11060531100969</v>
      </c>
      <c r="S34" s="21">
        <v>277.8655185355131</v>
      </c>
    </row>
    <row r="35" spans="2:25" ht="13.05" customHeight="1" x14ac:dyDescent="0.3">
      <c r="B35" s="36"/>
      <c r="C35" s="36"/>
      <c r="D35" s="10" t="s">
        <v>31</v>
      </c>
      <c r="E35" s="10">
        <f>E34*E33</f>
        <v>0</v>
      </c>
      <c r="F35" s="10">
        <f t="shared" ref="F35:S35" si="11">F34*F33</f>
        <v>0</v>
      </c>
      <c r="G35" s="10">
        <f t="shared" si="11"/>
        <v>0</v>
      </c>
      <c r="H35" s="10">
        <f t="shared" si="11"/>
        <v>0</v>
      </c>
      <c r="I35" s="10">
        <f t="shared" si="11"/>
        <v>0</v>
      </c>
      <c r="J35" s="10">
        <f t="shared" si="11"/>
        <v>0</v>
      </c>
      <c r="K35" s="10">
        <f t="shared" si="11"/>
        <v>0</v>
      </c>
      <c r="L35" s="10">
        <f t="shared" si="11"/>
        <v>0</v>
      </c>
      <c r="M35" s="10">
        <f t="shared" si="11"/>
        <v>0</v>
      </c>
      <c r="N35" s="10">
        <f t="shared" si="11"/>
        <v>0</v>
      </c>
      <c r="O35" s="10">
        <f t="shared" si="11"/>
        <v>0</v>
      </c>
      <c r="P35" s="10">
        <f t="shared" si="11"/>
        <v>0</v>
      </c>
      <c r="Q35" s="10">
        <f t="shared" si="11"/>
        <v>0</v>
      </c>
      <c r="R35" s="10">
        <f t="shared" si="11"/>
        <v>0</v>
      </c>
      <c r="S35" s="10">
        <f t="shared" si="11"/>
        <v>0</v>
      </c>
    </row>
    <row r="36" spans="2:25" ht="13.05" customHeight="1" x14ac:dyDescent="0.3">
      <c r="B36" s="33" t="s">
        <v>28</v>
      </c>
      <c r="C36" s="33" t="s">
        <v>26</v>
      </c>
      <c r="D36" s="9" t="s">
        <v>29</v>
      </c>
      <c r="E36" s="9">
        <v>0</v>
      </c>
      <c r="F36" s="9">
        <v>0</v>
      </c>
      <c r="G36" s="24">
        <v>20407.20011904015</v>
      </c>
      <c r="H36" s="24">
        <v>23825.28615935997</v>
      </c>
      <c r="I36" s="24">
        <v>960855.90917994536</v>
      </c>
      <c r="J36" s="24">
        <v>1094211.36420855</v>
      </c>
      <c r="K36" s="24">
        <v>1226335.926388301</v>
      </c>
      <c r="L36" s="24">
        <v>1490048.461753814</v>
      </c>
      <c r="M36" s="24">
        <v>1767309.2372122621</v>
      </c>
      <c r="N36" s="24">
        <v>2071966.0967999841</v>
      </c>
      <c r="O36" s="24">
        <v>2077463.815199984</v>
      </c>
      <c r="P36" s="24">
        <v>2079700.631999989</v>
      </c>
      <c r="Q36" s="24">
        <v>2065875.4871999871</v>
      </c>
      <c r="R36" s="24">
        <v>2069756.229599986</v>
      </c>
      <c r="S36" s="24">
        <v>2069675.380799985</v>
      </c>
    </row>
    <row r="37" spans="2:25" ht="13.05" customHeight="1" x14ac:dyDescent="0.3">
      <c r="B37" s="34"/>
      <c r="C37" s="34"/>
      <c r="D37" s="10" t="s">
        <v>30</v>
      </c>
      <c r="E37" s="21">
        <v>2120.9999311305928</v>
      </c>
      <c r="F37" s="21">
        <v>1918.589188512236</v>
      </c>
      <c r="G37" s="21">
        <v>1718.1664325291561</v>
      </c>
      <c r="H37" s="21">
        <v>1556.030230086792</v>
      </c>
      <c r="I37" s="21">
        <v>1400.031640746316</v>
      </c>
      <c r="J37" s="21">
        <v>1269.129258813379</v>
      </c>
      <c r="K37" s="21">
        <v>1131.6109582180461</v>
      </c>
      <c r="L37" s="21">
        <v>1025.299585610449</v>
      </c>
      <c r="M37" s="21">
        <v>917.83645131409901</v>
      </c>
      <c r="N37" s="21">
        <v>827.25834096998767</v>
      </c>
      <c r="O37" s="21">
        <v>744.48171269960653</v>
      </c>
      <c r="P37" s="21">
        <v>666.72326179929337</v>
      </c>
      <c r="Q37" s="21">
        <v>604.92353934260325</v>
      </c>
      <c r="R37" s="21">
        <v>541.72133105556145</v>
      </c>
      <c r="S37" s="21">
        <v>487.25630230450253</v>
      </c>
    </row>
    <row r="38" spans="2:25" ht="13.05" customHeight="1" x14ac:dyDescent="0.3">
      <c r="B38" s="35"/>
      <c r="C38" s="35"/>
      <c r="D38" s="11" t="s">
        <v>31</v>
      </c>
      <c r="E38" s="11">
        <f>E37*E36</f>
        <v>0</v>
      </c>
      <c r="F38" s="11">
        <f t="shared" ref="F38:S38" si="12">F37*F36</f>
        <v>0</v>
      </c>
      <c r="G38" s="25">
        <f t="shared" si="12"/>
        <v>35062966.226439781</v>
      </c>
      <c r="H38" s="25">
        <f t="shared" si="12"/>
        <v>37072865.504432559</v>
      </c>
      <c r="I38" s="25">
        <f t="shared" si="12"/>
        <v>1345228675.0499921</v>
      </c>
      <c r="J38" s="25">
        <f t="shared" si="12"/>
        <v>1388695657.6431732</v>
      </c>
      <c r="K38" s="25">
        <f t="shared" si="12"/>
        <v>1387735172.7574804</v>
      </c>
      <c r="L38" s="25">
        <f t="shared" si="12"/>
        <v>1527746070.3756723</v>
      </c>
      <c r="M38" s="25">
        <f t="shared" si="12"/>
        <v>1622100838.6575298</v>
      </c>
      <c r="N38" s="25">
        <f t="shared" si="12"/>
        <v>1714051235.7848158</v>
      </c>
      <c r="O38" s="25">
        <f t="shared" si="12"/>
        <v>1546633819.2115431</v>
      </c>
      <c r="P38" s="25">
        <f t="shared" si="12"/>
        <v>1386584788.9330845</v>
      </c>
      <c r="Q38" s="25">
        <f t="shared" si="12"/>
        <v>1249696711.558141</v>
      </c>
      <c r="R38" s="25">
        <f t="shared" si="12"/>
        <v>1121231099.6594446</v>
      </c>
      <c r="S38" s="25">
        <f t="shared" si="12"/>
        <v>1008462373.0192639</v>
      </c>
    </row>
    <row r="39" spans="2:25" ht="13.05" customHeight="1" x14ac:dyDescent="0.3">
      <c r="B39" s="36" t="s">
        <v>28</v>
      </c>
      <c r="C39" s="36" t="s">
        <v>26</v>
      </c>
      <c r="D39" s="10" t="s">
        <v>29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2:25" ht="13.05" customHeight="1" x14ac:dyDescent="0.3">
      <c r="B40" s="36"/>
      <c r="C40" s="36"/>
      <c r="D40" s="10" t="s">
        <v>30</v>
      </c>
      <c r="E40" s="21">
        <v>2429.0441270205938</v>
      </c>
      <c r="F40" s="21">
        <v>2185.9687471014831</v>
      </c>
      <c r="G40" s="21">
        <v>1974.34249450177</v>
      </c>
      <c r="H40" s="21">
        <v>1766.5913313649919</v>
      </c>
      <c r="I40" s="21">
        <v>1586.5861949406601</v>
      </c>
      <c r="J40" s="21">
        <v>1429.5281797874441</v>
      </c>
      <c r="K40" s="21">
        <v>1296.6047150371371</v>
      </c>
      <c r="L40" s="21">
        <v>1164.4879633290241</v>
      </c>
      <c r="M40" s="21">
        <v>1046.5829861876191</v>
      </c>
      <c r="N40" s="21">
        <v>939.06885786640692</v>
      </c>
      <c r="O40" s="21">
        <v>853.13838420485399</v>
      </c>
      <c r="P40" s="21">
        <v>764.60563644489355</v>
      </c>
      <c r="Q40" s="21">
        <v>690.34606521538808</v>
      </c>
      <c r="R40" s="21">
        <v>617.21633617721068</v>
      </c>
      <c r="S40" s="21">
        <v>556.30453172187561</v>
      </c>
    </row>
    <row r="41" spans="2:25" ht="13.05" customHeight="1" x14ac:dyDescent="0.3">
      <c r="B41" s="36"/>
      <c r="C41" s="36"/>
      <c r="D41" s="10" t="s">
        <v>31</v>
      </c>
      <c r="E41" s="10">
        <f>E39*E40</f>
        <v>0</v>
      </c>
      <c r="F41" s="10">
        <f t="shared" ref="F41:S41" si="13">F39*F40</f>
        <v>0</v>
      </c>
      <c r="G41" s="10">
        <f t="shared" si="13"/>
        <v>0</v>
      </c>
      <c r="H41" s="10">
        <f t="shared" si="13"/>
        <v>0</v>
      </c>
      <c r="I41" s="10">
        <f t="shared" si="13"/>
        <v>0</v>
      </c>
      <c r="J41" s="10">
        <f t="shared" si="13"/>
        <v>0</v>
      </c>
      <c r="K41" s="10">
        <f t="shared" si="13"/>
        <v>0</v>
      </c>
      <c r="L41" s="10">
        <f t="shared" si="13"/>
        <v>0</v>
      </c>
      <c r="M41" s="10">
        <f t="shared" si="13"/>
        <v>0</v>
      </c>
      <c r="N41" s="10">
        <f t="shared" si="13"/>
        <v>0</v>
      </c>
      <c r="O41" s="10">
        <f t="shared" si="13"/>
        <v>0</v>
      </c>
      <c r="P41" s="10">
        <f t="shared" si="13"/>
        <v>0</v>
      </c>
      <c r="Q41" s="10">
        <f t="shared" si="13"/>
        <v>0</v>
      </c>
      <c r="R41" s="10">
        <f t="shared" si="13"/>
        <v>0</v>
      </c>
      <c r="S41" s="10">
        <f t="shared" si="13"/>
        <v>0</v>
      </c>
    </row>
    <row r="42" spans="2:25" hidden="1" x14ac:dyDescent="0.3"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2:25" hidden="1" x14ac:dyDescent="0.3"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2:25" hidden="1" x14ac:dyDescent="0.3"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  <row r="45" spans="2:25" hidden="1" x14ac:dyDescent="0.3"/>
    <row r="46" spans="2:25" hidden="1" x14ac:dyDescent="0.3"/>
    <row r="47" spans="2:25" x14ac:dyDescent="0.3">
      <c r="B47" s="5" t="s">
        <v>0</v>
      </c>
      <c r="C47" s="5"/>
      <c r="D47" s="5"/>
      <c r="E47" s="14">
        <f>SUM(E8,E41,E38,E35,E32,E29,E26,E23,E20,E17,E14,E11)</f>
        <v>0</v>
      </c>
      <c r="F47" s="14">
        <f t="shared" ref="F47:S47" si="14">SUM(F8,F41,F38,F35,F32,F29,F26,F23,F20,F17,F14,F11)</f>
        <v>0</v>
      </c>
      <c r="G47" s="13">
        <f t="shared" si="14"/>
        <v>1798026040.2009597</v>
      </c>
      <c r="H47" s="13">
        <f t="shared" si="14"/>
        <v>1542637304.6252835</v>
      </c>
      <c r="I47" s="13">
        <f t="shared" si="14"/>
        <v>1382793391.0524347</v>
      </c>
      <c r="J47" s="13">
        <f t="shared" si="14"/>
        <v>1421918737.3522346</v>
      </c>
      <c r="K47" s="13">
        <f t="shared" si="14"/>
        <v>1417347635.0685213</v>
      </c>
      <c r="L47" s="13">
        <f t="shared" si="14"/>
        <v>1545639594.6152565</v>
      </c>
      <c r="M47" s="13">
        <f t="shared" si="14"/>
        <v>1637196036.9583256</v>
      </c>
      <c r="N47" s="13">
        <f t="shared" si="14"/>
        <v>1714051235.7848158</v>
      </c>
      <c r="O47" s="13">
        <f t="shared" si="14"/>
        <v>1546633819.2115431</v>
      </c>
      <c r="P47" s="13">
        <f t="shared" si="14"/>
        <v>1386584788.9330845</v>
      </c>
      <c r="Q47" s="13">
        <f t="shared" si="14"/>
        <v>1249696711.558141</v>
      </c>
      <c r="R47" s="13">
        <f t="shared" si="14"/>
        <v>1121231099.6594446</v>
      </c>
      <c r="S47" s="13">
        <f t="shared" si="14"/>
        <v>1008462373.0192639</v>
      </c>
      <c r="T47" s="1"/>
      <c r="U47" s="3"/>
      <c r="V47" s="3"/>
      <c r="W47" s="3"/>
      <c r="X47" s="3"/>
      <c r="Y47" s="3"/>
    </row>
    <row r="48" spans="2:25" x14ac:dyDescent="0.3">
      <c r="B48" t="s">
        <v>13</v>
      </c>
      <c r="E48">
        <v>0</v>
      </c>
      <c r="F48">
        <v>0</v>
      </c>
      <c r="G48">
        <v>720000</v>
      </c>
      <c r="H48">
        <v>720000</v>
      </c>
      <c r="I48">
        <v>720000</v>
      </c>
      <c r="J48">
        <v>720000</v>
      </c>
      <c r="K48">
        <v>720000</v>
      </c>
      <c r="L48">
        <v>720000</v>
      </c>
      <c r="M48">
        <v>720000</v>
      </c>
      <c r="N48">
        <v>720000</v>
      </c>
      <c r="O48">
        <v>720000</v>
      </c>
      <c r="P48">
        <v>720000</v>
      </c>
      <c r="Q48">
        <v>720000</v>
      </c>
      <c r="R48">
        <v>720000</v>
      </c>
      <c r="S48">
        <v>720000</v>
      </c>
    </row>
    <row r="49" spans="2:25" x14ac:dyDescent="0.3">
      <c r="B49" t="s">
        <v>12</v>
      </c>
      <c r="E49" s="15">
        <v>0</v>
      </c>
      <c r="F49" s="15">
        <v>0</v>
      </c>
      <c r="G49" s="12">
        <v>1663.452728640008</v>
      </c>
      <c r="H49" s="12">
        <v>1553.799231360008</v>
      </c>
      <c r="I49" s="12">
        <v>1470.7436112000171</v>
      </c>
      <c r="J49" s="12">
        <v>1373.773219200006</v>
      </c>
      <c r="K49" s="12">
        <v>1289.7659289599919</v>
      </c>
      <c r="L49" s="12">
        <v>1197.131806079999</v>
      </c>
      <c r="M49" s="12">
        <v>1139.065424639994</v>
      </c>
      <c r="N49" s="12">
        <v>1061.377032960002</v>
      </c>
      <c r="O49" s="12">
        <v>1010.305198080002</v>
      </c>
      <c r="P49" s="12">
        <v>947.23087391999763</v>
      </c>
      <c r="Q49" s="12">
        <v>888.548659200001</v>
      </c>
      <c r="R49" s="12">
        <v>840.3334243199979</v>
      </c>
      <c r="S49" s="12">
        <v>788.68172448000553</v>
      </c>
    </row>
    <row r="50" spans="2:25" x14ac:dyDescent="0.3">
      <c r="B50" t="s">
        <v>7</v>
      </c>
      <c r="E50" s="12">
        <v>40052000</v>
      </c>
      <c r="F50" s="12">
        <v>165214500</v>
      </c>
      <c r="G50" s="12">
        <v>285382500</v>
      </c>
      <c r="H50" s="12">
        <v>285382500</v>
      </c>
      <c r="I50" s="12">
        <v>285382500</v>
      </c>
      <c r="J50" s="12">
        <v>285382500</v>
      </c>
      <c r="K50" s="12">
        <v>285382500</v>
      </c>
      <c r="L50" s="12">
        <v>285382500</v>
      </c>
      <c r="M50" s="12">
        <v>285382500</v>
      </c>
      <c r="N50" s="12">
        <v>285382500</v>
      </c>
      <c r="O50" s="12">
        <v>245330500</v>
      </c>
      <c r="P50" s="12">
        <v>120168000</v>
      </c>
      <c r="Q50" s="12">
        <v>0</v>
      </c>
      <c r="R50" s="12">
        <v>0</v>
      </c>
      <c r="S50" s="12">
        <v>0</v>
      </c>
    </row>
    <row r="51" spans="2:25" x14ac:dyDescent="0.3">
      <c r="B51" s="5" t="s">
        <v>10</v>
      </c>
      <c r="C51" s="5"/>
      <c r="D51" s="5"/>
      <c r="E51" s="13">
        <f>E48*E49+E50</f>
        <v>40052000</v>
      </c>
      <c r="F51" s="13">
        <f>F48*F49+F50</f>
        <v>165214500</v>
      </c>
      <c r="G51" s="13">
        <f t="shared" ref="G51:M51" si="15">G48*G49+G50</f>
        <v>1483068464.6208057</v>
      </c>
      <c r="H51" s="13">
        <f t="shared" si="15"/>
        <v>1404117946.5792058</v>
      </c>
      <c r="I51" s="13">
        <f t="shared" si="15"/>
        <v>1344317900.0640123</v>
      </c>
      <c r="J51" s="13">
        <f t="shared" si="15"/>
        <v>1274499217.8240042</v>
      </c>
      <c r="K51" s="13">
        <f t="shared" si="15"/>
        <v>1214013968.8511941</v>
      </c>
      <c r="L51" s="13">
        <f t="shared" si="15"/>
        <v>1147317400.3775992</v>
      </c>
      <c r="M51" s="13">
        <f t="shared" si="15"/>
        <v>1105509605.7407956</v>
      </c>
      <c r="N51" s="13">
        <f t="shared" ref="N51" si="16">N48*N49+N50</f>
        <v>1049573963.7312014</v>
      </c>
      <c r="O51" s="13">
        <f t="shared" ref="O51" si="17">O48*O49+O50</f>
        <v>972750242.61760139</v>
      </c>
      <c r="P51" s="13">
        <f t="shared" ref="P51" si="18">P48*P49+P50</f>
        <v>802174229.22239828</v>
      </c>
      <c r="Q51" s="13">
        <f t="shared" ref="Q51" si="19">Q48*Q49+Q50</f>
        <v>639755034.62400067</v>
      </c>
      <c r="R51" s="13">
        <f t="shared" ref="R51" si="20">R48*R49+R50</f>
        <v>605040065.51039851</v>
      </c>
      <c r="S51" s="13">
        <f t="shared" ref="S51" si="21">S48*S49+S50</f>
        <v>567850841.62560403</v>
      </c>
      <c r="T51" s="1"/>
    </row>
    <row r="52" spans="2:25" x14ac:dyDescent="0.3">
      <c r="B52" s="5" t="s">
        <v>2</v>
      </c>
      <c r="C52" s="5"/>
      <c r="D52" s="5"/>
      <c r="E52" s="13">
        <f>E47-E51</f>
        <v>-40052000</v>
      </c>
      <c r="F52" s="13">
        <f>F47-F51</f>
        <v>-165214500</v>
      </c>
      <c r="G52" s="13">
        <f t="shared" ref="G52:M52" si="22">G47-G51</f>
        <v>314957575.58015394</v>
      </c>
      <c r="H52" s="13">
        <f t="shared" si="22"/>
        <v>138519358.04607773</v>
      </c>
      <c r="I52" s="13">
        <f t="shared" si="22"/>
        <v>38475490.988422394</v>
      </c>
      <c r="J52" s="13">
        <f t="shared" si="22"/>
        <v>147419519.52823043</v>
      </c>
      <c r="K52" s="13">
        <f t="shared" si="22"/>
        <v>203333666.21732712</v>
      </c>
      <c r="L52" s="13">
        <f t="shared" si="22"/>
        <v>398322194.23765731</v>
      </c>
      <c r="M52" s="13">
        <f t="shared" si="22"/>
        <v>531686431.21753001</v>
      </c>
      <c r="N52" s="13">
        <f t="shared" ref="N52" si="23">N47-N51</f>
        <v>664477272.05361438</v>
      </c>
      <c r="O52" s="13">
        <f t="shared" ref="O52" si="24">O47-O51</f>
        <v>573883576.59394169</v>
      </c>
      <c r="P52" s="13">
        <f t="shared" ref="P52" si="25">P47-P51</f>
        <v>584410559.71068621</v>
      </c>
      <c r="Q52" s="13">
        <f t="shared" ref="Q52" si="26">Q47-Q51</f>
        <v>609941676.93414032</v>
      </c>
      <c r="R52" s="13">
        <f t="shared" ref="R52" si="27">R47-R51</f>
        <v>516191034.14904606</v>
      </c>
      <c r="S52" s="13">
        <f t="shared" ref="S52" si="28">S47-S51</f>
        <v>440611531.39365983</v>
      </c>
      <c r="T52" s="1"/>
    </row>
    <row r="53" spans="2:25" x14ac:dyDescent="0.3">
      <c r="B53" s="28" t="s">
        <v>11</v>
      </c>
      <c r="C53" s="28"/>
      <c r="D53" s="28"/>
      <c r="E53" s="28">
        <f>IF(E47&gt;0,E52/E47,0)</f>
        <v>0</v>
      </c>
      <c r="F53" s="28">
        <f>IF(F47&gt;0,F52/F47,0)</f>
        <v>0</v>
      </c>
      <c r="G53" s="28">
        <f t="shared" ref="G53:M53" si="29">IF(G47&gt;0,G52/G47,0)</f>
        <v>0.175168528451875</v>
      </c>
      <c r="H53" s="28">
        <f t="shared" si="29"/>
        <v>8.9793859924659977E-2</v>
      </c>
      <c r="I53" s="28">
        <f t="shared" si="29"/>
        <v>2.7824468382177441E-2</v>
      </c>
      <c r="J53" s="28">
        <f t="shared" si="29"/>
        <v>0.10367647296268238</v>
      </c>
      <c r="K53" s="28">
        <f t="shared" si="29"/>
        <v>0.14346068754508276</v>
      </c>
      <c r="L53" s="28">
        <f t="shared" si="29"/>
        <v>0.25770703314365367</v>
      </c>
      <c r="M53" s="28">
        <f t="shared" si="29"/>
        <v>0.32475428672874557</v>
      </c>
      <c r="N53" s="28">
        <f t="shared" ref="N53" si="30">IF(N47&gt;0,N52/N47,0)</f>
        <v>0.38766476647903059</v>
      </c>
      <c r="O53" s="28">
        <f t="shared" ref="O53" si="31">IF(O47&gt;0,O52/O47,0)</f>
        <v>0.371053296174851</v>
      </c>
      <c r="P53" s="28">
        <f t="shared" ref="P53" si="32">IF(P47&gt;0,P52/P47,0)</f>
        <v>0.42147480945637966</v>
      </c>
      <c r="Q53" s="28">
        <f t="shared" ref="Q53" si="33">IF(Q47&gt;0,Q52/Q47,0)</f>
        <v>0.4880717627668682</v>
      </c>
      <c r="R53" s="28">
        <f t="shared" ref="R53" si="34">IF(R47&gt;0,R52/R47,0)</f>
        <v>0.46037880532017939</v>
      </c>
      <c r="S53" s="28">
        <f t="shared" ref="S53" si="35">IF(S47&gt;0,S52/S47,0)</f>
        <v>0.4369142004520214</v>
      </c>
      <c r="T53" s="2"/>
      <c r="U53" s="2"/>
      <c r="V53" s="2"/>
      <c r="W53" s="2"/>
      <c r="X53" s="2"/>
      <c r="Y53" s="2"/>
    </row>
    <row r="54" spans="2:25" x14ac:dyDescent="0.3">
      <c r="B54" t="s">
        <v>32</v>
      </c>
      <c r="E54" s="16">
        <v>6.3079999999999192E-2</v>
      </c>
      <c r="F54" s="16">
        <v>6.3079999999999192E-2</v>
      </c>
      <c r="G54" s="16">
        <v>6.3079999999999192E-2</v>
      </c>
      <c r="H54" s="16">
        <v>6.3079999999999192E-2</v>
      </c>
      <c r="I54" s="16">
        <v>6.3079999999999192E-2</v>
      </c>
      <c r="J54" s="16">
        <v>6.3079999999999192E-2</v>
      </c>
      <c r="K54" s="16">
        <v>6.3079999999999192E-2</v>
      </c>
      <c r="L54" s="16">
        <v>6.3079999999999192E-2</v>
      </c>
      <c r="M54" s="16">
        <v>6.3079999999999192E-2</v>
      </c>
      <c r="N54" s="16">
        <v>6.3079999999999192E-2</v>
      </c>
      <c r="O54" s="16">
        <v>6.3079999999999192E-2</v>
      </c>
      <c r="P54" s="16">
        <v>6.3079999999999192E-2</v>
      </c>
      <c r="Q54" s="16">
        <v>6.3079999999999192E-2</v>
      </c>
      <c r="R54" s="16">
        <v>6.3079999999999192E-2</v>
      </c>
      <c r="S54" s="16">
        <v>6.3079999999999192E-2</v>
      </c>
    </row>
    <row r="55" spans="2:25" x14ac:dyDescent="0.3">
      <c r="B55" t="s">
        <v>33</v>
      </c>
      <c r="E55" s="16">
        <v>3.995999999999978E-2</v>
      </c>
      <c r="F55" s="16">
        <v>3.995999999999978E-2</v>
      </c>
      <c r="G55" s="16">
        <v>3.995999999999978E-2</v>
      </c>
      <c r="H55" s="16">
        <v>3.995999999999978E-2</v>
      </c>
      <c r="I55" s="16">
        <v>3.995999999999978E-2</v>
      </c>
      <c r="J55" s="16">
        <v>3.995999999999978E-2</v>
      </c>
      <c r="K55" s="16">
        <v>3.995999999999978E-2</v>
      </c>
      <c r="L55" s="16">
        <v>3.995999999999978E-2</v>
      </c>
      <c r="M55" s="16">
        <v>3.995999999999978E-2</v>
      </c>
      <c r="N55" s="16">
        <v>3.995999999999978E-2</v>
      </c>
      <c r="O55" s="16">
        <v>3.995999999999978E-2</v>
      </c>
      <c r="P55" s="16">
        <v>3.995999999999978E-2</v>
      </c>
      <c r="Q55" s="16">
        <v>3.995999999999978E-2</v>
      </c>
      <c r="R55" s="16">
        <v>3.995999999999978E-2</v>
      </c>
      <c r="S55" s="16">
        <v>3.995999999999978E-2</v>
      </c>
    </row>
    <row r="56" spans="2:25" x14ac:dyDescent="0.3">
      <c r="B56" s="5" t="s">
        <v>3</v>
      </c>
      <c r="C56" s="5"/>
      <c r="D56" s="5"/>
      <c r="E56" s="13">
        <v>-40052000</v>
      </c>
      <c r="F56" s="13">
        <v>-165214500</v>
      </c>
      <c r="G56" s="13">
        <v>130513404.8507438</v>
      </c>
      <c r="H56" s="13">
        <v>-20671224.070222352</v>
      </c>
      <c r="I56" s="13">
        <v>-109903903.9917333</v>
      </c>
      <c r="J56" s="13">
        <v>-3928374.2733241068</v>
      </c>
      <c r="K56" s="13">
        <v>52802888.339755602</v>
      </c>
      <c r="L56" s="13">
        <v>233777485.40469471</v>
      </c>
      <c r="M56" s="13">
        <v>357299957.27704561</v>
      </c>
      <c r="N56" s="13">
        <v>482872835.3007099</v>
      </c>
      <c r="O56" s="13">
        <v>409465772.04162443</v>
      </c>
      <c r="P56" s="13">
        <v>436246541.70438308</v>
      </c>
      <c r="Q56" s="13">
        <v>476610267.3380248</v>
      </c>
      <c r="R56" s="13">
        <v>397543950.71699542</v>
      </c>
      <c r="S56" s="13">
        <v>332531929.37415701</v>
      </c>
    </row>
    <row r="57" spans="2:25" x14ac:dyDescent="0.3">
      <c r="B57" s="28" t="s">
        <v>14</v>
      </c>
      <c r="C57" s="28"/>
      <c r="D57" s="28"/>
      <c r="E57" s="28">
        <f>IF(E47&gt;0,E56/E47,0)</f>
        <v>0</v>
      </c>
      <c r="F57" s="28">
        <f>IF(F47&gt;0,F56/F47,0)</f>
        <v>0</v>
      </c>
      <c r="G57" s="28">
        <f t="shared" ref="G57:M57" si="36">IF(G47&gt;0,G56/G47,0)</f>
        <v>7.2587049315568711E-2</v>
      </c>
      <c r="H57" s="28">
        <f t="shared" si="36"/>
        <v>-1.3399924926127418E-2</v>
      </c>
      <c r="I57" s="28">
        <f t="shared" si="36"/>
        <v>-7.9479627761372351E-2</v>
      </c>
      <c r="J57" s="28">
        <f t="shared" si="36"/>
        <v>-2.7627276933133052E-3</v>
      </c>
      <c r="K57" s="28">
        <f t="shared" si="36"/>
        <v>3.7254719331579415E-2</v>
      </c>
      <c r="L57" s="28">
        <f t="shared" si="36"/>
        <v>0.15124967438666517</v>
      </c>
      <c r="M57" s="28">
        <f t="shared" si="36"/>
        <v>0.21823895807911767</v>
      </c>
      <c r="N57" s="28">
        <f t="shared" ref="N57" si="37">IF(N47&gt;0,N56/N47,0)</f>
        <v>0.28171435323496385</v>
      </c>
      <c r="O57" s="28">
        <f t="shared" ref="O57" si="38">IF(O47&gt;0,O56/O47,0)</f>
        <v>0.26474642346199667</v>
      </c>
      <c r="P57" s="28">
        <f t="shared" ref="P57" si="39">IF(P47&gt;0,P56/P47,0)</f>
        <v>0.31461944858060603</v>
      </c>
      <c r="Q57" s="28">
        <f t="shared" ref="Q57" si="40">IF(Q47&gt;0,Q56/Q47,0)</f>
        <v>0.3813807485688106</v>
      </c>
      <c r="R57" s="28">
        <f t="shared" ref="R57" si="41">IF(R47&gt;0,R56/R47,0)</f>
        <v>0.35456022477234428</v>
      </c>
      <c r="S57" s="28">
        <f t="shared" ref="S57" si="42">IF(S47&gt;0,S56/S47,0)</f>
        <v>0.32974153351758712</v>
      </c>
      <c r="T57" s="2"/>
      <c r="U57" s="2"/>
      <c r="V57" s="2"/>
      <c r="W57" s="2"/>
      <c r="X57" s="2"/>
      <c r="Y57" s="2"/>
    </row>
    <row r="58" spans="2:25" x14ac:dyDescent="0.3">
      <c r="B58" t="s">
        <v>34</v>
      </c>
      <c r="E58" s="16">
        <v>0.25035000000000007</v>
      </c>
      <c r="F58" s="16">
        <v>0.25035000000000007</v>
      </c>
      <c r="G58" s="16">
        <v>0.25035000000000007</v>
      </c>
      <c r="H58" s="16">
        <v>0.25035000000000007</v>
      </c>
      <c r="I58" s="16">
        <v>0.25035000000000007</v>
      </c>
      <c r="J58" s="16">
        <v>0.25035000000000007</v>
      </c>
      <c r="K58" s="16">
        <v>0.25035000000000007</v>
      </c>
      <c r="L58" s="16">
        <v>0.25035000000000007</v>
      </c>
      <c r="M58" s="16">
        <v>0.25035000000000007</v>
      </c>
      <c r="N58" s="16">
        <v>0.25035000000000007</v>
      </c>
      <c r="O58" s="16">
        <v>0.25035000000000007</v>
      </c>
      <c r="P58" s="16">
        <v>0.25035000000000007</v>
      </c>
      <c r="Q58" s="16">
        <v>0.25035000000000007</v>
      </c>
      <c r="R58" s="16">
        <v>0.25035000000000007</v>
      </c>
      <c r="S58" s="16">
        <v>0.25035000000000007</v>
      </c>
    </row>
    <row r="59" spans="2:25" x14ac:dyDescent="0.3">
      <c r="B59" t="s">
        <v>4</v>
      </c>
      <c r="E59" s="15">
        <f>IF(E56&gt;0,E58*E56,0)</f>
        <v>0</v>
      </c>
      <c r="F59" s="15">
        <f t="shared" ref="F59:S59" si="43">IF(F56&gt;0,F58*F56,0)</f>
        <v>0</v>
      </c>
      <c r="G59" s="12">
        <f t="shared" si="43"/>
        <v>32674030.904383719</v>
      </c>
      <c r="H59" s="15">
        <f t="shared" si="43"/>
        <v>0</v>
      </c>
      <c r="I59" s="15">
        <f t="shared" si="43"/>
        <v>0</v>
      </c>
      <c r="J59" s="15">
        <f t="shared" si="43"/>
        <v>0</v>
      </c>
      <c r="K59" s="12">
        <f t="shared" si="43"/>
        <v>13219203.09585782</v>
      </c>
      <c r="L59" s="12">
        <f t="shared" si="43"/>
        <v>58526193.471065335</v>
      </c>
      <c r="M59" s="12">
        <f t="shared" si="43"/>
        <v>89450044.3043084</v>
      </c>
      <c r="N59" s="12">
        <f t="shared" si="43"/>
        <v>120887214.31753276</v>
      </c>
      <c r="O59" s="12">
        <f t="shared" si="43"/>
        <v>102509756.03062071</v>
      </c>
      <c r="P59" s="12">
        <f t="shared" si="43"/>
        <v>109214321.71569234</v>
      </c>
      <c r="Q59" s="12">
        <f t="shared" si="43"/>
        <v>119319380.42807454</v>
      </c>
      <c r="R59" s="12">
        <f t="shared" si="43"/>
        <v>99525128.061999828</v>
      </c>
      <c r="S59" s="12">
        <f t="shared" si="43"/>
        <v>83249368.518820226</v>
      </c>
    </row>
    <row r="60" spans="2:25" x14ac:dyDescent="0.3">
      <c r="B60" s="6" t="s">
        <v>5</v>
      </c>
      <c r="C60" s="6"/>
      <c r="D60" s="6"/>
      <c r="E60" s="13">
        <f>IF(E59&gt;0,E56-E59,E56)</f>
        <v>-40052000</v>
      </c>
      <c r="F60" s="13">
        <f t="shared" ref="F60:S60" si="44">IF(F59&gt;0,F56-F59,F56)</f>
        <v>-165214500</v>
      </c>
      <c r="G60" s="13">
        <f t="shared" si="44"/>
        <v>97839373.946360081</v>
      </c>
      <c r="H60" s="13">
        <f t="shared" si="44"/>
        <v>-20671224.070222352</v>
      </c>
      <c r="I60" s="13">
        <f t="shared" si="44"/>
        <v>-109903903.9917333</v>
      </c>
      <c r="J60" s="13">
        <f t="shared" si="44"/>
        <v>-3928374.2733241068</v>
      </c>
      <c r="K60" s="13">
        <f t="shared" si="44"/>
        <v>39583685.243897781</v>
      </c>
      <c r="L60" s="13">
        <f t="shared" si="44"/>
        <v>175251291.93362936</v>
      </c>
      <c r="M60" s="13">
        <f t="shared" si="44"/>
        <v>267849912.97273719</v>
      </c>
      <c r="N60" s="13">
        <f t="shared" si="44"/>
        <v>361985620.98317713</v>
      </c>
      <c r="O60" s="13">
        <f t="shared" si="44"/>
        <v>306956016.01100373</v>
      </c>
      <c r="P60" s="13">
        <f t="shared" si="44"/>
        <v>327032219.98869073</v>
      </c>
      <c r="Q60" s="13">
        <f t="shared" si="44"/>
        <v>357290886.90995026</v>
      </c>
      <c r="R60" s="13">
        <f t="shared" si="44"/>
        <v>298018822.65499556</v>
      </c>
      <c r="S60" s="13">
        <f t="shared" si="44"/>
        <v>249282560.85533679</v>
      </c>
      <c r="T60" s="2"/>
      <c r="U60" s="2"/>
      <c r="V60" s="2"/>
      <c r="W60" s="2"/>
      <c r="X60" s="2"/>
      <c r="Y60" s="2"/>
    </row>
    <row r="61" spans="2:25" x14ac:dyDescent="0.3">
      <c r="B61" s="28" t="s">
        <v>15</v>
      </c>
      <c r="C61" s="28"/>
      <c r="D61" s="28"/>
      <c r="E61" s="28">
        <f t="shared" ref="E61:S61" si="45">IF(E47&gt;0,E60/E47,0)</f>
        <v>0</v>
      </c>
      <c r="F61" s="28">
        <f t="shared" si="45"/>
        <v>0</v>
      </c>
      <c r="G61" s="28">
        <f t="shared" si="45"/>
        <v>5.4414881519416085E-2</v>
      </c>
      <c r="H61" s="28">
        <f>IF(H47&gt;0,H60/H47,0)</f>
        <v>-1.3399924926127418E-2</v>
      </c>
      <c r="I61" s="28">
        <f t="shared" si="45"/>
        <v>-7.9479627761372351E-2</v>
      </c>
      <c r="J61" s="28">
        <f t="shared" si="45"/>
        <v>-2.7627276933133052E-3</v>
      </c>
      <c r="K61" s="28">
        <f t="shared" si="45"/>
        <v>2.7928000346918502E-2</v>
      </c>
      <c r="L61" s="28">
        <f t="shared" si="45"/>
        <v>0.11338431840396353</v>
      </c>
      <c r="M61" s="28">
        <f t="shared" si="45"/>
        <v>0.16360283492401054</v>
      </c>
      <c r="N61" s="28">
        <f t="shared" si="45"/>
        <v>0.21118716490259062</v>
      </c>
      <c r="O61" s="28">
        <f t="shared" si="45"/>
        <v>0.19846715634828582</v>
      </c>
      <c r="P61" s="28">
        <f t="shared" si="45"/>
        <v>0.2358544696284513</v>
      </c>
      <c r="Q61" s="28">
        <f t="shared" si="45"/>
        <v>0.28590207816460883</v>
      </c>
      <c r="R61" s="28">
        <f t="shared" si="45"/>
        <v>0.26579607250058784</v>
      </c>
      <c r="S61" s="28">
        <f t="shared" si="45"/>
        <v>0.24719074060145915</v>
      </c>
    </row>
    <row r="63" spans="2:25" ht="21" x14ac:dyDescent="0.4">
      <c r="B63" s="7" t="s">
        <v>6</v>
      </c>
    </row>
    <row r="64" spans="2:25" ht="16.2" thickBot="1" x14ac:dyDescent="0.35">
      <c r="B64" s="17"/>
      <c r="C64" s="17"/>
      <c r="D64" s="17"/>
    </row>
    <row r="65" spans="2:20" ht="16.8" thickTop="1" thickBot="1" x14ac:dyDescent="0.35">
      <c r="B65" s="4" t="s">
        <v>36</v>
      </c>
      <c r="C65" s="4"/>
      <c r="D65" s="4"/>
      <c r="E65" s="4">
        <v>2003</v>
      </c>
      <c r="F65" s="4">
        <f>E65+1</f>
        <v>2004</v>
      </c>
      <c r="G65" s="4">
        <f t="shared" ref="G65:T65" si="46">F65+1</f>
        <v>2005</v>
      </c>
      <c r="H65" s="4">
        <f t="shared" si="46"/>
        <v>2006</v>
      </c>
      <c r="I65" s="4">
        <f t="shared" si="46"/>
        <v>2007</v>
      </c>
      <c r="J65" s="4">
        <f t="shared" si="46"/>
        <v>2008</v>
      </c>
      <c r="K65" s="4">
        <f t="shared" si="46"/>
        <v>2009</v>
      </c>
      <c r="L65" s="4">
        <f t="shared" si="46"/>
        <v>2010</v>
      </c>
      <c r="M65" s="4">
        <f t="shared" si="46"/>
        <v>2011</v>
      </c>
      <c r="N65" s="4">
        <f t="shared" si="46"/>
        <v>2012</v>
      </c>
      <c r="O65" s="4">
        <f t="shared" si="46"/>
        <v>2013</v>
      </c>
      <c r="P65" s="4">
        <f t="shared" si="46"/>
        <v>2014</v>
      </c>
      <c r="Q65" s="4">
        <f t="shared" si="46"/>
        <v>2015</v>
      </c>
      <c r="R65" s="4">
        <f t="shared" si="46"/>
        <v>2016</v>
      </c>
      <c r="S65" s="4">
        <f t="shared" si="46"/>
        <v>2017</v>
      </c>
      <c r="T65" s="4">
        <f t="shared" si="46"/>
        <v>2018</v>
      </c>
    </row>
    <row r="66" spans="2:20" ht="16.2" thickTop="1" x14ac:dyDescent="0.3">
      <c r="B66" s="3" t="s">
        <v>5</v>
      </c>
      <c r="E66" s="27">
        <f>E60</f>
        <v>-40052000</v>
      </c>
      <c r="F66" s="27">
        <f t="shared" ref="F66:S66" si="47">F60</f>
        <v>-165214500</v>
      </c>
      <c r="G66" s="27">
        <f t="shared" si="47"/>
        <v>97839373.946360081</v>
      </c>
      <c r="H66" s="27">
        <f t="shared" si="47"/>
        <v>-20671224.070222352</v>
      </c>
      <c r="I66" s="27">
        <f t="shared" si="47"/>
        <v>-109903903.9917333</v>
      </c>
      <c r="J66" s="27">
        <f t="shared" si="47"/>
        <v>-3928374.2733241068</v>
      </c>
      <c r="K66" s="27">
        <f t="shared" si="47"/>
        <v>39583685.243897781</v>
      </c>
      <c r="L66" s="27">
        <f t="shared" si="47"/>
        <v>175251291.93362936</v>
      </c>
      <c r="M66" s="27">
        <f t="shared" si="47"/>
        <v>267849912.97273719</v>
      </c>
      <c r="N66" s="27">
        <f t="shared" si="47"/>
        <v>361985620.98317713</v>
      </c>
      <c r="O66" s="27">
        <f t="shared" si="47"/>
        <v>306956016.01100373</v>
      </c>
      <c r="P66" s="27">
        <f t="shared" si="47"/>
        <v>327032219.98869073</v>
      </c>
      <c r="Q66" s="27">
        <f t="shared" si="47"/>
        <v>357290886.90995026</v>
      </c>
      <c r="R66" s="27">
        <f t="shared" si="47"/>
        <v>298018822.65499556</v>
      </c>
      <c r="S66" s="27">
        <f t="shared" si="47"/>
        <v>249282560.85533679</v>
      </c>
      <c r="T66" s="1"/>
    </row>
    <row r="67" spans="2:20" x14ac:dyDescent="0.3">
      <c r="B67" t="s">
        <v>7</v>
      </c>
      <c r="E67" s="12">
        <f t="shared" ref="E67:S67" si="48">E50</f>
        <v>40052000</v>
      </c>
      <c r="F67" s="12">
        <f t="shared" si="48"/>
        <v>165214500</v>
      </c>
      <c r="G67" s="12">
        <f t="shared" si="48"/>
        <v>285382500</v>
      </c>
      <c r="H67" s="12">
        <f t="shared" si="48"/>
        <v>285382500</v>
      </c>
      <c r="I67" s="12">
        <f t="shared" si="48"/>
        <v>285382500</v>
      </c>
      <c r="J67" s="12">
        <f t="shared" si="48"/>
        <v>285382500</v>
      </c>
      <c r="K67" s="12">
        <f t="shared" si="48"/>
        <v>285382500</v>
      </c>
      <c r="L67" s="12">
        <f t="shared" si="48"/>
        <v>285382500</v>
      </c>
      <c r="M67" s="12">
        <f t="shared" si="48"/>
        <v>285382500</v>
      </c>
      <c r="N67" s="12">
        <f t="shared" si="48"/>
        <v>285382500</v>
      </c>
      <c r="O67" s="12">
        <f t="shared" si="48"/>
        <v>245330500</v>
      </c>
      <c r="P67" s="12">
        <f t="shared" si="48"/>
        <v>120168000</v>
      </c>
      <c r="Q67">
        <f t="shared" si="48"/>
        <v>0</v>
      </c>
      <c r="R67">
        <f t="shared" si="48"/>
        <v>0</v>
      </c>
      <c r="S67">
        <f t="shared" si="48"/>
        <v>0</v>
      </c>
    </row>
    <row r="68" spans="2:20" x14ac:dyDescent="0.3">
      <c r="B68" t="s">
        <v>8</v>
      </c>
      <c r="E68" s="12">
        <v>400520000</v>
      </c>
      <c r="F68" s="12">
        <v>1251625000</v>
      </c>
      <c r="G68" s="12">
        <v>1201680000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</row>
    <row r="69" spans="2:20" x14ac:dyDescent="0.3">
      <c r="B69" t="s">
        <v>35</v>
      </c>
      <c r="E69" s="19">
        <v>0</v>
      </c>
      <c r="F69" s="19">
        <v>0</v>
      </c>
      <c r="G69" s="20">
        <v>146682561.26925969</v>
      </c>
      <c r="H69" s="20">
        <v>-21077178.32273544</v>
      </c>
      <c r="I69" s="20">
        <v>-13631076.08567588</v>
      </c>
      <c r="J69" s="20">
        <v>3092300.1503828368</v>
      </c>
      <c r="K69" s="20">
        <v>-164314.87661846881</v>
      </c>
      <c r="L69" s="20">
        <v>10904650.534544971</v>
      </c>
      <c r="M69" s="20">
        <v>6709419.7469055979</v>
      </c>
      <c r="N69" s="20">
        <v>7103692.8928258801</v>
      </c>
      <c r="O69" s="20">
        <v>-14006426.1180938</v>
      </c>
      <c r="P69" s="20">
        <v>-13196502.5381954</v>
      </c>
      <c r="Q69" s="20">
        <v>-11224835.48667893</v>
      </c>
      <c r="R69" s="18">
        <v>-10010408.178976299</v>
      </c>
      <c r="S69" s="20">
        <v>-9459558.6424000841</v>
      </c>
      <c r="T69" s="20">
        <v>-81722324.344544768</v>
      </c>
    </row>
    <row r="70" spans="2:20" ht="16.2" thickBot="1" x14ac:dyDescent="0.35">
      <c r="B70" s="30" t="s">
        <v>9</v>
      </c>
      <c r="C70" s="31"/>
      <c r="D70" s="31"/>
      <c r="E70" s="32">
        <f>E66+E67-E69-E68</f>
        <v>-400520000</v>
      </c>
      <c r="F70" s="32">
        <f t="shared" ref="F70:S70" si="49">F66+F67-F69-F68</f>
        <v>-1251625000</v>
      </c>
      <c r="G70" s="32">
        <f t="shared" si="49"/>
        <v>-965140687.32289958</v>
      </c>
      <c r="H70" s="32">
        <f t="shared" si="49"/>
        <v>285788454.25251311</v>
      </c>
      <c r="I70" s="32">
        <f t="shared" si="49"/>
        <v>189109672.09394258</v>
      </c>
      <c r="J70" s="32">
        <f t="shared" si="49"/>
        <v>278361825.57629305</v>
      </c>
      <c r="K70" s="32">
        <f t="shared" si="49"/>
        <v>325130500.12051624</v>
      </c>
      <c r="L70" s="32">
        <f t="shared" si="49"/>
        <v>449729141.39908445</v>
      </c>
      <c r="M70" s="32">
        <f t="shared" si="49"/>
        <v>546522993.22583163</v>
      </c>
      <c r="N70" s="32">
        <f t="shared" si="49"/>
        <v>640264428.09035134</v>
      </c>
      <c r="O70" s="32">
        <f t="shared" si="49"/>
        <v>566292942.12909758</v>
      </c>
      <c r="P70" s="32">
        <f t="shared" si="49"/>
        <v>460396722.52688611</v>
      </c>
      <c r="Q70" s="32">
        <f t="shared" si="49"/>
        <v>368515722.39662921</v>
      </c>
      <c r="R70" s="32">
        <f t="shared" si="49"/>
        <v>308029230.83397186</v>
      </c>
      <c r="S70" s="32">
        <f t="shared" si="49"/>
        <v>258742119.49773687</v>
      </c>
      <c r="T70" s="32">
        <v>81722324.344544768</v>
      </c>
    </row>
    <row r="71" spans="2:20" ht="16.2" thickTop="1" x14ac:dyDescent="0.3"/>
  </sheetData>
  <mergeCells count="24">
    <mergeCell ref="C39:C41"/>
    <mergeCell ref="B39:B41"/>
    <mergeCell ref="C27:C29"/>
    <mergeCell ref="B27:B29"/>
    <mergeCell ref="C33:C35"/>
    <mergeCell ref="B33:B35"/>
    <mergeCell ref="C36:C38"/>
    <mergeCell ref="B36:B38"/>
    <mergeCell ref="B6:B8"/>
    <mergeCell ref="C6:C8"/>
    <mergeCell ref="C9:C11"/>
    <mergeCell ref="B9:B11"/>
    <mergeCell ref="C30:C32"/>
    <mergeCell ref="B30:B32"/>
    <mergeCell ref="C12:C14"/>
    <mergeCell ref="B12:B14"/>
    <mergeCell ref="C15:C17"/>
    <mergeCell ref="B15:B17"/>
    <mergeCell ref="C18:C20"/>
    <mergeCell ref="B18:B20"/>
    <mergeCell ref="C21:C23"/>
    <mergeCell ref="B21:B23"/>
    <mergeCell ref="C24:C26"/>
    <mergeCell ref="B24:B2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91FE3-A293-4055-884D-45973D114117}">
  <dimension ref="A1"/>
  <sheetViews>
    <sheetView workbookViewId="0">
      <selection activeCell="B18" sqref="B18"/>
    </sheetView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Kuno Huisman</dc:creator>
  <cp:lastModifiedBy>sybra</cp:lastModifiedBy>
  <dcterms:created xsi:type="dcterms:W3CDTF">2019-02-11T09:54:11Z</dcterms:created>
  <dcterms:modified xsi:type="dcterms:W3CDTF">2020-05-13T16:17:56Z</dcterms:modified>
</cp:coreProperties>
</file>