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571"/>
  <workbookPr/>
  <mc:AlternateContent xmlns:mc="http://schemas.openxmlformats.org/markup-compatibility/2006">
    <mc:Choice Requires="x15">
      <x15ac:absPath xmlns:x15ac="http://schemas.microsoft.com/office/spreadsheetml/2010/11/ac" url="C:\Users\User\Documents\Visual Studio 2015\Projects\SchoolClubSpreadsheetPopulator\Data\"/>
    </mc:Choice>
  </mc:AlternateContent>
  <bookViews>
    <workbookView xWindow="0" yWindow="0" windowWidth="28800" windowHeight="12210"/>
  </bookViews>
  <sheets>
    <sheet name="Sheet1" sheetId="1" r:id="rId1"/>
    <sheet name="Sheet2" sheetId="2" r:id="rId2"/>
  </sheets>
  <externalReferences>
    <externalReference r:id="rId3"/>
    <externalReference r:id="rId4"/>
  </externalReferences>
  <definedNames>
    <definedName name="CurrentSta">[1]Lists!$P$2:$P$7</definedName>
    <definedName name="ExpProg">[1]Lists!$R$2:$R$4</definedName>
    <definedName name="GCSEsubj">[1]Lists!$S$2:$S$29</definedName>
    <definedName name="Percentage">[1]Lists!$M$2:$M$102</definedName>
    <definedName name="PredictedGradesENG_W">[1]Lists!$U$24:$U$42</definedName>
    <definedName name="PredictedGradesSCO">[1]Lists!$U$17:$U$21</definedName>
    <definedName name="Replies2">[1]Lists!$C$2:$C$4</definedName>
    <definedName name="YearGroupEN_W">[1]Lists!$D$14:$D$21</definedName>
    <definedName name="YearGroupENG_W">[1]Lists!$D$14:$D$18</definedName>
    <definedName name="YearGroupSC">[1]Lists!$G$2:$G$8</definedName>
    <definedName name="YearGroupScotland">[2]Lists!$G$2:$G$9</definedName>
    <definedName name="Yrgp">Sheet2!$A$2:$A$14</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A33" i="1" l="1"/>
  <c r="CZ33" i="1"/>
  <c r="CY33" i="1"/>
  <c r="CX33" i="1"/>
  <c r="CW33" i="1"/>
  <c r="CV33" i="1"/>
  <c r="CU33" i="1"/>
  <c r="CT33" i="1"/>
  <c r="CO33" i="1"/>
  <c r="CN33" i="1"/>
  <c r="CM33" i="1"/>
  <c r="CL33" i="1"/>
  <c r="CK33" i="1"/>
  <c r="CJ33" i="1"/>
  <c r="CI33" i="1"/>
  <c r="CH33" i="1"/>
  <c r="CG33" i="1"/>
  <c r="CF33" i="1"/>
  <c r="CD33" i="1"/>
  <c r="CC33" i="1"/>
  <c r="CB33" i="1"/>
  <c r="BZ33" i="1"/>
  <c r="BY33" i="1"/>
  <c r="BU33" i="1"/>
  <c r="BW33" i="1" s="1"/>
  <c r="BX33" i="1" s="1"/>
  <c r="DA32" i="1"/>
  <c r="CZ32" i="1"/>
  <c r="CY32" i="1"/>
  <c r="CX32" i="1"/>
  <c r="CW32" i="1"/>
  <c r="CV32" i="1"/>
  <c r="CU32" i="1"/>
  <c r="CT32" i="1"/>
  <c r="CO32" i="1"/>
  <c r="CN32" i="1"/>
  <c r="CM32" i="1"/>
  <c r="CL32" i="1"/>
  <c r="CK32" i="1"/>
  <c r="CJ32" i="1"/>
  <c r="CI32" i="1"/>
  <c r="CH32" i="1"/>
  <c r="CG32" i="1"/>
  <c r="CF32" i="1"/>
  <c r="CD32" i="1"/>
  <c r="CC32" i="1"/>
  <c r="CB32" i="1"/>
  <c r="BZ32" i="1"/>
  <c r="BY32" i="1"/>
  <c r="BU32" i="1"/>
  <c r="BW32" i="1" s="1"/>
  <c r="BX32" i="1" s="1"/>
  <c r="DA31" i="1"/>
  <c r="CZ31" i="1"/>
  <c r="CY31" i="1"/>
  <c r="CX31" i="1"/>
  <c r="CW31" i="1"/>
  <c r="CV31" i="1"/>
  <c r="CU31" i="1"/>
  <c r="CT31" i="1"/>
  <c r="CO31" i="1"/>
  <c r="CN31" i="1"/>
  <c r="CM31" i="1"/>
  <c r="CL31" i="1"/>
  <c r="CK31" i="1"/>
  <c r="CJ31" i="1"/>
  <c r="CI31" i="1"/>
  <c r="CH31" i="1"/>
  <c r="CG31" i="1"/>
  <c r="CF31" i="1"/>
  <c r="CD31" i="1"/>
  <c r="CC31" i="1"/>
  <c r="CB31" i="1"/>
  <c r="BZ31" i="1"/>
  <c r="BY31" i="1"/>
  <c r="BX31" i="1"/>
  <c r="BU31" i="1"/>
  <c r="BW31" i="1" s="1"/>
  <c r="DA30" i="1"/>
  <c r="CZ30" i="1"/>
  <c r="CY30" i="1"/>
  <c r="CX30" i="1"/>
  <c r="CW30" i="1"/>
  <c r="CV30" i="1"/>
  <c r="CU30" i="1"/>
  <c r="CT30" i="1"/>
  <c r="CO30" i="1"/>
  <c r="CN30" i="1"/>
  <c r="CM30" i="1"/>
  <c r="CL30" i="1"/>
  <c r="CK30" i="1"/>
  <c r="CJ30" i="1"/>
  <c r="CI30" i="1"/>
  <c r="CH30" i="1"/>
  <c r="CG30" i="1"/>
  <c r="CF30" i="1"/>
  <c r="CD30" i="1"/>
  <c r="CC30" i="1"/>
  <c r="CB30" i="1"/>
  <c r="BZ30" i="1"/>
  <c r="BY30" i="1"/>
  <c r="BU30" i="1"/>
  <c r="BW30" i="1" s="1"/>
  <c r="BX30" i="1" s="1"/>
  <c r="DA29" i="1"/>
  <c r="CZ29" i="1"/>
  <c r="CY29" i="1"/>
  <c r="CX29" i="1"/>
  <c r="CW29" i="1"/>
  <c r="CV29" i="1"/>
  <c r="CU29" i="1"/>
  <c r="CT29" i="1"/>
  <c r="CO29" i="1"/>
  <c r="CN29" i="1"/>
  <c r="CM29" i="1"/>
  <c r="CL29" i="1"/>
  <c r="CK29" i="1"/>
  <c r="CJ29" i="1"/>
  <c r="CI29" i="1"/>
  <c r="CH29" i="1"/>
  <c r="CG29" i="1"/>
  <c r="CF29" i="1"/>
  <c r="CD29" i="1"/>
  <c r="CC29" i="1"/>
  <c r="CB29" i="1"/>
  <c r="BZ29" i="1"/>
  <c r="BY29" i="1"/>
  <c r="BU29" i="1"/>
  <c r="BW29" i="1" s="1"/>
  <c r="BX29" i="1" s="1"/>
  <c r="DA28" i="1"/>
  <c r="CZ28" i="1"/>
  <c r="CY28" i="1"/>
  <c r="CX28" i="1"/>
  <c r="CW28" i="1"/>
  <c r="CV28" i="1"/>
  <c r="CU28" i="1"/>
  <c r="CT28" i="1"/>
  <c r="CO28" i="1"/>
  <c r="CN28" i="1"/>
  <c r="CM28" i="1"/>
  <c r="CL28" i="1"/>
  <c r="CK28" i="1"/>
  <c r="CJ28" i="1"/>
  <c r="CI28" i="1"/>
  <c r="CH28" i="1"/>
  <c r="CG28" i="1"/>
  <c r="CF28" i="1"/>
  <c r="CD28" i="1"/>
  <c r="CC28" i="1"/>
  <c r="CB28" i="1"/>
  <c r="BZ28" i="1"/>
  <c r="BY28" i="1"/>
  <c r="BU28" i="1"/>
  <c r="BW28" i="1" s="1"/>
  <c r="BX28" i="1" s="1"/>
  <c r="DA27" i="1"/>
  <c r="CZ27" i="1"/>
  <c r="CY27" i="1"/>
  <c r="CX27" i="1"/>
  <c r="CW27" i="1"/>
  <c r="CV27" i="1"/>
  <c r="CU27" i="1"/>
  <c r="CT27" i="1"/>
  <c r="CO27" i="1"/>
  <c r="CN27" i="1"/>
  <c r="CM27" i="1"/>
  <c r="CL27" i="1"/>
  <c r="CK27" i="1"/>
  <c r="CJ27" i="1"/>
  <c r="CI27" i="1"/>
  <c r="CH27" i="1"/>
  <c r="CG27" i="1"/>
  <c r="CF27" i="1"/>
  <c r="CD27" i="1"/>
  <c r="CC27" i="1"/>
  <c r="CB27" i="1"/>
  <c r="BZ27" i="1"/>
  <c r="BY27" i="1"/>
  <c r="BU27" i="1"/>
  <c r="BW27" i="1" s="1"/>
  <c r="BX27" i="1" s="1"/>
  <c r="DA26" i="1"/>
  <c r="CZ26" i="1"/>
  <c r="CY26" i="1"/>
  <c r="CX26" i="1"/>
  <c r="CW26" i="1"/>
  <c r="CV26" i="1"/>
  <c r="CU26" i="1"/>
  <c r="CT26" i="1"/>
  <c r="CO26" i="1"/>
  <c r="CP26" i="1" s="1"/>
  <c r="CN26" i="1"/>
  <c r="CM26" i="1"/>
  <c r="CL26" i="1"/>
  <c r="CK26" i="1"/>
  <c r="CJ26" i="1"/>
  <c r="CI26" i="1"/>
  <c r="CH26" i="1"/>
  <c r="CG26" i="1"/>
  <c r="CF26" i="1"/>
  <c r="CD26" i="1"/>
  <c r="CC26" i="1"/>
  <c r="CB26" i="1"/>
  <c r="BZ26" i="1"/>
  <c r="BY26" i="1"/>
  <c r="BU26" i="1"/>
  <c r="BW26" i="1" s="1"/>
  <c r="BX26" i="1" s="1"/>
  <c r="DA25" i="1"/>
  <c r="CZ25" i="1"/>
  <c r="CY25" i="1"/>
  <c r="CX25" i="1"/>
  <c r="CW25" i="1"/>
  <c r="CV25" i="1"/>
  <c r="CU25" i="1"/>
  <c r="CT25" i="1"/>
  <c r="CO25" i="1"/>
  <c r="CN25" i="1"/>
  <c r="CM25" i="1"/>
  <c r="CL25" i="1"/>
  <c r="CK25" i="1"/>
  <c r="CJ25" i="1"/>
  <c r="CI25" i="1"/>
  <c r="CH25" i="1"/>
  <c r="CG25" i="1"/>
  <c r="CF25" i="1"/>
  <c r="CD25" i="1"/>
  <c r="CC25" i="1"/>
  <c r="CB25" i="1"/>
  <c r="BZ25" i="1"/>
  <c r="BY25" i="1"/>
  <c r="BU25" i="1"/>
  <c r="BW25" i="1" s="1"/>
  <c r="BX25" i="1" s="1"/>
  <c r="DA24" i="1"/>
  <c r="CZ24" i="1"/>
  <c r="CY24" i="1"/>
  <c r="CX24" i="1"/>
  <c r="CW24" i="1"/>
  <c r="CV24" i="1"/>
  <c r="CU24" i="1"/>
  <c r="CT24" i="1"/>
  <c r="CO24" i="1"/>
  <c r="CP24" i="1" s="1"/>
  <c r="CN24" i="1"/>
  <c r="CM24" i="1"/>
  <c r="CL24" i="1"/>
  <c r="CK24" i="1"/>
  <c r="CJ24" i="1"/>
  <c r="CI24" i="1"/>
  <c r="CH24" i="1"/>
  <c r="CG24" i="1"/>
  <c r="CF24" i="1"/>
  <c r="CD24" i="1"/>
  <c r="CC24" i="1"/>
  <c r="CB24" i="1"/>
  <c r="BZ24" i="1"/>
  <c r="BY24" i="1"/>
  <c r="BU24" i="1"/>
  <c r="BW24" i="1" s="1"/>
  <c r="BX24" i="1" s="1"/>
  <c r="DA23" i="1"/>
  <c r="CZ23" i="1"/>
  <c r="CY23" i="1"/>
  <c r="CX23" i="1"/>
  <c r="CW23" i="1"/>
  <c r="CV23" i="1"/>
  <c r="CU23" i="1"/>
  <c r="CT23" i="1"/>
  <c r="CO23" i="1"/>
  <c r="CN23" i="1"/>
  <c r="CM23" i="1"/>
  <c r="CL23" i="1"/>
  <c r="CK23" i="1"/>
  <c r="CJ23" i="1"/>
  <c r="CI23" i="1"/>
  <c r="CH23" i="1"/>
  <c r="CG23" i="1"/>
  <c r="CF23" i="1"/>
  <c r="CD23" i="1"/>
  <c r="CC23" i="1"/>
  <c r="CB23" i="1"/>
  <c r="BZ23" i="1"/>
  <c r="BY23" i="1"/>
  <c r="BU23" i="1"/>
  <c r="BW23" i="1" s="1"/>
  <c r="BX23" i="1" s="1"/>
  <c r="DA22" i="1"/>
  <c r="CZ22" i="1"/>
  <c r="CY22" i="1"/>
  <c r="CX22" i="1"/>
  <c r="CW22" i="1"/>
  <c r="CV22" i="1"/>
  <c r="CU22" i="1"/>
  <c r="CT22" i="1"/>
  <c r="CO22" i="1"/>
  <c r="CN22" i="1"/>
  <c r="CM22" i="1"/>
  <c r="CL22" i="1"/>
  <c r="CK22" i="1"/>
  <c r="CJ22" i="1"/>
  <c r="CI22" i="1"/>
  <c r="CH22" i="1"/>
  <c r="CG22" i="1"/>
  <c r="CF22" i="1"/>
  <c r="CD22" i="1"/>
  <c r="CC22" i="1"/>
  <c r="CB22" i="1"/>
  <c r="BZ22" i="1"/>
  <c r="BY22" i="1"/>
  <c r="BU22" i="1"/>
  <c r="BW22" i="1" s="1"/>
  <c r="BX22" i="1" s="1"/>
  <c r="DA21" i="1"/>
  <c r="CZ21" i="1"/>
  <c r="CY21" i="1"/>
  <c r="CX21" i="1"/>
  <c r="CW21" i="1"/>
  <c r="CV21" i="1"/>
  <c r="CU21" i="1"/>
  <c r="CT21" i="1"/>
  <c r="CO21" i="1"/>
  <c r="CN21" i="1"/>
  <c r="CM21" i="1"/>
  <c r="CL21" i="1"/>
  <c r="CK21" i="1"/>
  <c r="CJ21" i="1"/>
  <c r="CI21" i="1"/>
  <c r="CH21" i="1"/>
  <c r="CG21" i="1"/>
  <c r="CF21" i="1"/>
  <c r="CD21" i="1"/>
  <c r="CC21" i="1"/>
  <c r="CB21" i="1"/>
  <c r="BZ21" i="1"/>
  <c r="BY21" i="1"/>
  <c r="BU21" i="1"/>
  <c r="BW21" i="1" s="1"/>
  <c r="BX21" i="1" s="1"/>
  <c r="DA20" i="1"/>
  <c r="CZ20" i="1"/>
  <c r="CY20" i="1"/>
  <c r="CX20" i="1"/>
  <c r="CW20" i="1"/>
  <c r="CV20" i="1"/>
  <c r="CU20" i="1"/>
  <c r="CT20" i="1"/>
  <c r="CO20" i="1"/>
  <c r="CN20" i="1"/>
  <c r="CM20" i="1"/>
  <c r="CL20" i="1"/>
  <c r="CK20" i="1"/>
  <c r="CJ20" i="1"/>
  <c r="CI20" i="1"/>
  <c r="CH20" i="1"/>
  <c r="CG20" i="1"/>
  <c r="CF20" i="1"/>
  <c r="CD20" i="1"/>
  <c r="CC20" i="1"/>
  <c r="CB20" i="1"/>
  <c r="BZ20" i="1"/>
  <c r="BY20" i="1"/>
  <c r="BU20" i="1"/>
  <c r="BW20" i="1" s="1"/>
  <c r="BX20" i="1" s="1"/>
  <c r="DA19" i="1"/>
  <c r="CZ19" i="1"/>
  <c r="CY19" i="1"/>
  <c r="CX19" i="1"/>
  <c r="CW19" i="1"/>
  <c r="CV19" i="1"/>
  <c r="CU19" i="1"/>
  <c r="CT19" i="1"/>
  <c r="CO19" i="1"/>
  <c r="CN19" i="1"/>
  <c r="CM19" i="1"/>
  <c r="CL19" i="1"/>
  <c r="CK19" i="1"/>
  <c r="CJ19" i="1"/>
  <c r="CI19" i="1"/>
  <c r="CH19" i="1"/>
  <c r="CG19" i="1"/>
  <c r="CF19" i="1"/>
  <c r="CD19" i="1"/>
  <c r="CC19" i="1"/>
  <c r="CB19" i="1"/>
  <c r="BZ19" i="1"/>
  <c r="BY19" i="1"/>
  <c r="BU19" i="1"/>
  <c r="BW19" i="1" s="1"/>
  <c r="BX19" i="1" s="1"/>
  <c r="DA18" i="1"/>
  <c r="CZ18" i="1"/>
  <c r="CY18" i="1"/>
  <c r="CX18" i="1"/>
  <c r="CW18" i="1"/>
  <c r="CV18" i="1"/>
  <c r="CU18" i="1"/>
  <c r="CT18" i="1"/>
  <c r="CO18" i="1"/>
  <c r="CN18" i="1"/>
  <c r="CM18" i="1"/>
  <c r="CL18" i="1"/>
  <c r="CK18" i="1"/>
  <c r="CJ18" i="1"/>
  <c r="CI18" i="1"/>
  <c r="CH18" i="1"/>
  <c r="CG18" i="1"/>
  <c r="CF18" i="1"/>
  <c r="CD18" i="1"/>
  <c r="CC18" i="1"/>
  <c r="CB18" i="1"/>
  <c r="BZ18" i="1"/>
  <c r="BY18" i="1"/>
  <c r="BX18" i="1"/>
  <c r="BU18" i="1"/>
  <c r="BW18" i="1" s="1"/>
  <c r="DA17" i="1"/>
  <c r="CZ17" i="1"/>
  <c r="CY17" i="1"/>
  <c r="CX17" i="1"/>
  <c r="CW17" i="1"/>
  <c r="CV17" i="1"/>
  <c r="CU17" i="1"/>
  <c r="CT17" i="1"/>
  <c r="CO17" i="1"/>
  <c r="CN17" i="1"/>
  <c r="CM17" i="1"/>
  <c r="CL17" i="1"/>
  <c r="CK17" i="1"/>
  <c r="CJ17" i="1"/>
  <c r="CI17" i="1"/>
  <c r="CH17" i="1"/>
  <c r="CG17" i="1"/>
  <c r="CF17" i="1"/>
  <c r="CD17" i="1"/>
  <c r="CC17" i="1"/>
  <c r="CB17" i="1"/>
  <c r="BZ17" i="1"/>
  <c r="BY17" i="1"/>
  <c r="BU17" i="1"/>
  <c r="BW17" i="1" s="1"/>
  <c r="BX17" i="1" s="1"/>
  <c r="DA16" i="1"/>
  <c r="CZ16" i="1"/>
  <c r="CY16" i="1"/>
  <c r="CX16" i="1"/>
  <c r="CW16" i="1"/>
  <c r="CV16" i="1"/>
  <c r="CU16" i="1"/>
  <c r="CT16" i="1"/>
  <c r="CO16" i="1"/>
  <c r="CN16" i="1"/>
  <c r="CM16" i="1"/>
  <c r="CL16" i="1"/>
  <c r="CK16" i="1"/>
  <c r="CJ16" i="1"/>
  <c r="CI16" i="1"/>
  <c r="CH16" i="1"/>
  <c r="CG16" i="1"/>
  <c r="CF16" i="1"/>
  <c r="CD16" i="1"/>
  <c r="CC16" i="1"/>
  <c r="CB16" i="1"/>
  <c r="BZ16" i="1"/>
  <c r="BY16" i="1"/>
  <c r="BU16" i="1"/>
  <c r="BW16" i="1" s="1"/>
  <c r="BX16" i="1" s="1"/>
  <c r="DA15" i="1"/>
  <c r="CZ15" i="1"/>
  <c r="CY15" i="1"/>
  <c r="CX15" i="1"/>
  <c r="CW15" i="1"/>
  <c r="CV15" i="1"/>
  <c r="CU15" i="1"/>
  <c r="CT15" i="1"/>
  <c r="CO15" i="1"/>
  <c r="CN15" i="1"/>
  <c r="CM15" i="1"/>
  <c r="CL15" i="1"/>
  <c r="CK15" i="1"/>
  <c r="CJ15" i="1"/>
  <c r="CI15" i="1"/>
  <c r="CH15" i="1"/>
  <c r="CG15" i="1"/>
  <c r="CF15" i="1"/>
  <c r="CD15" i="1"/>
  <c r="CC15" i="1"/>
  <c r="CB15" i="1"/>
  <c r="BZ15" i="1"/>
  <c r="BY15" i="1"/>
  <c r="BU15" i="1"/>
  <c r="BW15" i="1" s="1"/>
  <c r="BX15" i="1" s="1"/>
  <c r="DA14" i="1"/>
  <c r="CZ14" i="1"/>
  <c r="CY14" i="1"/>
  <c r="CX14" i="1"/>
  <c r="CW14" i="1"/>
  <c r="CV14" i="1"/>
  <c r="CU14" i="1"/>
  <c r="CT14" i="1"/>
  <c r="CP14" i="1"/>
  <c r="CO14" i="1"/>
  <c r="CQ14" i="1" s="1"/>
  <c r="CN14" i="1"/>
  <c r="CM14" i="1"/>
  <c r="CL14" i="1"/>
  <c r="CK14" i="1"/>
  <c r="CJ14" i="1"/>
  <c r="CI14" i="1"/>
  <c r="CH14" i="1"/>
  <c r="CG14" i="1"/>
  <c r="CF14" i="1"/>
  <c r="CD14" i="1"/>
  <c r="CC14" i="1"/>
  <c r="CB14" i="1"/>
  <c r="BZ14" i="1"/>
  <c r="BY14" i="1"/>
  <c r="BX14" i="1"/>
  <c r="BU14" i="1"/>
  <c r="BW14" i="1" s="1"/>
  <c r="DA13" i="1"/>
  <c r="CZ13" i="1"/>
  <c r="CY13" i="1"/>
  <c r="CX13" i="1"/>
  <c r="CW13" i="1"/>
  <c r="CV13" i="1"/>
  <c r="CU13" i="1"/>
  <c r="CT13" i="1"/>
  <c r="CO13" i="1"/>
  <c r="CP13" i="1" s="1"/>
  <c r="CN13" i="1"/>
  <c r="CM13" i="1"/>
  <c r="CL13" i="1"/>
  <c r="CK13" i="1"/>
  <c r="CJ13" i="1"/>
  <c r="CI13" i="1"/>
  <c r="CH13" i="1"/>
  <c r="CG13" i="1"/>
  <c r="CF13" i="1"/>
  <c r="CD13" i="1"/>
  <c r="CC13" i="1"/>
  <c r="CB13" i="1"/>
  <c r="BZ13" i="1"/>
  <c r="BY13" i="1"/>
  <c r="BU13" i="1"/>
  <c r="BW13" i="1" s="1"/>
  <c r="BX13" i="1" s="1"/>
  <c r="DA12" i="1"/>
  <c r="CZ12" i="1"/>
  <c r="CY12" i="1"/>
  <c r="CX12" i="1"/>
  <c r="CW12" i="1"/>
  <c r="CV12" i="1"/>
  <c r="CU12" i="1"/>
  <c r="CT12" i="1"/>
  <c r="CO12" i="1"/>
  <c r="CN12" i="1"/>
  <c r="CM12" i="1"/>
  <c r="CL12" i="1"/>
  <c r="CK12" i="1"/>
  <c r="CJ12" i="1"/>
  <c r="CI12" i="1"/>
  <c r="CH12" i="1"/>
  <c r="CG12" i="1"/>
  <c r="CF12" i="1"/>
  <c r="CD12" i="1"/>
  <c r="CC12" i="1"/>
  <c r="CB12" i="1"/>
  <c r="BZ12" i="1"/>
  <c r="BY12" i="1"/>
  <c r="BU12" i="1"/>
  <c r="BW12" i="1" s="1"/>
  <c r="BX12" i="1" s="1"/>
  <c r="DA11" i="1"/>
  <c r="CZ11" i="1"/>
  <c r="CY11" i="1"/>
  <c r="CX11" i="1"/>
  <c r="CW11" i="1"/>
  <c r="CV11" i="1"/>
  <c r="CU11" i="1"/>
  <c r="CT11" i="1"/>
  <c r="CO11" i="1"/>
  <c r="CN11" i="1"/>
  <c r="CM11" i="1"/>
  <c r="CL11" i="1"/>
  <c r="CK11" i="1"/>
  <c r="CJ11" i="1"/>
  <c r="CI11" i="1"/>
  <c r="CH11" i="1"/>
  <c r="CG11" i="1"/>
  <c r="CF11" i="1"/>
  <c r="CD11" i="1"/>
  <c r="CC11" i="1"/>
  <c r="CB11" i="1"/>
  <c r="BZ11" i="1"/>
  <c r="BY11" i="1"/>
  <c r="BU11" i="1"/>
  <c r="BW11" i="1" s="1"/>
  <c r="BX11" i="1" s="1"/>
  <c r="DA10" i="1"/>
  <c r="CZ10" i="1"/>
  <c r="CY10" i="1"/>
  <c r="CX10" i="1"/>
  <c r="CW10" i="1"/>
  <c r="CV10" i="1"/>
  <c r="CU10" i="1"/>
  <c r="CT10" i="1"/>
  <c r="CO10" i="1"/>
  <c r="CN10" i="1"/>
  <c r="CM10" i="1"/>
  <c r="CL10" i="1"/>
  <c r="CK10" i="1"/>
  <c r="CJ10" i="1"/>
  <c r="CI10" i="1"/>
  <c r="CH10" i="1"/>
  <c r="CG10" i="1"/>
  <c r="CF10" i="1"/>
  <c r="CD10" i="1"/>
  <c r="CC10" i="1"/>
  <c r="CB10" i="1"/>
  <c r="BZ10" i="1"/>
  <c r="BY10" i="1"/>
  <c r="BU10" i="1"/>
  <c r="BW10" i="1" s="1"/>
  <c r="BX10" i="1" s="1"/>
  <c r="CR16" i="1" l="1"/>
  <c r="CR14" i="1"/>
  <c r="CR15" i="1"/>
  <c r="CR31" i="1"/>
  <c r="CR28" i="1"/>
  <c r="CR22" i="1"/>
  <c r="CR19" i="1"/>
  <c r="CR20" i="1"/>
  <c r="CR25" i="1"/>
  <c r="CQ10" i="1"/>
  <c r="CR10" i="1"/>
  <c r="CP10" i="1"/>
  <c r="CQ13" i="1"/>
  <c r="CR13" i="1"/>
  <c r="CQ24" i="1"/>
  <c r="CR24" i="1"/>
  <c r="CR18" i="1"/>
  <c r="CP20" i="1"/>
  <c r="CR21" i="1"/>
  <c r="CR27" i="1"/>
  <c r="CR30" i="1"/>
  <c r="CR33" i="1"/>
  <c r="CP16" i="1"/>
  <c r="CR17" i="1"/>
  <c r="CR23" i="1"/>
  <c r="CR29" i="1"/>
  <c r="CP30" i="1"/>
  <c r="CR32" i="1"/>
  <c r="CQ12" i="1"/>
  <c r="CR12" i="1"/>
  <c r="CQ26" i="1"/>
  <c r="CR26" i="1"/>
  <c r="CP12" i="1"/>
  <c r="CQ11" i="1"/>
  <c r="CR11" i="1"/>
  <c r="CP11" i="1"/>
  <c r="CP18" i="1"/>
  <c r="CP22" i="1"/>
  <c r="CP27" i="1"/>
  <c r="CP32" i="1"/>
  <c r="CP15" i="1"/>
  <c r="CP17" i="1"/>
  <c r="CP19" i="1"/>
  <c r="CP21" i="1"/>
  <c r="CP23" i="1"/>
  <c r="CP28" i="1"/>
  <c r="CP25" i="1"/>
  <c r="CP29" i="1"/>
  <c r="CP31" i="1"/>
  <c r="CP33" i="1"/>
  <c r="CE10" i="1"/>
  <c r="CA10" i="1"/>
  <c r="CS10" i="1"/>
  <c r="CE11" i="1"/>
  <c r="CA11" i="1"/>
  <c r="CS11" i="1"/>
  <c r="CE12" i="1"/>
  <c r="CA12" i="1"/>
  <c r="CS12" i="1"/>
  <c r="CE13" i="1"/>
  <c r="CA13" i="1"/>
  <c r="CS13" i="1"/>
  <c r="CE14" i="1"/>
  <c r="CA14" i="1"/>
  <c r="CS14" i="1"/>
  <c r="CE15" i="1"/>
  <c r="CA15" i="1"/>
  <c r="CE16" i="1"/>
  <c r="CA16" i="1"/>
  <c r="CE17" i="1"/>
  <c r="CA17" i="1"/>
  <c r="CE18" i="1"/>
  <c r="CA18" i="1"/>
  <c r="CE19" i="1"/>
  <c r="CA19" i="1"/>
  <c r="CE20" i="1"/>
  <c r="CA20" i="1"/>
  <c r="CE21" i="1"/>
  <c r="CA21" i="1"/>
  <c r="CE22" i="1"/>
  <c r="CA22" i="1"/>
  <c r="CE23" i="1"/>
  <c r="CA23" i="1"/>
  <c r="CE24" i="1"/>
  <c r="CA24" i="1"/>
  <c r="CS24" i="1"/>
  <c r="CE25" i="1"/>
  <c r="CA25" i="1"/>
  <c r="CE26" i="1"/>
  <c r="CA26" i="1"/>
  <c r="CS26" i="1"/>
  <c r="CE27" i="1"/>
  <c r="CA27" i="1"/>
  <c r="CE28" i="1"/>
  <c r="CA28" i="1"/>
  <c r="CE29" i="1"/>
  <c r="CA29" i="1"/>
  <c r="CE30" i="1"/>
  <c r="CA30" i="1"/>
  <c r="CE31" i="1"/>
  <c r="CA31" i="1"/>
  <c r="CE32" i="1"/>
  <c r="CA32" i="1"/>
  <c r="CE33" i="1"/>
  <c r="CA33" i="1"/>
  <c r="CQ15" i="1"/>
  <c r="CS15" i="1" s="1"/>
  <c r="CQ16" i="1"/>
  <c r="CS16" i="1" s="1"/>
  <c r="CQ17" i="1"/>
  <c r="CS17" i="1" s="1"/>
  <c r="CQ18" i="1"/>
  <c r="CS18" i="1" s="1"/>
  <c r="CQ19" i="1"/>
  <c r="CS19" i="1" s="1"/>
  <c r="CQ20" i="1"/>
  <c r="CQ21" i="1"/>
  <c r="CS21" i="1" s="1"/>
  <c r="CQ22" i="1"/>
  <c r="CS22" i="1" s="1"/>
  <c r="CQ23" i="1"/>
  <c r="CQ25" i="1"/>
  <c r="CQ27" i="1"/>
  <c r="CQ28" i="1"/>
  <c r="CS28" i="1" s="1"/>
  <c r="CQ29" i="1"/>
  <c r="CQ30" i="1"/>
  <c r="CQ31" i="1"/>
  <c r="CS31" i="1" s="1"/>
  <c r="CQ32" i="1"/>
  <c r="CS32" i="1" s="1"/>
  <c r="CQ33" i="1"/>
  <c r="CS20" i="1" l="1"/>
  <c r="CS30" i="1"/>
  <c r="CS25" i="1"/>
  <c r="CS29" i="1"/>
  <c r="CS33" i="1"/>
  <c r="CS23" i="1"/>
  <c r="CS27" i="1"/>
</calcChain>
</file>

<file path=xl/comments1.xml><?xml version="1.0" encoding="utf-8"?>
<comments xmlns="http://schemas.openxmlformats.org/spreadsheetml/2006/main">
  <authors>
    <author>Karoliina Vieler-Porter</author>
    <author>Anetakub</author>
  </authors>
  <commentList>
    <comment ref="A2" authorId="0" shapeId="0">
      <text>
        <r>
          <rPr>
            <sz val="9"/>
            <color indexed="81"/>
            <rFont val="Tahoma"/>
            <family val="2"/>
          </rPr>
          <t xml:space="preserve">All appropriate fields in the form must be populated for each young person and one form is needed per club. If for some reason you are unable to provide the data please let us know in the additional comments column. Data must be collected from your MIS database/the appropriate staff member and not from the young person.
</t>
        </r>
      </text>
    </comment>
    <comment ref="B2" authorId="0" shapeId="0">
      <text>
        <r>
          <rPr>
            <sz val="9"/>
            <color indexed="81"/>
            <rFont val="Tahoma"/>
            <family val="2"/>
          </rPr>
          <t xml:space="preserve">All appropriate fields in the form must be populated for each young person and one form is needed per club. If for some reason you are unable to provide the data please let us know in the additional comments column. Data must be collected from your MIS database/the appropriate staff member and not from the young person.
</t>
        </r>
      </text>
    </comment>
    <comment ref="C2" authorId="0" shapeId="0">
      <text>
        <r>
          <rPr>
            <sz val="9"/>
            <color indexed="81"/>
            <rFont val="Tahoma"/>
            <family val="2"/>
          </rPr>
          <t xml:space="preserve">First and last name of the young person as on your schools/AP’s records. This is very important for measuring impact throughout the participation on the programme and linking it to the Profile/My Journey data. </t>
        </r>
      </text>
    </comment>
    <comment ref="E2" authorId="0" shapeId="0">
      <text>
        <r>
          <rPr>
            <sz val="9"/>
            <color indexed="81"/>
            <rFont val="Tahoma"/>
            <family val="2"/>
          </rPr>
          <t xml:space="preserve">Full date of birth, day/month/year to help us identify the young person.
</t>
        </r>
      </text>
    </comment>
    <comment ref="F2" authorId="0" shapeId="0">
      <text>
        <r>
          <rPr>
            <sz val="9"/>
            <color indexed="81"/>
            <rFont val="Tahoma"/>
            <family val="2"/>
          </rPr>
          <t xml:space="preserve">Identification number given to all young people involved in UK education/training. It is used to issue qualifications and helps identify the young person. </t>
        </r>
      </text>
    </comment>
    <comment ref="I2" authorId="0" shapeId="0">
      <text>
        <r>
          <rPr>
            <sz val="9"/>
            <color indexed="81"/>
            <rFont val="Tahoma"/>
            <family val="2"/>
          </rPr>
          <t xml:space="preserve">The current school/AP year the young person is in at the beginning of the programme.
</t>
        </r>
      </text>
    </comment>
    <comment ref="J2" authorId="0" shapeId="0">
      <text>
        <r>
          <rPr>
            <sz val="9"/>
            <color indexed="81"/>
            <rFont val="Tahoma"/>
            <family val="2"/>
          </rPr>
          <t>A first language other than English should be recorded where a child was exposed to the language during early development and continues to be exposed to this language in the home or in the community.
If a child was exposed to more than one language (which may include English) during early development the language other than English should be recorded, irrespective of the child's proficiency in English. In the case of an older pupil who is no longer exposed to the first language in the home, and who now uses only another language, the provider should consult with the school/AP, pupil or parent to determine which language should be recorded.</t>
        </r>
        <r>
          <rPr>
            <b/>
            <sz val="9"/>
            <color indexed="81"/>
            <rFont val="Tahoma"/>
            <family val="2"/>
          </rPr>
          <t xml:space="preserve">
</t>
        </r>
      </text>
    </comment>
    <comment ref="K2" authorId="0" shapeId="0">
      <text>
        <r>
          <rPr>
            <sz val="9"/>
            <color indexed="81"/>
            <rFont val="Tahoma"/>
            <family val="2"/>
          </rPr>
          <t>Pupils may only be recorded as FSM eligible if they meet the FSM eligibility criteria and make a claim. Pupils who are only in receipt of a free school lunch due to the infant pupil universal entitlement should not be recorded as FSM eligible.</t>
        </r>
      </text>
    </comment>
    <comment ref="L2" authorId="0" shapeId="0">
      <text>
        <r>
          <rPr>
            <sz val="9"/>
            <color indexed="81"/>
            <rFont val="Tahoma"/>
            <family val="2"/>
          </rPr>
          <t>Each UK country has their own Special Educational Needs assessment criteria. Enter whether the young person has been formally recognised to have a Special Educational Need according to your country’s SEN assessment criteria.</t>
        </r>
      </text>
    </comment>
    <comment ref="M2" authorId="0" shapeId="0">
      <text>
        <r>
          <rPr>
            <sz val="9"/>
            <color indexed="81"/>
            <rFont val="Tahoma"/>
            <family val="2"/>
          </rPr>
          <t>The Pupil Premium is additional funding for publicly funded schools in England to raise the attainment of disadvantaged pupils and close the gap between them and their peers. Young people who are eligible for Pupil Premium funding are those are or have received free school meal status or are in or have left local authority care.</t>
        </r>
      </text>
    </comment>
    <comment ref="O2" authorId="0" shapeId="0">
      <text>
        <r>
          <rPr>
            <sz val="9"/>
            <color indexed="81"/>
            <rFont val="Tahoma"/>
            <family val="2"/>
          </rPr>
          <t>All this data should be relevant to the young person’s current status at the beginning of the Achieve programme.</t>
        </r>
        <r>
          <rPr>
            <b/>
            <sz val="9"/>
            <color indexed="81"/>
            <rFont val="Tahoma"/>
            <family val="2"/>
          </rPr>
          <t xml:space="preserve"> </t>
        </r>
      </text>
    </comment>
    <comment ref="Q2" authorId="0" shapeId="0">
      <text>
        <r>
          <rPr>
            <sz val="9"/>
            <color indexed="81"/>
            <rFont val="Arial"/>
            <family val="2"/>
          </rPr>
          <t>Ask the most relevant staff member to make an assessment whether they feel the young person is currently at risk of dropping out of school/being excluded permanently. This could be due to: decreasing attendance rates, disengagement of school, external factors such as being a carer or a bereavement which have become a barrier to the young person engaging in education. A young person who is at risk of being permanently excluded could be someone who is displaying increasingly serious disruptive behaviour or on a last warning.</t>
        </r>
        <r>
          <rPr>
            <sz val="9"/>
            <color indexed="81"/>
            <rFont val="Tahoma"/>
            <family val="2"/>
          </rPr>
          <t xml:space="preserve">
</t>
        </r>
      </text>
    </comment>
    <comment ref="V2" authorId="0" shapeId="0">
      <text>
        <r>
          <rPr>
            <sz val="9"/>
            <color indexed="81"/>
            <rFont val="Arial"/>
            <family val="2"/>
          </rPr>
          <t>For the following detention and exclusion data please collect it from the 4 weeks before the start of the programme.
If there are holidays in between this time period please deduct the holidays and include the weeks before the holidays in your 6 week calculation e.g. 2 weeks before the Easter holiday and 4 weeks after.  Or if the young person is starting the club at the beginning of the school year then please use the last 6 weeks of the last academic year.</t>
        </r>
        <r>
          <rPr>
            <sz val="9"/>
            <color indexed="81"/>
            <rFont val="Tahoma"/>
            <family val="2"/>
          </rPr>
          <t xml:space="preserve">
</t>
        </r>
      </text>
    </comment>
    <comment ref="AA2" authorId="0" shapeId="0">
      <text>
        <r>
          <rPr>
            <sz val="9"/>
            <color indexed="81"/>
            <rFont val="Arial"/>
            <family val="2"/>
          </rPr>
          <t>Ask the most appropriate staff members (e.g. form/English/Maths teacher) to make an assessment of the young person’s current progress level overall and in English and Maths. If you have official progress measures please refer to these on your MIS or if not please ask the appropriate staff members to make assessment based on their current performance.</t>
        </r>
        <r>
          <rPr>
            <sz val="9"/>
            <color indexed="81"/>
            <rFont val="Tahoma"/>
            <family val="2"/>
          </rPr>
          <t xml:space="preserve">
</t>
        </r>
      </text>
    </comment>
    <comment ref="AD2" authorId="0" shapeId="0">
      <text>
        <r>
          <rPr>
            <sz val="9"/>
            <color indexed="81"/>
            <rFont val="Aria"/>
          </rPr>
          <t xml:space="preserve">Enter the GCSE/National 5 count (number of GCSE/National5 s young person is currently or likely to study). Once you enter this information into the form any unnecessary columns will turn red and do not need to be filled. </t>
        </r>
        <r>
          <rPr>
            <sz val="9"/>
            <color indexed="81"/>
            <rFont val="Tahoma"/>
            <family val="2"/>
          </rPr>
          <t xml:space="preserve">
</t>
        </r>
      </text>
    </comment>
    <comment ref="T3" authorId="0" shapeId="0">
      <text>
        <r>
          <rPr>
            <sz val="9"/>
            <color indexed="81"/>
            <rFont val="Tahoma"/>
            <family val="2"/>
          </rPr>
          <t xml:space="preserve">Current percentage attendance for young person, collected from your MIS database.
</t>
        </r>
        <r>
          <rPr>
            <b/>
            <sz val="9"/>
            <color indexed="81"/>
            <rFont val="Tahoma"/>
            <family val="2"/>
          </rPr>
          <t xml:space="preserve">
</t>
        </r>
      </text>
    </comment>
    <comment ref="V3" authorId="0" shapeId="0">
      <text>
        <r>
          <rPr>
            <sz val="9"/>
            <color indexed="81"/>
            <rFont val="Arial"/>
            <family val="2"/>
          </rPr>
          <t>Enter the number of individual incidents of every detention or misconduct or equivalent rather than using a point systems. Misconduct could be missing homework, being late for school etc.</t>
        </r>
        <r>
          <rPr>
            <sz val="9"/>
            <color indexed="81"/>
            <rFont val="Tahoma"/>
            <family val="2"/>
          </rPr>
          <t xml:space="preserve">
</t>
        </r>
      </text>
    </comment>
    <comment ref="W3" authorId="0" shapeId="0">
      <text>
        <r>
          <rPr>
            <sz val="9"/>
            <color indexed="81"/>
            <rFont val="Arial"/>
            <family val="2"/>
          </rPr>
          <t>A fixed period exclusion refers to a pupil who remains on the roll of that school/AP because they are expected to return when the exclusion period is completed.</t>
        </r>
        <r>
          <rPr>
            <sz val="9"/>
            <color indexed="81"/>
            <rFont val="Tahoma"/>
            <family val="2"/>
          </rPr>
          <t xml:space="preserve">
</t>
        </r>
      </text>
    </comment>
    <comment ref="X3" authorId="0" shapeId="0">
      <text>
        <r>
          <rPr>
            <sz val="9"/>
            <color indexed="81"/>
            <rFont val="Arial"/>
            <family val="2"/>
          </rPr>
          <t xml:space="preserve">A permanent exclusion refers to a pupil who is excluded and their name removed from the school/AP roll. </t>
        </r>
        <r>
          <rPr>
            <sz val="9"/>
            <color indexed="81"/>
            <rFont val="Tahoma"/>
            <family val="2"/>
          </rPr>
          <t xml:space="preserve">
</t>
        </r>
      </text>
    </comment>
    <comment ref="Y3" authorId="0" shapeId="0">
      <text>
        <r>
          <rPr>
            <sz val="9"/>
            <color indexed="81"/>
            <rFont val="Arial"/>
            <family val="2"/>
          </rPr>
          <t>Internal exclusion is an internal process within a school/AP to remove a young person from class but not from the school/AP site.</t>
        </r>
      </text>
    </comment>
    <comment ref="BC3" authorId="1" shapeId="0">
      <text>
        <r>
          <rPr>
            <sz val="9"/>
            <color indexed="81"/>
            <rFont val="Tahoma"/>
            <family val="2"/>
          </rPr>
          <t>We need an assessment of the young person’s current progress level overall. If you have official progress measures please refer to these on your MIS or if not please ask the appropriate staff members to make assessment based on their current performance</t>
        </r>
        <r>
          <rPr>
            <b/>
            <sz val="9"/>
            <color indexed="81"/>
            <rFont val="Tahoma"/>
            <family val="2"/>
          </rPr>
          <t xml:space="preserve">. </t>
        </r>
        <r>
          <rPr>
            <sz val="9"/>
            <color indexed="81"/>
            <rFont val="Tahoma"/>
            <family val="2"/>
          </rPr>
          <t xml:space="preserve">
</t>
        </r>
      </text>
    </comment>
    <comment ref="AE7" authorId="0" shapeId="0">
      <text>
        <r>
          <rPr>
            <sz val="9"/>
            <color indexed="81"/>
            <rFont val="Tahoma"/>
            <family val="2"/>
          </rPr>
          <t xml:space="preserve">Drop down menu for GCSE grades the young person is studying. If the young person is not studying a GCSE, please enter the details of their other qualifications in the ‘other subjects’ column.
</t>
        </r>
      </text>
    </comment>
    <comment ref="BE7" authorId="0" shapeId="0">
      <text>
        <r>
          <rPr>
            <sz val="9"/>
            <color indexed="81"/>
            <rFont val="Tahoma"/>
            <family val="2"/>
          </rPr>
          <t xml:space="preserve">Please list of all the qualifications, names of subject and estimated grades from the drop down menu. If the qualification is not on the list then please enter it in the ‘other subjects’ column.
</t>
        </r>
      </text>
    </comment>
    <comment ref="B8" authorId="0" shapeId="0">
      <text>
        <r>
          <rPr>
            <sz val="9"/>
            <color indexed="81"/>
            <rFont val="Tahoma"/>
            <family val="2"/>
          </rPr>
          <t xml:space="preserve">All appropriate fields in the form must be populated for each young person and one form is needed per club. If for some reason you are unable to provide the data please let us know in the additional comments column. Data must be collected from your MIS database/the appropriate staff member and not from the young person.
</t>
        </r>
      </text>
    </comment>
    <comment ref="E8" authorId="0" shapeId="0">
      <text>
        <r>
          <rPr>
            <sz val="9"/>
            <color indexed="81"/>
            <rFont val="Tahoma"/>
            <family val="2"/>
          </rPr>
          <t xml:space="preserve">Full date of birth, day/month/year to help us identify the young person.
</t>
        </r>
      </text>
    </comment>
    <comment ref="F8" authorId="0" shapeId="0">
      <text>
        <r>
          <rPr>
            <sz val="9"/>
            <color indexed="81"/>
            <rFont val="Tahoma"/>
            <family val="2"/>
          </rPr>
          <t xml:space="preserve">Identification number given to all young people involved in UK education/training. It is used to issue qualifications and helps identify the young person. </t>
        </r>
      </text>
    </comment>
    <comment ref="I8" authorId="0" shapeId="0">
      <text>
        <r>
          <rPr>
            <sz val="9"/>
            <color indexed="81"/>
            <rFont val="Tahoma"/>
            <family val="2"/>
          </rPr>
          <t xml:space="preserve">The current school/AP year the young person is in at the beginning of the programme.
</t>
        </r>
      </text>
    </comment>
    <comment ref="J8" authorId="0" shapeId="0">
      <text>
        <r>
          <rPr>
            <sz val="9"/>
            <color indexed="81"/>
            <rFont val="Tahoma"/>
            <family val="2"/>
          </rPr>
          <t>A first language other than English should be recorded where a child was exposed to the language during early development and continues to be exposed to this language in the home or in the community.
If a child was exposed to more than one language (which may include English) during early development the language other than English should be recorded, irrespective of the child's proficiency in English. In the case of an older pupil who is no longer exposed to the first language in the home, and who now uses only another language, the provider should consult with the school/AP, pupil or parent to determine which language should be recorded.</t>
        </r>
        <r>
          <rPr>
            <b/>
            <sz val="9"/>
            <color indexed="81"/>
            <rFont val="Tahoma"/>
            <family val="2"/>
          </rPr>
          <t xml:space="preserve">
</t>
        </r>
      </text>
    </comment>
    <comment ref="K8" authorId="0" shapeId="0">
      <text>
        <r>
          <rPr>
            <sz val="9"/>
            <color indexed="81"/>
            <rFont val="Tahoma"/>
            <family val="2"/>
          </rPr>
          <t>Pupils may only be recorded as FSM eligible if they meet the FSM eligibility criteria and make a claim. Pupils who are only in receipt of a free school lunch due to the infant pupil universal entitlement should not be recorded as FSM eligible.</t>
        </r>
      </text>
    </comment>
    <comment ref="L8" authorId="0" shapeId="0">
      <text>
        <r>
          <rPr>
            <sz val="9"/>
            <color indexed="81"/>
            <rFont val="Tahoma"/>
            <family val="2"/>
          </rPr>
          <t>Each UK country has their own Special Educational Needs assessment criteria. Enter whether the young person has been formally recognised to have a Special Educational Need according to your country’s SEN assessment criteria.</t>
        </r>
      </text>
    </comment>
    <comment ref="M8" authorId="0" shapeId="0">
      <text>
        <r>
          <rPr>
            <sz val="9"/>
            <color indexed="81"/>
            <rFont val="Tahoma"/>
            <family val="2"/>
          </rPr>
          <t>The Pupil Premium is additional funding for publicly funded schools in England to raise the attainment of disadvantaged pupils and close the gap between them and their peers. Young people who are eligible for Pupil Premium funding are those are or have received free school meal status or are in or have left local authority care.</t>
        </r>
      </text>
    </comment>
    <comment ref="B9" authorId="0" shapeId="0">
      <text>
        <r>
          <rPr>
            <sz val="9"/>
            <color indexed="81"/>
            <rFont val="Tahoma"/>
            <family val="2"/>
          </rPr>
          <t xml:space="preserve">All appropriate fields in the form must be populated for each young person and one form is needed per club. If for some reason you are unable to provide the data please let us know in the additional comments column. Data must be collected from your MIS database/the appropriate staff member and not from the young person.
</t>
        </r>
      </text>
    </comment>
    <comment ref="E9" authorId="0" shapeId="0">
      <text>
        <r>
          <rPr>
            <sz val="9"/>
            <color indexed="81"/>
            <rFont val="Tahoma"/>
            <family val="2"/>
          </rPr>
          <t xml:space="preserve">Full date of birth, day/month/year to help us identify the young person.
</t>
        </r>
      </text>
    </comment>
    <comment ref="F9" authorId="0" shapeId="0">
      <text>
        <r>
          <rPr>
            <sz val="9"/>
            <color indexed="81"/>
            <rFont val="Tahoma"/>
            <family val="2"/>
          </rPr>
          <t xml:space="preserve">Identification number given to all young people involved in UK education/training. It is used to issue qualifications and helps identify the young person. </t>
        </r>
      </text>
    </comment>
    <comment ref="I9" authorId="0" shapeId="0">
      <text>
        <r>
          <rPr>
            <sz val="9"/>
            <color indexed="81"/>
            <rFont val="Tahoma"/>
            <family val="2"/>
          </rPr>
          <t xml:space="preserve">The current school/AP year the young person is in at the beginning of the programme.
</t>
        </r>
      </text>
    </comment>
    <comment ref="J9" authorId="0" shapeId="0">
      <text>
        <r>
          <rPr>
            <sz val="9"/>
            <color indexed="81"/>
            <rFont val="Tahoma"/>
            <family val="2"/>
          </rPr>
          <t>A first language other than English should be recorded where a child was exposed to the language during early development and continues to be exposed to this language in the home or in the community.
If a child was exposed to more than one language (which may include English) during early development the language other than English should be recorded, irrespective of the child's proficiency in English. In the case of an older pupil who is no longer exposed to the first language in the home, and who now uses only another language, the provider should consult with the school/AP, pupil or parent to determine which language should be recorded.</t>
        </r>
        <r>
          <rPr>
            <b/>
            <sz val="9"/>
            <color indexed="81"/>
            <rFont val="Tahoma"/>
            <family val="2"/>
          </rPr>
          <t xml:space="preserve">
</t>
        </r>
      </text>
    </comment>
    <comment ref="K9" authorId="0" shapeId="0">
      <text>
        <r>
          <rPr>
            <sz val="9"/>
            <color indexed="81"/>
            <rFont val="Tahoma"/>
            <family val="2"/>
          </rPr>
          <t>Pupils may only be recorded as FSM eligible if they meet the FSM eligibility criteria and make a claim. Pupils who are only in receipt of a free school lunch due to the infant pupil universal entitlement should not be recorded as FSM eligible.</t>
        </r>
      </text>
    </comment>
    <comment ref="L9" authorId="0" shapeId="0">
      <text>
        <r>
          <rPr>
            <sz val="9"/>
            <color indexed="81"/>
            <rFont val="Tahoma"/>
            <family val="2"/>
          </rPr>
          <t>Each UK country has their own Special Educational Needs assessment criteria. Enter whether the young person has been formally recognised to have a Special Educational Need according to your country’s SEN assessment criteria.</t>
        </r>
      </text>
    </comment>
    <comment ref="M9" authorId="0" shapeId="0">
      <text>
        <r>
          <rPr>
            <sz val="9"/>
            <color indexed="81"/>
            <rFont val="Tahoma"/>
            <family val="2"/>
          </rPr>
          <t>The Pupil Premium is additional funding for publicly funded schools in England to raise the attainment of disadvantaged pupils and close the gap between them and their peers. Young people who are eligible for Pupil Premium funding are those are or have received free school meal status or are in or have left local authority care.</t>
        </r>
      </text>
    </comment>
    <comment ref="O9" authorId="0" shapeId="0">
      <text>
        <r>
          <rPr>
            <sz val="9"/>
            <color indexed="81"/>
            <rFont val="Tahoma"/>
            <family val="2"/>
          </rPr>
          <t>All this data should be relevant to the young person’s current status at the beginning of the Achieve programme.</t>
        </r>
        <r>
          <rPr>
            <b/>
            <sz val="9"/>
            <color indexed="81"/>
            <rFont val="Tahoma"/>
            <family val="2"/>
          </rPr>
          <t xml:space="preserve"> </t>
        </r>
      </text>
    </comment>
    <comment ref="Q9" authorId="0" shapeId="0">
      <text>
        <r>
          <rPr>
            <sz val="9"/>
            <color indexed="81"/>
            <rFont val="Arial"/>
            <family val="2"/>
          </rPr>
          <t>Ask the most relevant staff member to make an assessment whether they feel the young person is currently at risk of dropping out of school/being excluded permanently. This could be due to: decreasing attendance rates, disengagement of school, external factors such as being a carer or a bereavement which have become a barrier to the young person engaging in education. A young person who is at risk of being permanently excluded could be someone who is displaying increasingly serious disruptive behaviour or on a last warning.</t>
        </r>
        <r>
          <rPr>
            <sz val="9"/>
            <color indexed="81"/>
            <rFont val="Tahoma"/>
            <family val="2"/>
          </rPr>
          <t xml:space="preserve">
</t>
        </r>
      </text>
    </comment>
    <comment ref="T9" authorId="0" shapeId="0">
      <text>
        <r>
          <rPr>
            <sz val="9"/>
            <color indexed="81"/>
            <rFont val="Tahoma"/>
            <family val="2"/>
          </rPr>
          <t xml:space="preserve">Current percentage attendance for young person, collected from your MIS database.
</t>
        </r>
        <r>
          <rPr>
            <b/>
            <sz val="9"/>
            <color indexed="81"/>
            <rFont val="Tahoma"/>
            <family val="2"/>
          </rPr>
          <t xml:space="preserve">
</t>
        </r>
      </text>
    </comment>
    <comment ref="V9" authorId="0" shapeId="0">
      <text>
        <r>
          <rPr>
            <sz val="9"/>
            <color indexed="81"/>
            <rFont val="Arial"/>
            <family val="2"/>
          </rPr>
          <t>Enter the number of individual incidents of every detention or misconduct or equivalent rather than using a point systems. Misconduct could be missing homework, being late for school etc.</t>
        </r>
        <r>
          <rPr>
            <sz val="9"/>
            <color indexed="81"/>
            <rFont val="Tahoma"/>
            <family val="2"/>
          </rPr>
          <t xml:space="preserve">
</t>
        </r>
      </text>
    </comment>
    <comment ref="W9" authorId="0" shapeId="0">
      <text>
        <r>
          <rPr>
            <sz val="9"/>
            <color indexed="81"/>
            <rFont val="Arial"/>
            <family val="2"/>
          </rPr>
          <t>A fixed period exclusion refers to a pupil who remains on the roll of that school/AP because they are expected to return when the exclusion period is completed.</t>
        </r>
        <r>
          <rPr>
            <sz val="9"/>
            <color indexed="81"/>
            <rFont val="Tahoma"/>
            <family val="2"/>
          </rPr>
          <t xml:space="preserve">
</t>
        </r>
      </text>
    </comment>
    <comment ref="X9" authorId="0" shapeId="0">
      <text>
        <r>
          <rPr>
            <sz val="9"/>
            <color indexed="81"/>
            <rFont val="Arial"/>
            <family val="2"/>
          </rPr>
          <t xml:space="preserve">A permanent exclusion refers to a pupil who is excluded and their name removed from the school/AP roll. </t>
        </r>
        <r>
          <rPr>
            <sz val="9"/>
            <color indexed="81"/>
            <rFont val="Tahoma"/>
            <family val="2"/>
          </rPr>
          <t xml:space="preserve">
</t>
        </r>
      </text>
    </comment>
    <comment ref="Y9" authorId="0" shapeId="0">
      <text>
        <r>
          <rPr>
            <sz val="9"/>
            <color indexed="81"/>
            <rFont val="Arial"/>
            <family val="2"/>
          </rPr>
          <t>Internal exclusion is an internal process within a school/AP to remove a young person from class but not from the school/AP site.</t>
        </r>
      </text>
    </comment>
    <comment ref="AA9" authorId="0" shapeId="0">
      <text>
        <r>
          <rPr>
            <sz val="9"/>
            <color indexed="81"/>
            <rFont val="Arial"/>
            <family val="2"/>
          </rPr>
          <t>Ask the most appropriate staff members (e.g. form/English/Maths teacher) to make an assessment of the young person’s current progress level overall and in English and Maths. If you have official progress measures please refer to these on your MIS or if not please ask the appropriate staff members to make assessment based on their current performance.</t>
        </r>
        <r>
          <rPr>
            <sz val="9"/>
            <color indexed="81"/>
            <rFont val="Tahoma"/>
            <family val="2"/>
          </rPr>
          <t xml:space="preserve">
</t>
        </r>
      </text>
    </comment>
    <comment ref="AD9" authorId="0" shapeId="0">
      <text>
        <r>
          <rPr>
            <sz val="9"/>
            <color indexed="81"/>
            <rFont val="Aria"/>
          </rPr>
          <t xml:space="preserve">Enter the GCSE/National 5 count (number of GCSE/National5 s young person is currently or likely to study). Once you enter this information into the form any unnecessary columns will turn red and do not need to be filled. </t>
        </r>
        <r>
          <rPr>
            <sz val="9"/>
            <color indexed="81"/>
            <rFont val="Tahoma"/>
            <family val="2"/>
          </rPr>
          <t xml:space="preserve">
</t>
        </r>
      </text>
    </comment>
    <comment ref="BC9" authorId="1" shapeId="0">
      <text>
        <r>
          <rPr>
            <sz val="9"/>
            <color indexed="81"/>
            <rFont val="Tahoma"/>
            <family val="2"/>
          </rPr>
          <t>We need an assessment of the young person’s current progress level overall. If you have official progress measures please refer to these on your MIS or if not please ask the appropriate staff members to make assessment based on their current performance</t>
        </r>
        <r>
          <rPr>
            <b/>
            <sz val="9"/>
            <color indexed="81"/>
            <rFont val="Tahoma"/>
            <family val="2"/>
          </rPr>
          <t xml:space="preserve">. </t>
        </r>
        <r>
          <rPr>
            <sz val="9"/>
            <color indexed="81"/>
            <rFont val="Tahoma"/>
            <family val="2"/>
          </rPr>
          <t xml:space="preserve">
</t>
        </r>
      </text>
    </comment>
  </commentList>
</comments>
</file>

<file path=xl/sharedStrings.xml><?xml version="1.0" encoding="utf-8"?>
<sst xmlns="http://schemas.openxmlformats.org/spreadsheetml/2006/main" count="781" uniqueCount="194">
  <si>
    <t>Education monitoring data</t>
  </si>
  <si>
    <t>Reengagement in education</t>
  </si>
  <si>
    <t>Attendance</t>
  </si>
  <si>
    <t>Behaviour</t>
  </si>
  <si>
    <t>Attainment</t>
  </si>
  <si>
    <t>Additional Information</t>
  </si>
  <si>
    <t>16-19 Please complete this section for using information at the start of the programme.
The 'How many further education qualifications...' question will automate which columns you need to fill out. Please complete all the white columns.</t>
  </si>
  <si>
    <t>Session type</t>
  </si>
  <si>
    <t>School/AP Name/Fairbridge Centre</t>
  </si>
  <si>
    <t xml:space="preserve">Name of young person </t>
  </si>
  <si>
    <t>Date of birth (dd/mm/yyyy)</t>
  </si>
  <si>
    <t>Unique Learner Number or equivalent</t>
  </si>
  <si>
    <t>Prince's Trust ID number</t>
  </si>
  <si>
    <t>Young person's year group</t>
  </si>
  <si>
    <t>English as an additional language</t>
  </si>
  <si>
    <t>Free school meal status</t>
  </si>
  <si>
    <t>Does the young person have special educational needs?</t>
  </si>
  <si>
    <t>Is the young person eligible for Pupil Premium?</t>
  </si>
  <si>
    <t>What is the young person's current education setting?</t>
  </si>
  <si>
    <t>Do you feel that the young person is at risk of dropping out of school?</t>
  </si>
  <si>
    <t>Do you feel that the young person is at risk of exclusion from school?</t>
  </si>
  <si>
    <t xml:space="preserve"> For those starting an club at the start of the academic year and where % attendance is not available yet, please use the overall % attendance from the last school year.</t>
  </si>
  <si>
    <t>Reflecting back to 4 WEEKS  before the start of the programme, please provide the following information:</t>
  </si>
  <si>
    <t>How many GCSES or equivalent is the young person studying (expected to study for those in KS3)?</t>
  </si>
  <si>
    <t>Estimated grades could be the young person's actual predicted grades. If you do not have predicted grades please just use a teacher's assessment of what the estimate their grades will be due to current performance.
The 'How many GCSEs..' question will automate which columns you need to fill out. Please complete all the white columns.</t>
  </si>
  <si>
    <t xml:space="preserve"> % attendance rate  </t>
  </si>
  <si>
    <t>Number of detentions/ incidents of misconduct or equivalent</t>
  </si>
  <si>
    <t xml:space="preserve">Number of PERMANENT exclusions </t>
  </si>
  <si>
    <t xml:space="preserve">Number of INTERNAL exclusions </t>
  </si>
  <si>
    <t xml:space="preserve">If you chose "other" as subject(s) or the young person is studying a non GCSE qualification or equivalent, please provide qualification, subject and grade here </t>
  </si>
  <si>
    <t xml:space="preserve">16-19 What is the overall level of progress the young person currently making? </t>
  </si>
  <si>
    <t>16-19 How many further education qualifications is the young person studying?</t>
  </si>
  <si>
    <t>This should be attendance rate from start of the programme not the time of completing this spreadsheet</t>
  </si>
  <si>
    <t>First Name</t>
  </si>
  <si>
    <t>Surname</t>
  </si>
  <si>
    <t>Please remember that these assessments should be about how the young person was performing at the start of the programme not at the time of completing the spreadsheet</t>
  </si>
  <si>
    <t>Subject</t>
  </si>
  <si>
    <t>Grade</t>
  </si>
  <si>
    <t>Qualification</t>
  </si>
  <si>
    <t>Subject Name</t>
  </si>
  <si>
    <t>For those in Alternative Provision: please collect information from previous school/AP if necessary</t>
  </si>
  <si>
    <t>If you have official progress measures please refer to these or if not please make an assessment based on their current performance</t>
  </si>
  <si>
    <t>Blank</t>
  </si>
  <si>
    <t>Under 16 Subject 1</t>
  </si>
  <si>
    <t>Under 16 Grade 1</t>
  </si>
  <si>
    <t>Under 16 Subject 2</t>
  </si>
  <si>
    <t>Under 16 Grade 2</t>
  </si>
  <si>
    <t>Under 16 Subject 3</t>
  </si>
  <si>
    <t>Under 16 Grade 3</t>
  </si>
  <si>
    <t>Under 16 Subject 4</t>
  </si>
  <si>
    <t>Under 16 Grade 4</t>
  </si>
  <si>
    <t>Under 16 Subject 5</t>
  </si>
  <si>
    <t>Under 16 Grade 5</t>
  </si>
  <si>
    <t>Under 16 Subject 6</t>
  </si>
  <si>
    <t>Under 16 Grade 6</t>
  </si>
  <si>
    <t>Under 16 Subject 7</t>
  </si>
  <si>
    <t>Under 16 Grade 7</t>
  </si>
  <si>
    <t>Under 16 Subject 8</t>
  </si>
  <si>
    <t>Under 16 Grade 8</t>
  </si>
  <si>
    <t>Under 16 Subject 9</t>
  </si>
  <si>
    <t>Under 16 Grade 9</t>
  </si>
  <si>
    <t>Under 16 Subject 10</t>
  </si>
  <si>
    <t>Under 16 Grade 10</t>
  </si>
  <si>
    <t>Under 16 Other details</t>
  </si>
  <si>
    <t>Under 16 Additional information</t>
  </si>
  <si>
    <t>16-19 Qualification 1</t>
  </si>
  <si>
    <t>16-19 Subject Name 1</t>
  </si>
  <si>
    <t>16-19 Grade 1</t>
  </si>
  <si>
    <t>16-19 Qualification 2</t>
  </si>
  <si>
    <t>16-19 Subject Name 2</t>
  </si>
  <si>
    <t>16-19 Grade 2</t>
  </si>
  <si>
    <t>16-19 Qualification 3</t>
  </si>
  <si>
    <t>16-19 Subject Name 3</t>
  </si>
  <si>
    <t>16-19 Grade 3</t>
  </si>
  <si>
    <t>16-19 Qualification 4</t>
  </si>
  <si>
    <t>16-19 Subject Name 4</t>
  </si>
  <si>
    <t>16-19 Grade 4</t>
  </si>
  <si>
    <t>16-19 Additional information</t>
  </si>
  <si>
    <t>Cleaned date of birth</t>
  </si>
  <si>
    <t>Session start date (set at 01/9/2016)</t>
  </si>
  <si>
    <t>Age at participation (based on 01/09/2016)</t>
  </si>
  <si>
    <t>Age group</t>
  </si>
  <si>
    <t>Cleaned free school meals</t>
  </si>
  <si>
    <t>% Attendance rate cleaned</t>
  </si>
  <si>
    <t>Attendance rate grouped</t>
  </si>
  <si>
    <t>Detentions cleaned and grouped</t>
  </si>
  <si>
    <t>Fixed term exclusions grouped</t>
  </si>
  <si>
    <t>Internal exclusions grouped</t>
  </si>
  <si>
    <t>Poor attendance target need</t>
  </si>
  <si>
    <t>Poor behaviour target need</t>
  </si>
  <si>
    <t>Under 16 has data on at least one subject</t>
  </si>
  <si>
    <t>Under 16 has data on at least one grade</t>
  </si>
  <si>
    <t>16-19 has data on at least one subject</t>
  </si>
  <si>
    <t>16-19 has data on at least one qualification</t>
  </si>
  <si>
    <t>16-19 has data on at least one grade</t>
  </si>
  <si>
    <t>Under 16 English Language predicted grade</t>
  </si>
  <si>
    <t>Under 16 Mathematics predicted grade</t>
  </si>
  <si>
    <t>Number of qualifications predicated 'pass'</t>
  </si>
  <si>
    <t>Has any predicted grades data</t>
  </si>
  <si>
    <t>Pass at least 5 with English and maths</t>
  </si>
  <si>
    <t>English pass predicted</t>
  </si>
  <si>
    <t>Predicted maths pass</t>
  </si>
  <si>
    <t>Predicted English and Maths pass</t>
  </si>
  <si>
    <t>Post 16 Studying GCSEs</t>
  </si>
  <si>
    <t>Post 16 studying Functional skills</t>
  </si>
  <si>
    <t>Post 16 studying C&amp;G Awards</t>
  </si>
  <si>
    <t>Post 16 studying Highers</t>
  </si>
  <si>
    <t>Post 16 studying national certificates</t>
  </si>
  <si>
    <t>Post 16 studying NVQ (all levels)</t>
  </si>
  <si>
    <t>Post 16 studying A level</t>
  </si>
  <si>
    <t>Post 16 studying Other quals</t>
  </si>
  <si>
    <t>Year 9</t>
  </si>
  <si>
    <t>Yes</t>
  </si>
  <si>
    <t>No</t>
  </si>
  <si>
    <t>Mainstream school</t>
  </si>
  <si>
    <t>Below expected progress</t>
  </si>
  <si>
    <t>Mathematics</t>
  </si>
  <si>
    <t>English Language</t>
  </si>
  <si>
    <t>Sciences (biology, chemisty, physics)</t>
  </si>
  <si>
    <t>Other</t>
  </si>
  <si>
    <t>ICT</t>
  </si>
  <si>
    <t>Club Under 16</t>
  </si>
  <si>
    <t>Business studies</t>
  </si>
  <si>
    <t>Physical Education</t>
  </si>
  <si>
    <t>Year 10</t>
  </si>
  <si>
    <t>Design and Technology</t>
  </si>
  <si>
    <t>no</t>
  </si>
  <si>
    <t>Don't know</t>
  </si>
  <si>
    <t>Meeting expected progress</t>
  </si>
  <si>
    <t>Year 11</t>
  </si>
  <si>
    <t>C</t>
  </si>
  <si>
    <t>B</t>
  </si>
  <si>
    <t>Food and Nutrition</t>
  </si>
  <si>
    <t>D</t>
  </si>
  <si>
    <t>E</t>
  </si>
  <si>
    <t>F</t>
  </si>
  <si>
    <t>G</t>
  </si>
  <si>
    <t>Other alternative provision</t>
  </si>
  <si>
    <t>yes</t>
  </si>
  <si>
    <t>A</t>
  </si>
  <si>
    <t>Hospitality</t>
  </si>
  <si>
    <t>Year 12</t>
  </si>
  <si>
    <t>FHC 2016</t>
  </si>
  <si>
    <t>Glengormley High</t>
  </si>
  <si>
    <t>Prince's Trust B</t>
  </si>
  <si>
    <t>Child Development B, Prince's Trust B</t>
  </si>
  <si>
    <t>Child Development C, Prince's Trust B</t>
  </si>
  <si>
    <t>Groomsport ISLU</t>
  </si>
  <si>
    <t>Prince's Trust PDE</t>
  </si>
  <si>
    <t>Larne High School</t>
  </si>
  <si>
    <t>DP3823</t>
  </si>
  <si>
    <t>Metal work</t>
  </si>
  <si>
    <t>DP3814</t>
  </si>
  <si>
    <t>ENglish Language</t>
  </si>
  <si>
    <t>DP3819</t>
  </si>
  <si>
    <t>Learning for life and work</t>
  </si>
  <si>
    <t>DP3831</t>
  </si>
  <si>
    <t>Learning for off and work</t>
  </si>
  <si>
    <t>DP3804</t>
  </si>
  <si>
    <t>S3</t>
  </si>
  <si>
    <t>S5</t>
  </si>
  <si>
    <t>S4</t>
  </si>
  <si>
    <t>Year 13</t>
  </si>
  <si>
    <t>Does not follow national curriculum</t>
  </si>
  <si>
    <t>Not in education</t>
  </si>
  <si>
    <r>
      <t xml:space="preserve">Young Person Information -  Please fill out the spreadsheet LEFT TO RIGHT </t>
    </r>
    <r>
      <rPr>
        <b/>
        <i/>
        <sz val="12"/>
        <color theme="1"/>
        <rFont val="Arial"/>
        <family val="2"/>
      </rPr>
      <t xml:space="preserve">. </t>
    </r>
    <r>
      <rPr>
        <b/>
        <sz val="12"/>
        <color theme="1"/>
        <rFont val="Arial"/>
        <family val="2"/>
      </rPr>
      <t xml:space="preserve">If the field is </t>
    </r>
    <r>
      <rPr>
        <b/>
        <sz val="12"/>
        <color rgb="FFFF0000"/>
        <rFont val="Arial"/>
        <family val="2"/>
      </rPr>
      <t xml:space="preserve">red </t>
    </r>
    <r>
      <rPr>
        <b/>
        <sz val="12"/>
        <color theme="1"/>
        <rFont val="Arial"/>
        <family val="2"/>
      </rPr>
      <t>then please do not enter any information in that field. Help Text can be found when you hover the column heading.</t>
    </r>
  </si>
  <si>
    <r>
      <t xml:space="preserve">16-19 Comments </t>
    </r>
    <r>
      <rPr>
        <b/>
        <sz val="10"/>
        <color theme="1"/>
        <rFont val="Arial"/>
        <family val="2"/>
      </rPr>
      <t>If you have left any required fields blank, please explain in this section.</t>
    </r>
    <r>
      <rPr>
        <sz val="10"/>
        <color theme="1"/>
        <rFont val="Arial"/>
        <family val="2"/>
      </rPr>
      <t xml:space="preserve">
As well, if you have any comments or additional information you'd like to add about this young person, please provide it here.</t>
    </r>
  </si>
  <si>
    <r>
      <t xml:space="preserve"> If you chose "other" as the young person's education setting, you </t>
    </r>
    <r>
      <rPr>
        <u/>
        <sz val="10"/>
        <color theme="1"/>
        <rFont val="Arial"/>
        <family val="2"/>
      </rPr>
      <t>must</t>
    </r>
    <r>
      <rPr>
        <sz val="10"/>
        <color theme="1"/>
        <rFont val="Arial"/>
        <family val="2"/>
      </rPr>
      <t xml:space="preserve"> provide details here. </t>
    </r>
  </si>
  <si>
    <r>
      <t>What is the overall level of progress the young person currently making</t>
    </r>
    <r>
      <rPr>
        <sz val="10"/>
        <color theme="1"/>
        <rFont val="Arial"/>
        <family val="2"/>
      </rPr>
      <t>?</t>
    </r>
  </si>
  <si>
    <r>
      <t xml:space="preserve">What level of progress is the young person making in </t>
    </r>
    <r>
      <rPr>
        <b/>
        <sz val="10"/>
        <color theme="1"/>
        <rFont val="Arial"/>
        <family val="2"/>
      </rPr>
      <t>Maths</t>
    </r>
    <r>
      <rPr>
        <sz val="10"/>
        <color theme="1"/>
        <rFont val="Arial"/>
        <family val="2"/>
      </rPr>
      <t>?</t>
    </r>
  </si>
  <si>
    <r>
      <t xml:space="preserve">What level of progress is the young person making in </t>
    </r>
    <r>
      <rPr>
        <b/>
        <sz val="10"/>
        <color theme="1"/>
        <rFont val="Arial"/>
        <family val="2"/>
      </rPr>
      <t>English</t>
    </r>
    <r>
      <rPr>
        <sz val="10"/>
        <color theme="1"/>
        <rFont val="Arial"/>
        <family val="2"/>
      </rPr>
      <t>?</t>
    </r>
  </si>
  <si>
    <r>
      <rPr>
        <b/>
        <sz val="10"/>
        <color theme="1"/>
        <rFont val="Arial"/>
        <family val="2"/>
      </rPr>
      <t>If you have left any required fields blank, please explain in this section.</t>
    </r>
    <r>
      <rPr>
        <sz val="10"/>
        <color theme="1"/>
        <rFont val="Arial"/>
        <family val="2"/>
      </rPr>
      <t xml:space="preserve">
As well, if you have any comments or additional information you'd like to add about this young person, please provide it here.</t>
    </r>
  </si>
  <si>
    <r>
      <t>Number of FIXED term exclusions</t>
    </r>
    <r>
      <rPr>
        <sz val="10"/>
        <color rgb="FFFF0000"/>
        <rFont val="Arial"/>
        <family val="2"/>
      </rPr>
      <t xml:space="preserve"> </t>
    </r>
  </si>
  <si>
    <r>
      <t>List of all GCSES or equivalent and their estimated grades</t>
    </r>
    <r>
      <rPr>
        <b/>
        <sz val="10"/>
        <color theme="1"/>
        <rFont val="Arial"/>
        <family val="2"/>
      </rPr>
      <t xml:space="preserve"> from the start of the programme. </t>
    </r>
  </si>
  <si>
    <r>
      <t xml:space="preserve">Further Education qualifications and estimated grades </t>
    </r>
    <r>
      <rPr>
        <b/>
        <sz val="10"/>
        <color theme="1"/>
        <rFont val="Arial"/>
        <family val="2"/>
      </rPr>
      <t xml:space="preserve">at the start of the programme.   </t>
    </r>
    <r>
      <rPr>
        <sz val="10"/>
        <color theme="1"/>
        <rFont val="Arial"/>
        <family val="2"/>
      </rPr>
      <t xml:space="preserve">
</t>
    </r>
    <r>
      <rPr>
        <i/>
        <sz val="10"/>
        <color theme="1"/>
        <rFont val="Arial"/>
        <family val="2"/>
      </rPr>
      <t>If you select 'other 'qualification then please type in the grade.</t>
    </r>
  </si>
  <si>
    <t>Year 14</t>
  </si>
  <si>
    <t>S2</t>
  </si>
  <si>
    <t>Yr</t>
  </si>
  <si>
    <t>M</t>
  </si>
  <si>
    <t>I</t>
  </si>
  <si>
    <t>L</t>
  </si>
  <si>
    <t>J</t>
  </si>
  <si>
    <t>H</t>
  </si>
  <si>
    <t>R</t>
  </si>
  <si>
    <t>K</t>
  </si>
  <si>
    <t>S</t>
  </si>
  <si>
    <t>T</t>
  </si>
  <si>
    <t>N</t>
  </si>
  <si>
    <t>O</t>
  </si>
  <si>
    <t>Country</t>
  </si>
  <si>
    <t>Scotland</t>
  </si>
  <si>
    <t>England</t>
  </si>
  <si>
    <t>Rowledge School</t>
  </si>
  <si>
    <t>Northern Ireland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</si>
</sst>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dd/mm/yyyy;@"/>
  </numFmts>
  <fonts count="27">
    <font>
      <sz val="11"/>
      <color theme="1"/>
      <name val="Arial"/>
      <family val="2"/>
    </font>
    <font>
      <sz val="11"/>
      <color theme="1"/>
      <name val="Arial"/>
      <family val="2"/>
    </font>
    <font>
      <b/>
      <sz val="11"/>
      <color theme="1"/>
      <name val="Arial"/>
      <family val="2"/>
    </font>
    <font>
      <b/>
      <sz val="12"/>
      <color theme="1"/>
      <name val="Arial"/>
      <family val="2"/>
    </font>
    <font>
      <b/>
      <i/>
      <sz val="12"/>
      <color theme="1"/>
      <name val="Arial"/>
      <family val="2"/>
    </font>
    <font>
      <b/>
      <sz val="12"/>
      <color rgb="FFFF0000"/>
      <name val="Arial"/>
      <family val="2"/>
    </font>
    <font>
      <b/>
      <sz val="9"/>
      <color theme="1"/>
      <name val="Arial"/>
      <family val="2"/>
    </font>
    <font>
      <sz val="10"/>
      <color theme="1"/>
      <name val="Arial"/>
      <family val="2"/>
    </font>
    <font>
      <b/>
      <sz val="10"/>
      <color theme="1"/>
      <name val="Arial"/>
      <family val="2"/>
    </font>
    <font>
      <u/>
      <sz val="10"/>
      <color theme="1"/>
      <name val="Arial"/>
      <family val="2"/>
    </font>
    <font>
      <sz val="9"/>
      <color theme="1"/>
      <name val="Arial"/>
      <family val="2"/>
    </font>
    <font>
      <sz val="10"/>
      <color rgb="FFFF0000"/>
      <name val="Arial"/>
      <family val="2"/>
    </font>
    <font>
      <i/>
      <sz val="10"/>
      <color theme="1"/>
      <name val="Arial"/>
      <family val="2"/>
    </font>
    <font>
      <sz val="8"/>
      <color theme="1"/>
      <name val="Arial"/>
      <family val="2"/>
    </font>
    <font>
      <sz val="7.5"/>
      <color theme="1"/>
      <name val="Arial"/>
      <family val="2"/>
    </font>
    <font>
      <sz val="9"/>
      <color theme="0"/>
      <name val="Arial"/>
      <family val="2"/>
    </font>
    <font>
      <sz val="10"/>
      <color theme="0"/>
      <name val="Arial"/>
      <family val="2"/>
    </font>
    <font>
      <b/>
      <sz val="10"/>
      <color theme="0"/>
      <name val="Arial"/>
      <family val="2"/>
    </font>
    <font>
      <sz val="11"/>
      <name val="Arial"/>
      <family val="2"/>
    </font>
    <font>
      <sz val="10"/>
      <name val="Arial"/>
      <family val="2"/>
    </font>
    <font>
      <sz val="9"/>
      <color indexed="81"/>
      <name val="Tahoma"/>
      <family val="2"/>
    </font>
    <font>
      <b/>
      <sz val="9"/>
      <color indexed="81"/>
      <name val="Tahoma"/>
      <family val="2"/>
    </font>
    <font>
      <sz val="9"/>
      <color indexed="81"/>
      <name val="Arial"/>
      <family val="2"/>
    </font>
    <font>
      <sz val="9"/>
      <color indexed="81"/>
      <name val="Aria"/>
    </font>
    <font>
      <u/>
      <sz val="11"/>
      <color theme="10"/>
      <name val="Arial"/>
      <family val="2"/>
    </font>
    <font>
      <sz val="11"/>
      <color rgb="FF9C0006"/>
      <name val="Arial"/>
      <family val="2"/>
    </font>
    <font>
      <sz val="11"/>
      <color rgb="FF9C6500"/>
      <name val="Arial"/>
      <family val="2"/>
    </font>
  </fonts>
  <fills count="21">
    <fill>
      <patternFill patternType="none"/>
    </fill>
    <fill>
      <patternFill patternType="gray125"/>
    </fill>
    <fill>
      <patternFill patternType="solid">
        <fgColor theme="8" tint="-0.249977111117893"/>
        <bgColor indexed="64"/>
      </patternFill>
    </fill>
    <fill>
      <patternFill patternType="solid">
        <fgColor theme="0" tint="-0.34998626667073579"/>
        <bgColor indexed="64"/>
      </patternFill>
    </fill>
    <fill>
      <patternFill patternType="solid">
        <fgColor theme="7" tint="-0.249977111117893"/>
        <bgColor indexed="64"/>
      </patternFill>
    </fill>
    <fill>
      <patternFill patternType="solid">
        <fgColor theme="3" tint="0.39997558519241921"/>
        <bgColor indexed="64"/>
      </patternFill>
    </fill>
    <fill>
      <patternFill patternType="solid">
        <fgColor rgb="FF00B050"/>
        <bgColor indexed="64"/>
      </patternFill>
    </fill>
    <fill>
      <patternFill patternType="solid">
        <fgColor theme="9" tint="-0.249977111117893"/>
        <bgColor indexed="64"/>
      </patternFill>
    </fill>
    <fill>
      <patternFill patternType="solid">
        <fgColor rgb="FFFFFF00"/>
        <bgColor indexed="64"/>
      </patternFill>
    </fill>
    <fill>
      <patternFill patternType="solid">
        <fgColor rgb="FFFF000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rgb="FFFFFF99"/>
        <bgColor indexed="64"/>
      </patternFill>
    </fill>
    <fill>
      <patternFill patternType="solid">
        <fgColor rgb="FF63F9B2"/>
        <bgColor indexed="64"/>
      </patternFill>
    </fill>
    <fill>
      <patternFill patternType="solid">
        <fgColor theme="9" tint="0.59999389629810485"/>
        <bgColor indexed="64"/>
      </patternFill>
    </fill>
    <fill>
      <patternFill patternType="solid">
        <fgColor theme="1"/>
        <bgColor indexed="64"/>
      </patternFill>
    </fill>
    <fill>
      <patternFill patternType="solid">
        <fgColor theme="0"/>
        <bgColor indexed="64"/>
      </patternFill>
    </fill>
    <fill>
      <patternFill patternType="solid">
        <fgColor rgb="FFFFC7CE"/>
      </patternFill>
    </fill>
    <fill>
      <patternFill patternType="solid">
        <fgColor rgb="FFFFEB9C"/>
      </patternFill>
    </fill>
  </fills>
  <borders count="23">
    <border>
      <left/>
      <right/>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right style="thin">
        <color auto="1"/>
      </right>
      <top/>
      <bottom/>
      <diagonal/>
    </border>
    <border>
      <left style="thin">
        <color auto="1"/>
      </left>
      <right/>
      <top/>
      <bottom/>
      <diagonal/>
    </border>
    <border>
      <left/>
      <right/>
      <top style="thin">
        <color auto="1"/>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dotted">
        <color theme="0" tint="-0.14996795556505021"/>
      </bottom>
      <diagonal/>
    </border>
    <border>
      <left/>
      <right style="thin">
        <color auto="1"/>
      </right>
      <top/>
      <bottom style="dotted">
        <color theme="0" tint="-0.14996795556505021"/>
      </bottom>
      <diagonal/>
    </border>
    <border>
      <left/>
      <right/>
      <top/>
      <bottom style="dotted">
        <color theme="0" tint="-0.14996795556505021"/>
      </bottom>
      <diagonal/>
    </border>
    <border>
      <left/>
      <right/>
      <top style="dotted">
        <color theme="0" tint="-0.14999847407452621"/>
      </top>
      <bottom style="dotted">
        <color theme="0" tint="-0.14999847407452621"/>
      </bottom>
      <diagonal/>
    </border>
    <border>
      <left/>
      <right style="dotted">
        <color theme="0" tint="-0.14999847407452621"/>
      </right>
      <top style="dotted">
        <color theme="0" tint="-0.14999847407452621"/>
      </top>
      <bottom style="dotted">
        <color theme="0" tint="-0.14999847407452621"/>
      </bottom>
      <diagonal/>
    </border>
    <border>
      <left style="thin">
        <color indexed="64"/>
      </left>
      <right style="thin">
        <color indexed="64"/>
      </right>
      <top style="dotted">
        <color theme="0" tint="-0.14999847407452621"/>
      </top>
      <bottom style="thin">
        <color indexed="64"/>
      </bottom>
      <diagonal/>
    </border>
    <border>
      <left style="thin">
        <color indexed="64"/>
      </left>
      <right style="thin">
        <color indexed="64"/>
      </right>
      <top style="dashed">
        <color theme="0" tint="-0.34998626667073579"/>
      </top>
      <bottom style="dashed">
        <color theme="0" tint="-0.34998626667073579"/>
      </bottom>
      <diagonal/>
    </border>
  </borders>
  <cellStyleXfs count="6">
    <xf numFmtId="0" fontId="0" fillId="0" borderId="0"/>
    <xf numFmtId="9" fontId="1" fillId="0" borderId="0" applyFont="0" applyFill="0" applyBorder="0" applyAlignment="0" applyProtection="0"/>
    <xf numFmtId="0" fontId="19" fillId="0" borderId="0"/>
    <xf numFmtId="0" fontId="25" fillId="19" borderId="0" applyNumberFormat="0" applyBorder="0" applyAlignment="0" applyProtection="0"/>
    <xf numFmtId="0" fontId="26" fillId="20" borderId="0" applyNumberFormat="0" applyBorder="0" applyAlignment="0" applyProtection="0"/>
    <xf numFmtId="0" fontId="24" fillId="0" borderId="0" applyNumberFormat="0" applyFill="0" applyBorder="0" applyAlignment="0" applyProtection="0">
      <alignment vertical="top"/>
      <protection locked="0"/>
    </xf>
  </cellStyleXfs>
  <cellXfs count="147">
    <xf numFmtId="0" fontId="0" fillId="0" borderId="0" xfId="0"/>
    <xf numFmtId="1" fontId="0" fillId="0" borderId="0" xfId="0" applyNumberFormat="1"/>
    <xf numFmtId="0" fontId="3" fillId="2" borderId="0" xfId="0" applyFont="1" applyFill="1" applyBorder="1" applyAlignment="1">
      <alignment vertical="center"/>
    </xf>
    <xf numFmtId="0" fontId="3" fillId="3" borderId="0" xfId="0" applyFont="1" applyFill="1" applyBorder="1" applyAlignment="1">
      <alignment horizontal="left"/>
    </xf>
    <xf numFmtId="0" fontId="3" fillId="4" borderId="0" xfId="0" applyNumberFormat="1"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3" xfId="0" applyFont="1" applyFill="1" applyBorder="1" applyAlignment="1">
      <alignment horizontal="left"/>
    </xf>
    <xf numFmtId="9" fontId="3" fillId="6" borderId="0" xfId="0" applyNumberFormat="1" applyFont="1" applyFill="1" applyAlignment="1">
      <alignment horizontal="center" vertical="center"/>
    </xf>
    <xf numFmtId="9" fontId="3" fillId="3" borderId="0" xfId="0" applyNumberFormat="1" applyFont="1" applyFill="1" applyAlignment="1">
      <alignment horizontal="center" wrapText="1"/>
    </xf>
    <xf numFmtId="0" fontId="3" fillId="8" borderId="4" xfId="0" applyFont="1" applyFill="1" applyBorder="1" applyAlignment="1">
      <alignment horizontal="center" vertical="center" wrapText="1"/>
    </xf>
    <xf numFmtId="0" fontId="3" fillId="2" borderId="0" xfId="0" applyFont="1" applyFill="1" applyAlignment="1">
      <alignment horizontal="left"/>
    </xf>
    <xf numFmtId="0" fontId="3" fillId="3" borderId="5" xfId="0" applyFont="1" applyFill="1" applyBorder="1" applyAlignment="1">
      <alignment horizontal="left"/>
    </xf>
    <xf numFmtId="0" fontId="0" fillId="3" borderId="3" xfId="0" applyFill="1" applyBorder="1" applyAlignment="1">
      <alignment horizontal="center" vertical="center"/>
    </xf>
    <xf numFmtId="0" fontId="2" fillId="11" borderId="5" xfId="0" applyFont="1" applyFill="1" applyBorder="1" applyAlignment="1">
      <alignment vertical="top" wrapText="1"/>
    </xf>
    <xf numFmtId="14" fontId="2" fillId="11" borderId="5" xfId="0" applyNumberFormat="1" applyFont="1" applyFill="1" applyBorder="1" applyAlignment="1">
      <alignment vertical="top" wrapText="1"/>
    </xf>
    <xf numFmtId="9" fontId="2" fillId="11" borderId="5" xfId="0" applyNumberFormat="1" applyFont="1" applyFill="1" applyBorder="1" applyAlignment="1">
      <alignment vertical="top" wrapText="1"/>
    </xf>
    <xf numFmtId="0" fontId="7" fillId="10" borderId="3" xfId="0" applyFont="1" applyFill="1" applyBorder="1" applyAlignment="1">
      <alignment vertical="center" wrapText="1"/>
    </xf>
    <xf numFmtId="0" fontId="7" fillId="10" borderId="3" xfId="0" applyNumberFormat="1" applyFont="1" applyFill="1" applyBorder="1" applyAlignment="1">
      <alignment vertical="center" wrapText="1"/>
    </xf>
    <xf numFmtId="0" fontId="7" fillId="3" borderId="3" xfId="0" applyFont="1" applyFill="1" applyBorder="1" applyAlignment="1">
      <alignment horizontal="center" vertical="center"/>
    </xf>
    <xf numFmtId="0" fontId="7" fillId="12" borderId="7" xfId="0" applyFont="1" applyFill="1" applyBorder="1" applyAlignment="1">
      <alignment vertical="center" wrapText="1"/>
    </xf>
    <xf numFmtId="0" fontId="7" fillId="12" borderId="6" xfId="0" applyNumberFormat="1" applyFont="1" applyFill="1" applyBorder="1" applyAlignment="1">
      <alignment vertical="center" wrapText="1"/>
    </xf>
    <xf numFmtId="0" fontId="7" fillId="12" borderId="7" xfId="0" applyNumberFormat="1" applyFont="1" applyFill="1" applyBorder="1" applyAlignment="1">
      <alignment vertical="center" wrapText="1"/>
    </xf>
    <xf numFmtId="0" fontId="7" fillId="13" borderId="7" xfId="0" applyNumberFormat="1" applyFont="1" applyFill="1" applyBorder="1" applyAlignment="1">
      <alignment vertical="center" wrapText="1"/>
    </xf>
    <xf numFmtId="0" fontId="7" fillId="13" borderId="7" xfId="0" applyFont="1" applyFill="1" applyBorder="1" applyAlignment="1">
      <alignment vertical="center" wrapText="1"/>
    </xf>
    <xf numFmtId="9" fontId="6" fillId="9" borderId="8" xfId="0" applyNumberFormat="1" applyFont="1" applyFill="1" applyBorder="1" applyAlignment="1">
      <alignment horizontal="center" vertical="center" wrapText="1"/>
    </xf>
    <xf numFmtId="0" fontId="7" fillId="3" borderId="0" xfId="0" applyFont="1" applyFill="1" applyBorder="1" applyAlignment="1">
      <alignment horizontal="center" vertical="center"/>
    </xf>
    <xf numFmtId="0" fontId="7" fillId="14" borderId="7" xfId="0" applyFont="1" applyFill="1" applyBorder="1" applyAlignment="1">
      <alignment vertical="center" wrapText="1"/>
    </xf>
    <xf numFmtId="0" fontId="8" fillId="9" borderId="0" xfId="0" applyFont="1" applyFill="1" applyBorder="1" applyAlignment="1">
      <alignment horizontal="left" vertical="center"/>
    </xf>
    <xf numFmtId="0" fontId="7" fillId="3" borderId="5" xfId="0" applyFont="1" applyFill="1" applyBorder="1" applyAlignment="1">
      <alignment horizontal="center" vertical="center"/>
    </xf>
    <xf numFmtId="0" fontId="0" fillId="3" borderId="4" xfId="0" applyFill="1" applyBorder="1" applyAlignment="1">
      <alignment horizontal="center" vertical="center"/>
    </xf>
    <xf numFmtId="0" fontId="7" fillId="12" borderId="3" xfId="0" applyFont="1" applyFill="1" applyBorder="1" applyAlignment="1">
      <alignment vertical="center" wrapText="1"/>
    </xf>
    <xf numFmtId="0" fontId="7" fillId="12" borderId="0" xfId="0" applyNumberFormat="1" applyFont="1" applyFill="1" applyBorder="1" applyAlignment="1">
      <alignment vertical="center" wrapText="1"/>
    </xf>
    <xf numFmtId="0" fontId="7" fillId="12" borderId="3" xfId="0" applyNumberFormat="1" applyFont="1" applyFill="1" applyBorder="1" applyAlignment="1">
      <alignment vertical="center" wrapText="1"/>
    </xf>
    <xf numFmtId="0" fontId="7" fillId="13" borderId="3" xfId="0" applyNumberFormat="1" applyFont="1" applyFill="1" applyBorder="1" applyAlignment="1">
      <alignment vertical="center" wrapText="1"/>
    </xf>
    <xf numFmtId="0" fontId="7" fillId="13" borderId="3" xfId="0" applyFont="1" applyFill="1" applyBorder="1" applyAlignment="1">
      <alignment vertical="center" wrapText="1"/>
    </xf>
    <xf numFmtId="9" fontId="7" fillId="15" borderId="10" xfId="0" applyNumberFormat="1" applyFont="1" applyFill="1" applyBorder="1" applyAlignment="1">
      <alignment vertical="center" wrapText="1"/>
    </xf>
    <xf numFmtId="0" fontId="7" fillId="16" borderId="7" xfId="0" applyFont="1" applyFill="1" applyBorder="1" applyAlignment="1">
      <alignment vertical="center" wrapText="1"/>
    </xf>
    <xf numFmtId="0" fontId="7" fillId="14" borderId="3" xfId="0" applyFont="1" applyFill="1" applyBorder="1" applyAlignment="1">
      <alignment vertical="center" wrapText="1"/>
    </xf>
    <xf numFmtId="0" fontId="7" fillId="3" borderId="4" xfId="0" applyFont="1" applyFill="1" applyBorder="1" applyAlignment="1">
      <alignment horizontal="center" vertical="center"/>
    </xf>
    <xf numFmtId="9" fontId="7" fillId="15" borderId="5" xfId="0" applyNumberFormat="1" applyFont="1" applyFill="1" applyBorder="1" applyAlignment="1">
      <alignment vertical="center" wrapText="1"/>
    </xf>
    <xf numFmtId="0" fontId="7" fillId="16" borderId="3" xfId="0" applyFont="1" applyFill="1" applyBorder="1" applyAlignment="1">
      <alignment vertical="center" wrapText="1"/>
    </xf>
    <xf numFmtId="0" fontId="13" fillId="3" borderId="4" xfId="0" applyFont="1" applyFill="1" applyBorder="1" applyAlignment="1">
      <alignment horizontal="center" vertical="center"/>
    </xf>
    <xf numFmtId="0" fontId="13" fillId="3" borderId="3" xfId="0" applyFont="1" applyFill="1" applyBorder="1" applyAlignment="1">
      <alignment horizontal="center" vertical="center"/>
    </xf>
    <xf numFmtId="0" fontId="7" fillId="10" borderId="3" xfId="0" applyFont="1" applyFill="1" applyBorder="1" applyAlignment="1">
      <alignment vertical="center"/>
    </xf>
    <xf numFmtId="9" fontId="7" fillId="15" borderId="13" xfId="0" applyNumberFormat="1" applyFont="1" applyFill="1" applyBorder="1" applyAlignment="1">
      <alignment vertical="center" wrapText="1"/>
    </xf>
    <xf numFmtId="0" fontId="14" fillId="3" borderId="3" xfId="0" applyFont="1" applyFill="1" applyBorder="1" applyAlignment="1">
      <alignment horizontal="center" vertical="center"/>
    </xf>
    <xf numFmtId="0" fontId="7" fillId="14" borderId="12" xfId="0" applyFont="1" applyFill="1" applyBorder="1" applyAlignment="1">
      <alignment vertical="center" wrapText="1"/>
    </xf>
    <xf numFmtId="0" fontId="7" fillId="16" borderId="12" xfId="0" applyFont="1" applyFill="1" applyBorder="1" applyAlignment="1">
      <alignment vertical="center" wrapText="1"/>
    </xf>
    <xf numFmtId="0" fontId="16" fillId="17" borderId="8" xfId="0" applyFont="1" applyFill="1" applyBorder="1" applyAlignment="1">
      <alignment vertical="center" wrapText="1"/>
    </xf>
    <xf numFmtId="0" fontId="16" fillId="17" borderId="9" xfId="0" applyFont="1" applyFill="1" applyBorder="1" applyAlignment="1">
      <alignment vertical="center" wrapText="1"/>
    </xf>
    <xf numFmtId="0" fontId="16" fillId="17" borderId="14" xfId="0" applyFont="1" applyFill="1" applyBorder="1" applyAlignment="1">
      <alignment vertical="center" wrapText="1"/>
    </xf>
    <xf numFmtId="0" fontId="7" fillId="14" borderId="15" xfId="0" applyFont="1" applyFill="1" applyBorder="1" applyAlignment="1">
      <alignment horizontal="center" vertical="center" wrapText="1"/>
    </xf>
    <xf numFmtId="0" fontId="7" fillId="13" borderId="12" xfId="0" applyNumberFormat="1" applyFont="1" applyFill="1" applyBorder="1" applyAlignment="1">
      <alignment horizontal="center" vertical="center" wrapText="1"/>
    </xf>
    <xf numFmtId="0" fontId="7" fillId="13" borderId="12" xfId="0" applyFont="1" applyFill="1" applyBorder="1"/>
    <xf numFmtId="0" fontId="7" fillId="13" borderId="12" xfId="0" applyNumberFormat="1" applyFont="1" applyFill="1" applyBorder="1"/>
    <xf numFmtId="9" fontId="17" fillId="17" borderId="10" xfId="0" applyNumberFormat="1" applyFont="1" applyFill="1" applyBorder="1" applyAlignment="1">
      <alignment horizontal="center" vertical="center" wrapText="1"/>
    </xf>
    <xf numFmtId="0" fontId="17" fillId="17" borderId="15" xfId="0" applyFont="1" applyFill="1" applyBorder="1" applyAlignment="1">
      <alignment vertical="center" wrapText="1"/>
    </xf>
    <xf numFmtId="0" fontId="7" fillId="0" borderId="15" xfId="0" applyFont="1" applyBorder="1" applyAlignment="1">
      <alignment vertical="center"/>
    </xf>
    <xf numFmtId="0" fontId="7" fillId="14" borderId="9" xfId="0" applyFont="1" applyFill="1" applyBorder="1" applyAlignment="1">
      <alignment horizontal="center" vertical="center" wrapText="1"/>
    </xf>
    <xf numFmtId="0" fontId="7" fillId="14" borderId="8" xfId="0" applyFont="1" applyFill="1" applyBorder="1" applyAlignment="1">
      <alignment horizontal="center" vertical="center" wrapText="1"/>
    </xf>
    <xf numFmtId="0" fontId="7" fillId="18" borderId="0" xfId="0" applyFont="1" applyFill="1"/>
    <xf numFmtId="0" fontId="0" fillId="18" borderId="0" xfId="0" applyFill="1"/>
    <xf numFmtId="9" fontId="0" fillId="18" borderId="0" xfId="0" applyNumberFormat="1" applyFill="1"/>
    <xf numFmtId="0" fontId="7" fillId="14" borderId="3" xfId="0" applyFont="1" applyFill="1" applyBorder="1" applyAlignment="1">
      <alignment horizontal="center" vertical="center" wrapText="1"/>
    </xf>
    <xf numFmtId="0" fontId="7" fillId="10" borderId="5" xfId="0" applyFont="1" applyFill="1" applyBorder="1" applyAlignment="1">
      <alignment horizontal="center" vertical="center" wrapText="1"/>
    </xf>
    <xf numFmtId="0" fontId="7" fillId="14" borderId="5" xfId="0" applyFont="1" applyFill="1" applyBorder="1" applyAlignment="1">
      <alignment vertical="center" wrapText="1"/>
    </xf>
    <xf numFmtId="0" fontId="7" fillId="14" borderId="4" xfId="0" applyFont="1" applyFill="1" applyBorder="1" applyAlignment="1">
      <alignment vertical="center" wrapText="1"/>
    </xf>
    <xf numFmtId="0" fontId="0" fillId="0" borderId="16" xfId="0" applyBorder="1" applyAlignment="1">
      <alignment horizontal="center"/>
    </xf>
    <xf numFmtId="0" fontId="0" fillId="3" borderId="3" xfId="0" applyFill="1" applyBorder="1" applyAlignment="1">
      <alignment horizontal="center"/>
    </xf>
    <xf numFmtId="0" fontId="0" fillId="0" borderId="17" xfId="0" applyNumberFormat="1" applyBorder="1" applyAlignment="1">
      <alignment horizontal="center"/>
    </xf>
    <xf numFmtId="0" fontId="18" fillId="18" borderId="16" xfId="0" applyFont="1" applyFill="1" applyBorder="1" applyAlignment="1">
      <alignment horizontal="left" wrapText="1"/>
    </xf>
    <xf numFmtId="0" fontId="0" fillId="0" borderId="17" xfId="0" applyBorder="1" applyAlignment="1">
      <alignment horizontal="center"/>
    </xf>
    <xf numFmtId="1" fontId="0" fillId="0" borderId="16" xfId="0" applyNumberFormat="1" applyBorder="1" applyAlignment="1">
      <alignment horizontal="center"/>
    </xf>
    <xf numFmtId="164" fontId="0" fillId="0" borderId="16" xfId="0" applyNumberFormat="1" applyBorder="1" applyAlignment="1">
      <alignment horizontal="center"/>
    </xf>
    <xf numFmtId="0" fontId="0" fillId="0" borderId="16" xfId="0" applyBorder="1" applyAlignment="1">
      <alignment horizontal="center" wrapText="1"/>
    </xf>
    <xf numFmtId="14" fontId="0" fillId="18" borderId="0" xfId="0" applyNumberFormat="1" applyFill="1"/>
    <xf numFmtId="9" fontId="0" fillId="18" borderId="0" xfId="1" applyNumberFormat="1" applyFont="1" applyFill="1"/>
    <xf numFmtId="9" fontId="0" fillId="18" borderId="0" xfId="1" applyFont="1" applyFill="1"/>
    <xf numFmtId="1" fontId="0" fillId="18" borderId="0" xfId="1" applyNumberFormat="1" applyFont="1" applyFill="1"/>
    <xf numFmtId="0" fontId="0" fillId="0" borderId="19" xfId="0" applyNumberFormat="1" applyBorder="1" applyAlignment="1">
      <alignment horizontal="center"/>
    </xf>
    <xf numFmtId="0" fontId="0" fillId="0" borderId="20" xfId="0" applyNumberFormat="1" applyBorder="1" applyAlignment="1">
      <alignment horizontal="center"/>
    </xf>
    <xf numFmtId="0" fontId="0" fillId="3" borderId="0" xfId="0" applyFill="1" applyBorder="1" applyAlignment="1">
      <alignment horizontal="center"/>
    </xf>
    <xf numFmtId="0" fontId="0" fillId="3" borderId="4" xfId="0" applyFill="1" applyBorder="1" applyAlignment="1">
      <alignment horizontal="center"/>
    </xf>
    <xf numFmtId="0" fontId="0" fillId="3" borderId="5" xfId="0" applyFill="1" applyBorder="1" applyAlignment="1">
      <alignment horizontal="center"/>
    </xf>
    <xf numFmtId="0" fontId="0" fillId="0" borderId="18" xfId="0" applyBorder="1" applyAlignment="1">
      <alignment horizontal="center" wrapText="1"/>
    </xf>
    <xf numFmtId="9" fontId="0" fillId="3" borderId="3" xfId="0" applyNumberFormat="1" applyFill="1" applyBorder="1" applyAlignment="1">
      <alignment horizontal="center"/>
    </xf>
    <xf numFmtId="164" fontId="0" fillId="3" borderId="0" xfId="0" applyNumberFormat="1" applyFill="1" applyBorder="1" applyAlignment="1">
      <alignment horizontal="center"/>
    </xf>
    <xf numFmtId="0" fontId="0" fillId="0" borderId="13" xfId="0" applyBorder="1" applyAlignment="1">
      <alignment horizontal="center"/>
    </xf>
    <xf numFmtId="0" fontId="0" fillId="0" borderId="21" xfId="0" applyBorder="1" applyAlignment="1">
      <alignment horizontal="center"/>
    </xf>
    <xf numFmtId="0" fontId="3" fillId="3" borderId="0" xfId="0" applyFont="1" applyFill="1" applyAlignment="1">
      <alignment horizontal="center" wrapText="1"/>
    </xf>
    <xf numFmtId="164" fontId="3" fillId="3" borderId="0" xfId="0" applyNumberFormat="1" applyFont="1" applyFill="1" applyBorder="1" applyAlignment="1">
      <alignment horizontal="center" vertical="center" wrapText="1"/>
    </xf>
    <xf numFmtId="164" fontId="3" fillId="3" borderId="0" xfId="0" applyNumberFormat="1" applyFont="1" applyFill="1" applyAlignment="1">
      <alignment horizontal="center" wrapText="1"/>
    </xf>
    <xf numFmtId="165" fontId="3" fillId="2" borderId="0" xfId="0" applyNumberFormat="1" applyFont="1" applyFill="1" applyBorder="1" applyAlignment="1">
      <alignment vertical="center"/>
    </xf>
    <xf numFmtId="165" fontId="7" fillId="10" borderId="3" xfId="0" applyNumberFormat="1" applyFont="1" applyFill="1" applyBorder="1" applyAlignment="1">
      <alignment vertical="center" wrapText="1"/>
    </xf>
    <xf numFmtId="165" fontId="0" fillId="0" borderId="16" xfId="0" applyNumberFormat="1" applyBorder="1" applyAlignment="1">
      <alignment horizontal="center"/>
    </xf>
    <xf numFmtId="165" fontId="0" fillId="0" borderId="0" xfId="0" applyNumberFormat="1"/>
    <xf numFmtId="0" fontId="7" fillId="10" borderId="7" xfId="0" applyFont="1" applyFill="1" applyBorder="1" applyAlignment="1">
      <alignment horizontal="center" vertical="center" wrapText="1"/>
    </xf>
    <xf numFmtId="0" fontId="7" fillId="10" borderId="3" xfId="0" applyFont="1" applyFill="1" applyBorder="1" applyAlignment="1">
      <alignment horizontal="center" vertical="center" wrapText="1"/>
    </xf>
    <xf numFmtId="0" fontId="7" fillId="10" borderId="12" xfId="0" applyFont="1" applyFill="1" applyBorder="1" applyAlignment="1">
      <alignment horizontal="center" vertical="center" wrapText="1"/>
    </xf>
    <xf numFmtId="0" fontId="7" fillId="14" borderId="5" xfId="0" applyFont="1" applyFill="1" applyBorder="1" applyAlignment="1">
      <alignment horizontal="center" vertical="center" wrapText="1"/>
    </xf>
    <xf numFmtId="0" fontId="7" fillId="14" borderId="13" xfId="0" applyFont="1" applyFill="1" applyBorder="1" applyAlignment="1">
      <alignment horizontal="center" vertical="center" wrapText="1"/>
    </xf>
    <xf numFmtId="0" fontId="7" fillId="14" borderId="4" xfId="0" applyFont="1" applyFill="1" applyBorder="1" applyAlignment="1">
      <alignment horizontal="center" vertical="center" wrapText="1"/>
    </xf>
    <xf numFmtId="0" fontId="7" fillId="14" borderId="2" xfId="0" applyFont="1" applyFill="1" applyBorder="1" applyAlignment="1">
      <alignment horizontal="center" vertical="center" wrapText="1"/>
    </xf>
    <xf numFmtId="0" fontId="7" fillId="14" borderId="5" xfId="0" applyFont="1" applyFill="1" applyBorder="1" applyAlignment="1">
      <alignment horizontal="left" vertical="center" wrapText="1"/>
    </xf>
    <xf numFmtId="0" fontId="7" fillId="14" borderId="0" xfId="0" applyFont="1" applyFill="1" applyBorder="1" applyAlignment="1">
      <alignment horizontal="left" vertical="center" wrapText="1"/>
    </xf>
    <xf numFmtId="0" fontId="7" fillId="14" borderId="4" xfId="0" applyFont="1" applyFill="1" applyBorder="1" applyAlignment="1">
      <alignment horizontal="left" vertical="center" wrapText="1"/>
    </xf>
    <xf numFmtId="0" fontId="7" fillId="14" borderId="13" xfId="0" applyFont="1" applyFill="1" applyBorder="1" applyAlignment="1">
      <alignment horizontal="left" vertical="center" wrapText="1"/>
    </xf>
    <xf numFmtId="0" fontId="7" fillId="14" borderId="1" xfId="0" applyFont="1" applyFill="1" applyBorder="1" applyAlignment="1">
      <alignment horizontal="left" vertical="center" wrapText="1"/>
    </xf>
    <xf numFmtId="0" fontId="7" fillId="14" borderId="2" xfId="0" applyFont="1" applyFill="1" applyBorder="1" applyAlignment="1">
      <alignment horizontal="left" vertical="center" wrapText="1"/>
    </xf>
    <xf numFmtId="0" fontId="3" fillId="4"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3" fillId="5" borderId="2"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8" borderId="2" xfId="0" applyFont="1" applyFill="1" applyBorder="1" applyAlignment="1">
      <alignment horizontal="center" vertical="center" wrapText="1"/>
    </xf>
    <xf numFmtId="0" fontId="6" fillId="9" borderId="6" xfId="0" applyFont="1" applyFill="1" applyBorder="1" applyAlignment="1">
      <alignment horizontal="left" vertical="center" wrapText="1"/>
    </xf>
    <xf numFmtId="0" fontId="6" fillId="9" borderId="0" xfId="0" applyFont="1" applyFill="1" applyBorder="1" applyAlignment="1">
      <alignment horizontal="left" vertical="center" wrapText="1"/>
    </xf>
    <xf numFmtId="0" fontId="7" fillId="10" borderId="3" xfId="0" applyFont="1" applyFill="1" applyBorder="1" applyAlignment="1">
      <alignment horizontal="center" vertical="center"/>
    </xf>
    <xf numFmtId="0" fontId="7" fillId="10" borderId="12" xfId="0" applyFont="1" applyFill="1" applyBorder="1" applyAlignment="1">
      <alignment horizontal="center" vertical="center"/>
    </xf>
    <xf numFmtId="0" fontId="6" fillId="9" borderId="8" xfId="0" applyFont="1" applyFill="1" applyBorder="1" applyAlignment="1">
      <alignment horizontal="left" vertical="center" wrapText="1"/>
    </xf>
    <xf numFmtId="0" fontId="10" fillId="0" borderId="9" xfId="0" applyFont="1" applyBorder="1" applyAlignment="1">
      <alignment horizontal="left"/>
    </xf>
    <xf numFmtId="0" fontId="6" fillId="9" borderId="9" xfId="0" applyFont="1" applyFill="1" applyBorder="1" applyAlignment="1">
      <alignment horizontal="left" vertical="center" wrapText="1"/>
    </xf>
    <xf numFmtId="0" fontId="7" fillId="10" borderId="10" xfId="0" applyFont="1" applyFill="1" applyBorder="1" applyAlignment="1">
      <alignment horizontal="center" vertical="center" wrapText="1"/>
    </xf>
    <xf numFmtId="0" fontId="7" fillId="10" borderId="5" xfId="0" applyFont="1" applyFill="1" applyBorder="1" applyAlignment="1">
      <alignment horizontal="center" vertical="center" wrapText="1"/>
    </xf>
    <xf numFmtId="0" fontId="7" fillId="10" borderId="13" xfId="0" applyFont="1" applyFill="1" applyBorder="1" applyAlignment="1">
      <alignment horizontal="center" vertical="center" wrapText="1"/>
    </xf>
    <xf numFmtId="0" fontId="7" fillId="14" borderId="10" xfId="0" applyFont="1" applyFill="1" applyBorder="1" applyAlignment="1">
      <alignment horizontal="left" vertical="top" wrapText="1"/>
    </xf>
    <xf numFmtId="0" fontId="7" fillId="14" borderId="6" xfId="0" applyFont="1" applyFill="1" applyBorder="1" applyAlignment="1">
      <alignment horizontal="left" vertical="top" wrapText="1"/>
    </xf>
    <xf numFmtId="0" fontId="7" fillId="14" borderId="11" xfId="0" applyFont="1" applyFill="1" applyBorder="1" applyAlignment="1">
      <alignment horizontal="left" vertical="top" wrapText="1"/>
    </xf>
    <xf numFmtId="0" fontId="7" fillId="14" borderId="5" xfId="0" applyFont="1" applyFill="1" applyBorder="1" applyAlignment="1">
      <alignment horizontal="left" vertical="top" wrapText="1"/>
    </xf>
    <xf numFmtId="0" fontId="7" fillId="14" borderId="0" xfId="0" applyFont="1" applyFill="1" applyBorder="1" applyAlignment="1">
      <alignment horizontal="left" vertical="top" wrapText="1"/>
    </xf>
    <xf numFmtId="0" fontId="7" fillId="14" borderId="4" xfId="0" applyFont="1" applyFill="1" applyBorder="1" applyAlignment="1">
      <alignment horizontal="left" vertical="top" wrapText="1"/>
    </xf>
    <xf numFmtId="0" fontId="7" fillId="14" borderId="13" xfId="0" applyFont="1" applyFill="1" applyBorder="1" applyAlignment="1">
      <alignment horizontal="left" vertical="top" wrapText="1"/>
    </xf>
    <xf numFmtId="0" fontId="7" fillId="14" borderId="1" xfId="0" applyFont="1" applyFill="1" applyBorder="1" applyAlignment="1">
      <alignment horizontal="left" vertical="top" wrapText="1"/>
    </xf>
    <xf numFmtId="0" fontId="7" fillId="14" borderId="2" xfId="0" applyFont="1" applyFill="1" applyBorder="1" applyAlignment="1">
      <alignment horizontal="left" vertical="top" wrapText="1"/>
    </xf>
    <xf numFmtId="0" fontId="7" fillId="14" borderId="3" xfId="0" applyFont="1" applyFill="1" applyBorder="1" applyAlignment="1">
      <alignment horizontal="center" vertical="center" wrapText="1"/>
    </xf>
    <xf numFmtId="0" fontId="7" fillId="14" borderId="12" xfId="0" applyFont="1" applyFill="1" applyBorder="1" applyAlignment="1">
      <alignment horizontal="center" vertical="center" wrapText="1"/>
    </xf>
    <xf numFmtId="9" fontId="15" fillId="17" borderId="10" xfId="0" applyNumberFormat="1" applyFont="1" applyFill="1" applyBorder="1" applyAlignment="1">
      <alignment horizontal="center" vertical="center" wrapText="1"/>
    </xf>
    <xf numFmtId="9" fontId="15" fillId="17" borderId="13" xfId="0" applyNumberFormat="1" applyFont="1" applyFill="1" applyBorder="1" applyAlignment="1">
      <alignment horizontal="center" vertical="center" wrapText="1"/>
    </xf>
    <xf numFmtId="0" fontId="17" fillId="17" borderId="13" xfId="0" applyFont="1" applyFill="1" applyBorder="1" applyAlignment="1">
      <alignment horizontal="center" vertical="center" wrapText="1"/>
    </xf>
    <xf numFmtId="0" fontId="17" fillId="17" borderId="1" xfId="0" applyFont="1" applyFill="1" applyBorder="1" applyAlignment="1">
      <alignment horizontal="center" vertical="center" wrapText="1"/>
    </xf>
    <xf numFmtId="0" fontId="7" fillId="0" borderId="0" xfId="0" applyFont="1" applyBorder="1" applyAlignment="1">
      <alignment horizontal="left"/>
    </xf>
    <xf numFmtId="0" fontId="7" fillId="0" borderId="15" xfId="0" applyFont="1" applyBorder="1" applyAlignment="1">
      <alignment horizontal="left"/>
    </xf>
    <xf numFmtId="0" fontId="26" fillId="20" borderId="15" xfId="4" applyBorder="1" applyAlignment="1">
      <alignment horizontal="left"/>
    </xf>
    <xf numFmtId="0" fontId="7" fillId="0" borderId="22" xfId="0" applyFont="1" applyBorder="1" applyAlignment="1">
      <alignment horizontal="left"/>
    </xf>
    <xf numFmtId="0" fontId="7" fillId="0" borderId="22" xfId="0" applyFont="1" applyBorder="1" applyAlignment="1">
      <alignment horizontal="left"/>
    </xf>
    <xf numFmtId="0" fontId="7" fillId="0" borderId="22" xfId="0" applyFont="1" applyBorder="1" applyAlignment="1">
      <alignment horizontal="left"/>
    </xf>
    <xf numFmtId="0" fontId="7" fillId="0" borderId="22" xfId="0" applyFont="1" applyBorder="1" applyAlignment="1">
      <alignment horizontal="left"/>
    </xf>
  </cellXfs>
  <cellStyles count="6">
    <cellStyle name="Bad 2" xfId="3"/>
    <cellStyle name="Hyperlink 2" xfId="5"/>
    <cellStyle name="Neutral 2" xfId="4"/>
    <cellStyle name="Normal" xfId="0" builtinId="0"/>
    <cellStyle name="Normal 2" xfId="2"/>
    <cellStyle name="Percent" xfId="1" builtinId="5"/>
  </cellStyles>
  <dxfs count="29">
    <dxf>
      <fill>
        <patternFill patternType="mediumGray">
          <fgColor rgb="FFFF0000"/>
        </patternFill>
      </fill>
    </dxf>
    <dxf>
      <fill>
        <patternFill patternType="mediumGray">
          <fgColor rgb="FFFF0000"/>
        </patternFill>
      </fill>
    </dxf>
    <dxf>
      <fill>
        <patternFill patternType="mediumGray">
          <fgColor rgb="FFFF0000"/>
        </patternFill>
      </fill>
    </dxf>
    <dxf>
      <fill>
        <patternFill>
          <bgColor theme="6" tint="0.39994506668294322"/>
        </patternFill>
      </fill>
    </dxf>
    <dxf>
      <fill>
        <patternFill>
          <bgColor theme="0"/>
        </patternFill>
      </fill>
    </dxf>
    <dxf>
      <fill>
        <patternFill>
          <bgColor theme="6" tint="0.39994506668294322"/>
        </patternFill>
      </fill>
    </dxf>
    <dxf>
      <fill>
        <patternFill>
          <bgColor theme="0"/>
        </patternFill>
      </fill>
    </dxf>
    <dxf>
      <fill>
        <patternFill patternType="mediumGray">
          <fgColor rgb="FFFF0000"/>
          <bgColor auto="1"/>
        </patternFill>
      </fill>
    </dxf>
    <dxf>
      <fill>
        <patternFill patternType="mediumGray">
          <fgColor rgb="FFFF0000"/>
        </patternFill>
      </fill>
    </dxf>
    <dxf>
      <fill>
        <patternFill patternType="mediumGray">
          <fgColor rgb="FFFF0000"/>
        </patternFill>
      </fill>
    </dxf>
    <dxf>
      <fill>
        <patternFill patternType="mediumGray">
          <fgColor rgb="FFFF0000"/>
        </patternFill>
      </fill>
    </dxf>
    <dxf>
      <fill>
        <patternFill patternType="mediumGray">
          <fgColor rgb="FFFF0000"/>
        </patternFill>
      </fill>
    </dxf>
    <dxf>
      <fill>
        <patternFill patternType="mediumGray">
          <fgColor rgb="FFFF0000"/>
        </patternFill>
      </fill>
    </dxf>
    <dxf>
      <fill>
        <patternFill patternType="mediumGray">
          <fgColor rgb="FFFF0000"/>
        </patternFill>
      </fill>
    </dxf>
    <dxf>
      <fill>
        <patternFill patternType="mediumGray">
          <fgColor rgb="FFFF0000"/>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patternFill>
      </fill>
    </dxf>
    <dxf>
      <fill>
        <patternFill>
          <bgColor theme="6"/>
        </patternFill>
      </fill>
    </dxf>
    <dxf>
      <fill>
        <patternFill>
          <bgColor theme="6" tint="0.39994506668294322"/>
        </patternFill>
      </fill>
    </dxf>
    <dxf>
      <fill>
        <patternFill>
          <bgColor theme="0"/>
        </patternFill>
      </fill>
    </dxf>
    <dxf>
      <fill>
        <patternFill>
          <bgColor theme="6" tint="0.39994506668294322"/>
        </patternFill>
      </fill>
    </dxf>
    <dxf>
      <fill>
        <patternFill>
          <bgColor theme="0"/>
        </patternFill>
      </fill>
    </dxf>
    <dxf>
      <fill>
        <patternFill>
          <bgColor theme="0"/>
        </patternFill>
      </fill>
    </dxf>
    <dxf>
      <fill>
        <patternFill>
          <bgColor theme="6" tint="0.39994506668294322"/>
        </patternFill>
      </fill>
    </dxf>
    <dxf>
      <fill>
        <patternFill>
          <bgColor theme="0"/>
        </patternFill>
      </fill>
    </dxf>
    <dxf>
      <fill>
        <patternFill>
          <bgColor theme="6" tint="0.39994506668294322"/>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tnt49s\sys1\Private\Programmes%20and%20Development\Policy%20and%20Evaluation\Monitoring%20and%20Evaluation\Evaluation%20Team\Achieve%20reporting\Baseline%20data%20analysis\Analysis%20based%20on%20Master%20List%20AL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tnt49s\sys1\Private\Programmes%20and%20Development\Policy%20and%20Evaluation\Monitoring%20and%20Evaluation\Evaluation%20Team\Achieve%20reporting\Baseline%20data%20analysis\August-September%202016\SCO_13-16Rothesay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ducation Outcomes Form"/>
      <sheetName val="Summary stats"/>
      <sheetName val="Tables"/>
      <sheetName val="Lists"/>
      <sheetName val="Language"/>
      <sheetName val="Achieve age data Dash"/>
      <sheetName val="Quals info"/>
    </sheetNames>
    <sheetDataSet>
      <sheetData sheetId="0"/>
      <sheetData sheetId="1"/>
      <sheetData sheetId="2"/>
      <sheetData sheetId="3">
        <row r="2">
          <cell r="C2" t="str">
            <v>Yes</v>
          </cell>
          <cell r="G2" t="str">
            <v>S2</v>
          </cell>
          <cell r="M2">
            <v>100</v>
          </cell>
          <cell r="P2" t="str">
            <v>Not enrolled in education</v>
          </cell>
          <cell r="R2" t="str">
            <v>Below expected progress</v>
          </cell>
          <cell r="S2" t="str">
            <v>Art</v>
          </cell>
        </row>
        <row r="3">
          <cell r="C3" t="str">
            <v>No</v>
          </cell>
          <cell r="G3" t="str">
            <v>S3</v>
          </cell>
          <cell r="M3">
            <v>99</v>
          </cell>
          <cell r="P3" t="str">
            <v>Mainstream school</v>
          </cell>
          <cell r="R3" t="str">
            <v>Meeting expected progress</v>
          </cell>
          <cell r="S3" t="str">
            <v>Business studies</v>
          </cell>
        </row>
        <row r="4">
          <cell r="C4" t="str">
            <v>Don't know</v>
          </cell>
          <cell r="G4" t="str">
            <v>S4</v>
          </cell>
          <cell r="M4">
            <v>98</v>
          </cell>
          <cell r="P4" t="str">
            <v>PRU</v>
          </cell>
          <cell r="R4" t="str">
            <v>Exceeding expected progress</v>
          </cell>
          <cell r="S4" t="str">
            <v>Computer Sciences</v>
          </cell>
        </row>
        <row r="5">
          <cell r="G5" t="str">
            <v>S5</v>
          </cell>
          <cell r="M5">
            <v>97</v>
          </cell>
          <cell r="P5" t="str">
            <v>Other alternative provision</v>
          </cell>
          <cell r="S5" t="str">
            <v>Design and Technology</v>
          </cell>
        </row>
        <row r="6">
          <cell r="G6" t="str">
            <v>Does not follow national curriculum</v>
          </cell>
          <cell r="M6">
            <v>96</v>
          </cell>
          <cell r="P6" t="str">
            <v>Home schooled</v>
          </cell>
          <cell r="S6" t="str">
            <v>Drama</v>
          </cell>
        </row>
        <row r="7">
          <cell r="G7" t="str">
            <v>Not in education</v>
          </cell>
          <cell r="M7">
            <v>95</v>
          </cell>
          <cell r="P7" t="str">
            <v>Other: Please state</v>
          </cell>
          <cell r="S7" t="str">
            <v>Economics</v>
          </cell>
        </row>
        <row r="8">
          <cell r="G8" t="str">
            <v>Don't know</v>
          </cell>
          <cell r="M8">
            <v>94</v>
          </cell>
          <cell r="S8" t="str">
            <v>Engineering Science</v>
          </cell>
        </row>
        <row r="9">
          <cell r="M9">
            <v>93</v>
          </cell>
          <cell r="S9" t="str">
            <v>English Language</v>
          </cell>
        </row>
        <row r="10">
          <cell r="M10">
            <v>92</v>
          </cell>
          <cell r="S10" t="str">
            <v>English Literature</v>
          </cell>
        </row>
        <row r="11">
          <cell r="M11">
            <v>91</v>
          </cell>
          <cell r="S11" t="str">
            <v>Food and Nutrition</v>
          </cell>
        </row>
        <row r="12">
          <cell r="M12">
            <v>90</v>
          </cell>
          <cell r="S12" t="str">
            <v>Geography</v>
          </cell>
        </row>
        <row r="13">
          <cell r="M13">
            <v>89</v>
          </cell>
          <cell r="S13" t="str">
            <v>Heath and Social Care</v>
          </cell>
        </row>
        <row r="14">
          <cell r="D14" t="str">
            <v>Year 9</v>
          </cell>
          <cell r="M14">
            <v>88</v>
          </cell>
          <cell r="S14" t="str">
            <v>History</v>
          </cell>
        </row>
        <row r="15">
          <cell r="D15" t="str">
            <v>Year 10</v>
          </cell>
          <cell r="M15">
            <v>87</v>
          </cell>
          <cell r="S15" t="str">
            <v>Hospitality</v>
          </cell>
        </row>
        <row r="16">
          <cell r="D16" t="str">
            <v>Year 11</v>
          </cell>
          <cell r="M16">
            <v>86</v>
          </cell>
          <cell r="S16" t="str">
            <v>ICT</v>
          </cell>
        </row>
        <row r="17">
          <cell r="D17" t="str">
            <v>Year 12</v>
          </cell>
          <cell r="M17">
            <v>85</v>
          </cell>
          <cell r="S17" t="str">
            <v>Languages</v>
          </cell>
          <cell r="U17" t="str">
            <v>Upper A</v>
          </cell>
        </row>
        <row r="18">
          <cell r="D18" t="str">
            <v>Year 13</v>
          </cell>
          <cell r="M18">
            <v>84</v>
          </cell>
          <cell r="S18" t="str">
            <v>Modern and Languages</v>
          </cell>
          <cell r="U18" t="str">
            <v>A</v>
          </cell>
        </row>
        <row r="19">
          <cell r="D19" t="str">
            <v>Does not follow national curriculum</v>
          </cell>
          <cell r="M19">
            <v>83</v>
          </cell>
          <cell r="S19" t="str">
            <v>Leisure and Tourism</v>
          </cell>
          <cell r="U19" t="str">
            <v>B</v>
          </cell>
        </row>
        <row r="20">
          <cell r="D20" t="str">
            <v>Not in education</v>
          </cell>
          <cell r="M20">
            <v>82</v>
          </cell>
          <cell r="S20" t="str">
            <v>Mathematics</v>
          </cell>
          <cell r="U20" t="str">
            <v>C</v>
          </cell>
        </row>
        <row r="21">
          <cell r="D21" t="str">
            <v>Don't know</v>
          </cell>
          <cell r="M21">
            <v>81</v>
          </cell>
          <cell r="S21" t="str">
            <v>Media Studies</v>
          </cell>
          <cell r="U21" t="str">
            <v>D</v>
          </cell>
        </row>
        <row r="22">
          <cell r="M22">
            <v>80</v>
          </cell>
          <cell r="S22" t="str">
            <v>Music</v>
          </cell>
        </row>
        <row r="23">
          <cell r="M23">
            <v>79</v>
          </cell>
          <cell r="S23" t="str">
            <v>Physical Education</v>
          </cell>
        </row>
        <row r="24">
          <cell r="M24">
            <v>78</v>
          </cell>
          <cell r="S24" t="str">
            <v>Psychology</v>
          </cell>
          <cell r="U24" t="str">
            <v>A*</v>
          </cell>
        </row>
        <row r="25">
          <cell r="M25">
            <v>77</v>
          </cell>
          <cell r="S25" t="str">
            <v>Religious Studies</v>
          </cell>
          <cell r="U25" t="str">
            <v>A</v>
          </cell>
        </row>
        <row r="26">
          <cell r="M26">
            <v>76</v>
          </cell>
          <cell r="S26" t="str">
            <v>Sciences (biology, chemisty, physics)</v>
          </cell>
          <cell r="U26" t="str">
            <v>B</v>
          </cell>
        </row>
        <row r="27">
          <cell r="M27">
            <v>75</v>
          </cell>
          <cell r="S27" t="str">
            <v>Sociology</v>
          </cell>
          <cell r="U27" t="str">
            <v>C</v>
          </cell>
        </row>
        <row r="28">
          <cell r="M28">
            <v>74</v>
          </cell>
          <cell r="S28" t="str">
            <v>Statistics</v>
          </cell>
          <cell r="U28" t="str">
            <v>D</v>
          </cell>
        </row>
        <row r="29">
          <cell r="M29">
            <v>73</v>
          </cell>
          <cell r="S29" t="str">
            <v>Other</v>
          </cell>
          <cell r="U29" t="str">
            <v>E</v>
          </cell>
        </row>
        <row r="30">
          <cell r="M30">
            <v>72</v>
          </cell>
          <cell r="U30" t="str">
            <v>F</v>
          </cell>
        </row>
        <row r="31">
          <cell r="M31">
            <v>71</v>
          </cell>
          <cell r="U31" t="str">
            <v>G</v>
          </cell>
        </row>
        <row r="32">
          <cell r="M32">
            <v>70</v>
          </cell>
          <cell r="U32">
            <v>1</v>
          </cell>
        </row>
        <row r="33">
          <cell r="M33">
            <v>69</v>
          </cell>
          <cell r="U33">
            <v>2</v>
          </cell>
        </row>
        <row r="34">
          <cell r="M34">
            <v>68</v>
          </cell>
          <cell r="U34">
            <v>3</v>
          </cell>
        </row>
        <row r="35">
          <cell r="M35">
            <v>67</v>
          </cell>
          <cell r="U35">
            <v>4</v>
          </cell>
        </row>
        <row r="36">
          <cell r="M36">
            <v>66</v>
          </cell>
          <cell r="U36">
            <v>5</v>
          </cell>
        </row>
        <row r="37">
          <cell r="M37">
            <v>65</v>
          </cell>
          <cell r="U37">
            <v>6</v>
          </cell>
        </row>
        <row r="38">
          <cell r="M38">
            <v>64</v>
          </cell>
          <cell r="U38">
            <v>7</v>
          </cell>
        </row>
        <row r="39">
          <cell r="M39">
            <v>63</v>
          </cell>
          <cell r="U39">
            <v>8</v>
          </cell>
        </row>
        <row r="40">
          <cell r="M40">
            <v>62</v>
          </cell>
          <cell r="U40">
            <v>9</v>
          </cell>
        </row>
        <row r="41">
          <cell r="M41">
            <v>61</v>
          </cell>
          <cell r="U41" t="str">
            <v>Refused/ prefer not to say</v>
          </cell>
        </row>
        <row r="42">
          <cell r="M42">
            <v>60</v>
          </cell>
          <cell r="U42" t="str">
            <v>Don't know</v>
          </cell>
        </row>
        <row r="43">
          <cell r="M43">
            <v>59</v>
          </cell>
        </row>
        <row r="44">
          <cell r="M44">
            <v>58</v>
          </cell>
        </row>
        <row r="45">
          <cell r="M45">
            <v>57</v>
          </cell>
        </row>
        <row r="46">
          <cell r="M46">
            <v>56</v>
          </cell>
        </row>
        <row r="47">
          <cell r="M47">
            <v>55</v>
          </cell>
        </row>
        <row r="48">
          <cell r="M48">
            <v>54</v>
          </cell>
        </row>
        <row r="49">
          <cell r="M49">
            <v>53</v>
          </cell>
        </row>
        <row r="50">
          <cell r="M50">
            <v>52</v>
          </cell>
        </row>
        <row r="51">
          <cell r="M51">
            <v>51</v>
          </cell>
        </row>
        <row r="52">
          <cell r="M52">
            <v>50</v>
          </cell>
        </row>
        <row r="53">
          <cell r="M53">
            <v>49</v>
          </cell>
        </row>
        <row r="54">
          <cell r="M54">
            <v>48</v>
          </cell>
        </row>
        <row r="55">
          <cell r="M55">
            <v>47</v>
          </cell>
        </row>
        <row r="56">
          <cell r="M56">
            <v>46</v>
          </cell>
        </row>
        <row r="57">
          <cell r="M57">
            <v>45</v>
          </cell>
        </row>
        <row r="58">
          <cell r="M58">
            <v>44</v>
          </cell>
        </row>
        <row r="59">
          <cell r="M59">
            <v>43</v>
          </cell>
        </row>
        <row r="60">
          <cell r="M60">
            <v>42</v>
          </cell>
        </row>
        <row r="61">
          <cell r="M61">
            <v>41</v>
          </cell>
        </row>
        <row r="62">
          <cell r="M62">
            <v>40</v>
          </cell>
        </row>
        <row r="63">
          <cell r="M63">
            <v>39</v>
          </cell>
        </row>
        <row r="64">
          <cell r="M64">
            <v>38</v>
          </cell>
        </row>
        <row r="65">
          <cell r="M65">
            <v>37</v>
          </cell>
        </row>
        <row r="66">
          <cell r="M66">
            <v>36</v>
          </cell>
        </row>
        <row r="67">
          <cell r="M67">
            <v>35</v>
          </cell>
        </row>
        <row r="68">
          <cell r="M68">
            <v>34</v>
          </cell>
        </row>
        <row r="69">
          <cell r="M69">
            <v>33</v>
          </cell>
        </row>
        <row r="70">
          <cell r="M70">
            <v>32</v>
          </cell>
        </row>
        <row r="71">
          <cell r="M71">
            <v>31</v>
          </cell>
        </row>
        <row r="72">
          <cell r="M72">
            <v>30</v>
          </cell>
        </row>
        <row r="73">
          <cell r="M73">
            <v>29</v>
          </cell>
        </row>
        <row r="74">
          <cell r="M74">
            <v>28</v>
          </cell>
        </row>
        <row r="75">
          <cell r="M75">
            <v>27</v>
          </cell>
        </row>
        <row r="76">
          <cell r="M76">
            <v>26</v>
          </cell>
        </row>
        <row r="77">
          <cell r="M77">
            <v>25</v>
          </cell>
        </row>
        <row r="78">
          <cell r="M78">
            <v>24</v>
          </cell>
        </row>
        <row r="79">
          <cell r="M79">
            <v>23</v>
          </cell>
        </row>
        <row r="80">
          <cell r="M80">
            <v>22</v>
          </cell>
        </row>
        <row r="81">
          <cell r="M81">
            <v>21</v>
          </cell>
        </row>
        <row r="82">
          <cell r="M82">
            <v>20</v>
          </cell>
        </row>
        <row r="83">
          <cell r="M83">
            <v>19</v>
          </cell>
        </row>
        <row r="84">
          <cell r="M84">
            <v>18</v>
          </cell>
        </row>
        <row r="85">
          <cell r="M85">
            <v>17</v>
          </cell>
        </row>
        <row r="86">
          <cell r="M86">
            <v>16</v>
          </cell>
        </row>
        <row r="87">
          <cell r="M87">
            <v>15</v>
          </cell>
        </row>
        <row r="88">
          <cell r="M88">
            <v>14</v>
          </cell>
        </row>
        <row r="89">
          <cell r="M89">
            <v>13</v>
          </cell>
        </row>
        <row r="90">
          <cell r="M90">
            <v>12</v>
          </cell>
        </row>
        <row r="91">
          <cell r="M91">
            <v>11</v>
          </cell>
        </row>
        <row r="92">
          <cell r="M92">
            <v>10</v>
          </cell>
        </row>
        <row r="93">
          <cell r="M93">
            <v>9</v>
          </cell>
        </row>
        <row r="94">
          <cell r="M94">
            <v>8</v>
          </cell>
        </row>
        <row r="95">
          <cell r="M95">
            <v>7</v>
          </cell>
        </row>
        <row r="96">
          <cell r="M96">
            <v>6</v>
          </cell>
        </row>
        <row r="97">
          <cell r="M97">
            <v>5</v>
          </cell>
        </row>
        <row r="98">
          <cell r="M98">
            <v>4</v>
          </cell>
        </row>
        <row r="99">
          <cell r="M99">
            <v>3</v>
          </cell>
        </row>
        <row r="100">
          <cell r="M100">
            <v>2</v>
          </cell>
        </row>
        <row r="101">
          <cell r="M101">
            <v>1</v>
          </cell>
        </row>
        <row r="102">
          <cell r="M102">
            <v>0</v>
          </cell>
        </row>
      </sheetData>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ducation Outcomes Form"/>
      <sheetName val="Sheet1"/>
      <sheetName val="Lists"/>
      <sheetName val="Sheet3"/>
    </sheetNames>
    <sheetDataSet>
      <sheetData sheetId="0"/>
      <sheetData sheetId="1"/>
      <sheetData sheetId="2">
        <row r="2">
          <cell r="G2" t="str">
            <v>S2</v>
          </cell>
        </row>
        <row r="3">
          <cell r="G3" t="str">
            <v>S3</v>
          </cell>
        </row>
        <row r="4">
          <cell r="G4" t="str">
            <v>S4</v>
          </cell>
        </row>
        <row r="5">
          <cell r="G5" t="str">
            <v>S5</v>
          </cell>
        </row>
        <row r="6">
          <cell r="G6" t="str">
            <v>S6</v>
          </cell>
        </row>
        <row r="7">
          <cell r="G7" t="str">
            <v>Does not follow national curriculum</v>
          </cell>
        </row>
        <row r="8">
          <cell r="G8" t="str">
            <v>Not in education</v>
          </cell>
        </row>
        <row r="9">
          <cell r="G9" t="str">
            <v>Don't know</v>
          </cell>
        </row>
      </sheetData>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G37"/>
  <sheetViews>
    <sheetView tabSelected="1" workbookViewId="0">
      <selection activeCell="M11" sqref="M11"/>
    </sheetView>
  </sheetViews>
  <sheetFormatPr defaultRowHeight="14.25"/>
  <cols>
    <col min="2" max="2" width="17.875" customWidth="1"/>
    <col min="3" max="3" width="12.625" customWidth="1"/>
    <col min="4" max="4" width="14.125" customWidth="1"/>
    <col min="5" max="5" width="13.375" style="95" customWidth="1"/>
    <col min="6" max="7" width="11.75" customWidth="1"/>
    <col min="8" max="8" width="1.25" customWidth="1"/>
    <col min="9" max="13" width="13.625" customWidth="1"/>
    <col min="14" max="14" width="1.25" customWidth="1"/>
    <col min="15" max="18" width="14.375" customWidth="1"/>
    <col min="19" max="19" width="0.75" customWidth="1"/>
    <col min="20" max="20" width="34.125" customWidth="1"/>
    <col min="21" max="21" width="1.125" customWidth="1"/>
    <col min="22" max="22" width="17.375" customWidth="1"/>
    <col min="23" max="23" width="12.5" customWidth="1"/>
    <col min="24" max="24" width="11.625" customWidth="1"/>
    <col min="25" max="25" width="14.25" customWidth="1"/>
    <col min="26" max="26" width="0.75" customWidth="1"/>
    <col min="27" max="27" width="14.25" customWidth="1"/>
    <col min="28" max="28" width="15.875" customWidth="1"/>
    <col min="29" max="29" width="14.375" customWidth="1"/>
    <col min="30" max="30" width="15" customWidth="1"/>
    <col min="31" max="31" width="9" customWidth="1"/>
    <col min="32" max="33" width="8.625" customWidth="1"/>
    <col min="34" max="34" width="8.5" customWidth="1"/>
    <col min="35" max="36" width="8.625" customWidth="1"/>
    <col min="37" max="40" width="11.125" customWidth="1"/>
    <col min="41" max="44" width="11" customWidth="1"/>
    <col min="45" max="50" width="11.125" customWidth="1"/>
    <col min="51" max="51" width="20.625" customWidth="1"/>
    <col min="52" max="52" width="0.75" customWidth="1"/>
    <col min="53" max="53" width="29.875" customWidth="1"/>
    <col min="54" max="54" width="0.75" customWidth="1"/>
    <col min="69" max="69" width="1" customWidth="1"/>
    <col min="71" max="71" width="1.375" customWidth="1"/>
    <col min="73" max="73" width="10.125" bestFit="1" customWidth="1"/>
    <col min="74" max="76" width="10.125" customWidth="1"/>
  </cols>
  <sheetData>
    <row r="1" spans="1:111" ht="30">
      <c r="A1" s="2" t="s">
        <v>165</v>
      </c>
      <c r="B1" s="2"/>
      <c r="C1" s="2"/>
      <c r="D1" s="2"/>
      <c r="E1" s="92"/>
      <c r="F1" s="2"/>
      <c r="G1" s="2"/>
      <c r="H1" s="3"/>
      <c r="I1" s="109" t="s">
        <v>0</v>
      </c>
      <c r="J1" s="109"/>
      <c r="K1" s="109"/>
      <c r="L1" s="109"/>
      <c r="M1" s="4"/>
      <c r="N1" s="5"/>
      <c r="O1" s="110" t="s">
        <v>1</v>
      </c>
      <c r="P1" s="110"/>
      <c r="Q1" s="110"/>
      <c r="R1" s="111"/>
      <c r="S1" s="6"/>
      <c r="T1" s="7" t="s">
        <v>2</v>
      </c>
      <c r="U1" s="8"/>
      <c r="V1" s="112" t="s">
        <v>3</v>
      </c>
      <c r="W1" s="112"/>
      <c r="X1" s="112"/>
      <c r="Y1" s="112"/>
      <c r="Z1" s="3"/>
      <c r="AA1" s="113" t="s">
        <v>4</v>
      </c>
      <c r="AB1" s="113"/>
      <c r="AC1" s="113"/>
      <c r="AD1" s="113"/>
      <c r="AE1" s="113"/>
      <c r="AF1" s="113"/>
      <c r="AG1" s="113"/>
      <c r="AH1" s="113"/>
      <c r="AI1" s="113"/>
      <c r="AJ1" s="113"/>
      <c r="AK1" s="113"/>
      <c r="AL1" s="113"/>
      <c r="AM1" s="113"/>
      <c r="AN1" s="113"/>
      <c r="AO1" s="113"/>
      <c r="AP1" s="113"/>
      <c r="AQ1" s="113"/>
      <c r="AR1" s="113"/>
      <c r="AS1" s="113"/>
      <c r="AT1" s="113"/>
      <c r="AU1" s="113"/>
      <c r="AV1" s="113"/>
      <c r="AW1" s="113"/>
      <c r="AX1" s="114"/>
      <c r="AY1" s="9"/>
      <c r="AZ1" s="6"/>
      <c r="BA1" s="10" t="s">
        <v>5</v>
      </c>
      <c r="BB1" s="11"/>
      <c r="BC1" s="115" t="s">
        <v>6</v>
      </c>
      <c r="BD1" s="115"/>
      <c r="BE1" s="115"/>
      <c r="BF1" s="115"/>
      <c r="BG1" s="115"/>
      <c r="BH1" s="115"/>
      <c r="BI1" s="115"/>
      <c r="BJ1" s="115"/>
      <c r="BK1" s="115"/>
      <c r="BL1" s="115"/>
      <c r="BM1" s="115"/>
      <c r="BN1" s="115"/>
      <c r="BO1" s="115"/>
      <c r="BP1" s="115"/>
      <c r="BQ1" s="12"/>
      <c r="BR1" s="96" t="s">
        <v>166</v>
      </c>
      <c r="BS1" s="12"/>
      <c r="BT1" s="13" t="s">
        <v>7</v>
      </c>
      <c r="BU1" s="13"/>
      <c r="BV1" s="13"/>
      <c r="BW1" s="14">
        <v>42979</v>
      </c>
      <c r="BX1" s="14"/>
      <c r="BY1" s="13"/>
      <c r="BZ1" s="15"/>
      <c r="CA1" s="13"/>
      <c r="CB1" s="13"/>
      <c r="CC1" s="13"/>
      <c r="CD1" s="13"/>
      <c r="CE1" s="13"/>
      <c r="CF1" s="13"/>
      <c r="CG1" s="13"/>
      <c r="CH1" s="13"/>
      <c r="CI1" s="13"/>
      <c r="CJ1" s="13"/>
      <c r="CK1" s="13"/>
      <c r="CL1" s="13"/>
      <c r="CM1" s="13"/>
      <c r="CN1" s="13"/>
      <c r="CO1" s="13"/>
      <c r="CP1" s="13"/>
      <c r="CQ1" s="13"/>
      <c r="CR1" s="13"/>
      <c r="CS1" s="13"/>
      <c r="CT1" s="13"/>
      <c r="CU1" s="13"/>
      <c r="CV1" s="13"/>
      <c r="CW1" s="13"/>
      <c r="CX1" s="13"/>
      <c r="CY1" s="13"/>
      <c r="CZ1" s="13"/>
      <c r="DA1" s="13"/>
      <c r="DB1" s="13"/>
      <c r="DC1" s="13"/>
      <c r="DD1" s="13"/>
      <c r="DE1" s="13"/>
      <c r="DF1" s="13"/>
      <c r="DG1" s="13"/>
    </row>
    <row r="2" spans="1:111" ht="76.5">
      <c r="A2" s="16" t="s">
        <v>189</v>
      </c>
      <c r="B2" s="16" t="s">
        <v>8</v>
      </c>
      <c r="C2" s="117" t="s">
        <v>9</v>
      </c>
      <c r="D2" s="117"/>
      <c r="E2" s="93" t="s">
        <v>10</v>
      </c>
      <c r="F2" s="17" t="s">
        <v>11</v>
      </c>
      <c r="G2" s="17" t="s">
        <v>12</v>
      </c>
      <c r="H2" s="18"/>
      <c r="I2" s="19" t="s">
        <v>13</v>
      </c>
      <c r="J2" s="19" t="s">
        <v>14</v>
      </c>
      <c r="K2" s="20" t="s">
        <v>15</v>
      </c>
      <c r="L2" s="19" t="s">
        <v>16</v>
      </c>
      <c r="M2" s="21" t="s">
        <v>17</v>
      </c>
      <c r="N2" s="5"/>
      <c r="O2" s="22" t="s">
        <v>18</v>
      </c>
      <c r="P2" s="23" t="s">
        <v>167</v>
      </c>
      <c r="Q2" s="22" t="s">
        <v>19</v>
      </c>
      <c r="R2" s="22" t="s">
        <v>20</v>
      </c>
      <c r="S2" s="18"/>
      <c r="T2" s="24" t="s">
        <v>21</v>
      </c>
      <c r="U2" s="8"/>
      <c r="V2" s="119" t="s">
        <v>22</v>
      </c>
      <c r="W2" s="120"/>
      <c r="X2" s="120"/>
      <c r="Y2" s="120"/>
      <c r="Z2" s="25"/>
      <c r="AA2" s="26" t="s">
        <v>168</v>
      </c>
      <c r="AB2" s="26" t="s">
        <v>169</v>
      </c>
      <c r="AC2" s="26" t="s">
        <v>170</v>
      </c>
      <c r="AD2" s="26" t="s">
        <v>23</v>
      </c>
      <c r="AE2" s="119" t="s">
        <v>24</v>
      </c>
      <c r="AF2" s="121"/>
      <c r="AG2" s="121"/>
      <c r="AH2" s="121"/>
      <c r="AI2" s="121"/>
      <c r="AJ2" s="121"/>
      <c r="AK2" s="121"/>
      <c r="AL2" s="121"/>
      <c r="AM2" s="121"/>
      <c r="AN2" s="121"/>
      <c r="AO2" s="121"/>
      <c r="AP2" s="121"/>
      <c r="AQ2" s="121"/>
      <c r="AR2" s="121"/>
      <c r="AS2" s="121"/>
      <c r="AT2" s="121"/>
      <c r="AU2" s="121"/>
      <c r="AV2" s="121"/>
      <c r="AW2" s="121"/>
      <c r="AX2" s="121"/>
      <c r="AY2" s="27"/>
      <c r="AZ2" s="18"/>
      <c r="BA2" s="122" t="s">
        <v>171</v>
      </c>
      <c r="BB2" s="28"/>
      <c r="BC2" s="116"/>
      <c r="BD2" s="116"/>
      <c r="BE2" s="116"/>
      <c r="BF2" s="116"/>
      <c r="BG2" s="116"/>
      <c r="BH2" s="116"/>
      <c r="BI2" s="116"/>
      <c r="BJ2" s="116"/>
      <c r="BK2" s="116"/>
      <c r="BL2" s="116"/>
      <c r="BM2" s="116"/>
      <c r="BN2" s="116"/>
      <c r="BO2" s="116"/>
      <c r="BP2" s="116"/>
      <c r="BQ2" s="29"/>
      <c r="BR2" s="97"/>
      <c r="BS2" s="12"/>
      <c r="BT2" s="13"/>
      <c r="BU2" s="13"/>
      <c r="BV2" s="13"/>
      <c r="BW2" s="13"/>
      <c r="BX2" s="13"/>
      <c r="BY2" s="13"/>
      <c r="BZ2" s="15"/>
      <c r="CA2" s="13"/>
      <c r="CB2" s="13"/>
      <c r="CC2" s="13"/>
      <c r="CD2" s="13"/>
      <c r="CE2" s="13"/>
      <c r="CF2" s="13"/>
      <c r="CG2" s="13"/>
      <c r="CH2" s="13"/>
      <c r="CI2" s="13"/>
      <c r="CJ2" s="13"/>
      <c r="CK2" s="13"/>
      <c r="CL2" s="13"/>
      <c r="CM2" s="13"/>
      <c r="CN2" s="13"/>
      <c r="CO2" s="13"/>
      <c r="CP2" s="13"/>
      <c r="CQ2" s="13"/>
      <c r="CR2" s="13"/>
      <c r="CS2" s="13"/>
      <c r="CT2" s="13"/>
      <c r="CU2" s="13"/>
      <c r="CV2" s="13"/>
      <c r="CW2" s="13"/>
      <c r="CX2" s="13"/>
      <c r="CY2" s="13"/>
      <c r="CZ2" s="13"/>
      <c r="DA2" s="13"/>
      <c r="DB2" s="13"/>
      <c r="DC2" s="13"/>
      <c r="DD2" s="13"/>
      <c r="DE2" s="13"/>
      <c r="DF2" s="13"/>
      <c r="DG2" s="13"/>
    </row>
    <row r="3" spans="1:111" ht="51">
      <c r="A3" s="16"/>
      <c r="B3" s="16"/>
      <c r="C3" s="117"/>
      <c r="D3" s="117"/>
      <c r="E3" s="93"/>
      <c r="F3" s="17"/>
      <c r="G3" s="17"/>
      <c r="H3" s="18"/>
      <c r="I3" s="30"/>
      <c r="J3" s="30"/>
      <c r="K3" s="31"/>
      <c r="L3" s="30"/>
      <c r="M3" s="32"/>
      <c r="N3" s="5"/>
      <c r="O3" s="33"/>
      <c r="P3" s="34"/>
      <c r="Q3" s="33"/>
      <c r="R3" s="33"/>
      <c r="S3" s="18"/>
      <c r="T3" s="35" t="s">
        <v>25</v>
      </c>
      <c r="U3" s="8"/>
      <c r="V3" s="36" t="s">
        <v>26</v>
      </c>
      <c r="W3" s="36" t="s">
        <v>172</v>
      </c>
      <c r="X3" s="36" t="s">
        <v>27</v>
      </c>
      <c r="Y3" s="36" t="s">
        <v>28</v>
      </c>
      <c r="Z3" s="25"/>
      <c r="AA3" s="37"/>
      <c r="AB3" s="37"/>
      <c r="AC3" s="37"/>
      <c r="AD3" s="37"/>
      <c r="AE3" s="125" t="s">
        <v>173</v>
      </c>
      <c r="AF3" s="126"/>
      <c r="AG3" s="126"/>
      <c r="AH3" s="126"/>
      <c r="AI3" s="126"/>
      <c r="AJ3" s="126"/>
      <c r="AK3" s="126"/>
      <c r="AL3" s="126"/>
      <c r="AM3" s="126"/>
      <c r="AN3" s="126"/>
      <c r="AO3" s="126"/>
      <c r="AP3" s="126"/>
      <c r="AQ3" s="126"/>
      <c r="AR3" s="126"/>
      <c r="AS3" s="126"/>
      <c r="AT3" s="126"/>
      <c r="AU3" s="126"/>
      <c r="AV3" s="126"/>
      <c r="AW3" s="126"/>
      <c r="AX3" s="127"/>
      <c r="AY3" s="134" t="s">
        <v>29</v>
      </c>
      <c r="AZ3" s="38"/>
      <c r="BA3" s="123"/>
      <c r="BB3" s="28"/>
      <c r="BC3" s="99" t="s">
        <v>30</v>
      </c>
      <c r="BD3" s="101" t="s">
        <v>31</v>
      </c>
      <c r="BE3" s="103" t="s">
        <v>174</v>
      </c>
      <c r="BF3" s="104"/>
      <c r="BG3" s="104"/>
      <c r="BH3" s="104"/>
      <c r="BI3" s="104"/>
      <c r="BJ3" s="104"/>
      <c r="BK3" s="104"/>
      <c r="BL3" s="104"/>
      <c r="BM3" s="104"/>
      <c r="BN3" s="104"/>
      <c r="BO3" s="104"/>
      <c r="BP3" s="105"/>
      <c r="BQ3" s="29"/>
      <c r="BR3" s="97"/>
      <c r="BS3" s="12"/>
      <c r="BT3" s="13"/>
      <c r="BU3" s="13"/>
      <c r="BV3" s="13"/>
      <c r="BW3" s="13"/>
      <c r="BX3" s="13"/>
      <c r="BY3" s="13"/>
      <c r="BZ3" s="15"/>
      <c r="CA3" s="13"/>
      <c r="CB3" s="13"/>
      <c r="CC3" s="13"/>
      <c r="CD3" s="13"/>
      <c r="CE3" s="13"/>
      <c r="CF3" s="13"/>
      <c r="CG3" s="13"/>
      <c r="CH3" s="13"/>
      <c r="CI3" s="13"/>
      <c r="CJ3" s="13"/>
      <c r="CK3" s="13"/>
      <c r="CL3" s="13"/>
      <c r="CM3" s="13"/>
      <c r="CN3" s="13"/>
      <c r="CO3" s="13"/>
      <c r="CP3" s="13"/>
      <c r="CQ3" s="13"/>
      <c r="CR3" s="13"/>
      <c r="CS3" s="13"/>
      <c r="CT3" s="13"/>
      <c r="CU3" s="13"/>
      <c r="CV3" s="13"/>
      <c r="CW3" s="13"/>
      <c r="CX3" s="13"/>
      <c r="CY3" s="13"/>
      <c r="CZ3" s="13"/>
      <c r="DA3" s="13"/>
      <c r="DB3" s="13"/>
      <c r="DC3" s="13"/>
      <c r="DD3" s="13"/>
      <c r="DE3" s="13"/>
      <c r="DF3" s="13"/>
      <c r="DG3" s="13"/>
    </row>
    <row r="4" spans="1:111" ht="3.75" customHeight="1">
      <c r="A4" s="16"/>
      <c r="B4" s="16"/>
      <c r="C4" s="118"/>
      <c r="D4" s="118"/>
      <c r="E4" s="93"/>
      <c r="F4" s="17"/>
      <c r="G4" s="17"/>
      <c r="H4" s="18"/>
      <c r="I4" s="30"/>
      <c r="J4" s="30"/>
      <c r="K4" s="31"/>
      <c r="L4" s="30"/>
      <c r="M4" s="32"/>
      <c r="N4" s="5"/>
      <c r="O4" s="33"/>
      <c r="P4" s="34"/>
      <c r="Q4" s="33"/>
      <c r="R4" s="33"/>
      <c r="S4" s="18"/>
      <c r="T4" s="39"/>
      <c r="U4" s="8"/>
      <c r="V4" s="40"/>
      <c r="W4" s="40"/>
      <c r="X4" s="40"/>
      <c r="Y4" s="40"/>
      <c r="Z4" s="25"/>
      <c r="AA4" s="37"/>
      <c r="AB4" s="37"/>
      <c r="AC4" s="37"/>
      <c r="AD4" s="37"/>
      <c r="AE4" s="128"/>
      <c r="AF4" s="129"/>
      <c r="AG4" s="129"/>
      <c r="AH4" s="129"/>
      <c r="AI4" s="129"/>
      <c r="AJ4" s="129"/>
      <c r="AK4" s="129"/>
      <c r="AL4" s="129"/>
      <c r="AM4" s="129"/>
      <c r="AN4" s="129"/>
      <c r="AO4" s="129"/>
      <c r="AP4" s="129"/>
      <c r="AQ4" s="129"/>
      <c r="AR4" s="129"/>
      <c r="AS4" s="129"/>
      <c r="AT4" s="129"/>
      <c r="AU4" s="129"/>
      <c r="AV4" s="129"/>
      <c r="AW4" s="129"/>
      <c r="AX4" s="130"/>
      <c r="AY4" s="134"/>
      <c r="AZ4" s="38"/>
      <c r="BA4" s="123"/>
      <c r="BB4" s="28"/>
      <c r="BC4" s="99"/>
      <c r="BD4" s="101"/>
      <c r="BE4" s="103"/>
      <c r="BF4" s="104"/>
      <c r="BG4" s="104"/>
      <c r="BH4" s="104"/>
      <c r="BI4" s="104"/>
      <c r="BJ4" s="104"/>
      <c r="BK4" s="104"/>
      <c r="BL4" s="104"/>
      <c r="BM4" s="104"/>
      <c r="BN4" s="104"/>
      <c r="BO4" s="104"/>
      <c r="BP4" s="105"/>
      <c r="BQ4" s="41"/>
      <c r="BR4" s="97"/>
      <c r="BS4" s="42"/>
      <c r="BT4" s="13"/>
      <c r="BU4" s="13"/>
      <c r="BV4" s="13"/>
      <c r="BW4" s="13"/>
      <c r="BX4" s="13"/>
      <c r="BY4" s="13"/>
      <c r="BZ4" s="15"/>
      <c r="CA4" s="13"/>
      <c r="CB4" s="13"/>
      <c r="CC4" s="13"/>
      <c r="CD4" s="13"/>
      <c r="CE4" s="13"/>
      <c r="CF4" s="13"/>
      <c r="CG4" s="13"/>
      <c r="CH4" s="13"/>
      <c r="CI4" s="13"/>
      <c r="CJ4" s="13"/>
      <c r="CK4" s="13"/>
      <c r="CL4" s="13"/>
      <c r="CM4" s="13"/>
      <c r="CN4" s="13"/>
      <c r="CO4" s="13"/>
      <c r="CP4" s="13"/>
      <c r="CQ4" s="13"/>
      <c r="CR4" s="13"/>
      <c r="CS4" s="13"/>
      <c r="CT4" s="13"/>
      <c r="CU4" s="13"/>
      <c r="CV4" s="13"/>
      <c r="CW4" s="13"/>
      <c r="CX4" s="13"/>
      <c r="CY4" s="13"/>
      <c r="CZ4" s="13"/>
      <c r="DA4" s="13"/>
      <c r="DB4" s="13"/>
      <c r="DC4" s="13"/>
      <c r="DD4" s="13"/>
      <c r="DE4" s="13"/>
      <c r="DF4" s="13"/>
      <c r="DG4" s="13"/>
    </row>
    <row r="5" spans="1:111" ht="16.5" hidden="1" thickBot="1">
      <c r="B5" s="16"/>
      <c r="C5" s="43"/>
      <c r="D5" s="43"/>
      <c r="E5" s="93"/>
      <c r="F5" s="17"/>
      <c r="G5" s="17"/>
      <c r="H5" s="18"/>
      <c r="I5" s="30"/>
      <c r="J5" s="30"/>
      <c r="K5" s="31"/>
      <c r="L5" s="30"/>
      <c r="M5" s="32"/>
      <c r="N5" s="5"/>
      <c r="O5" s="33"/>
      <c r="P5" s="34"/>
      <c r="Q5" s="33"/>
      <c r="R5" s="33"/>
      <c r="S5" s="18"/>
      <c r="T5" s="44"/>
      <c r="U5" s="8"/>
      <c r="V5" s="40"/>
      <c r="W5" s="40"/>
      <c r="X5" s="40"/>
      <c r="Y5" s="40"/>
      <c r="Z5" s="25"/>
      <c r="AA5" s="37"/>
      <c r="AB5" s="37"/>
      <c r="AC5" s="37"/>
      <c r="AD5" s="37"/>
      <c r="AE5" s="128"/>
      <c r="AF5" s="129"/>
      <c r="AG5" s="129"/>
      <c r="AH5" s="129"/>
      <c r="AI5" s="129"/>
      <c r="AJ5" s="129"/>
      <c r="AK5" s="129"/>
      <c r="AL5" s="129"/>
      <c r="AM5" s="129"/>
      <c r="AN5" s="129"/>
      <c r="AO5" s="129"/>
      <c r="AP5" s="129"/>
      <c r="AQ5" s="129"/>
      <c r="AR5" s="129"/>
      <c r="AS5" s="129"/>
      <c r="AT5" s="129"/>
      <c r="AU5" s="129"/>
      <c r="AV5" s="129"/>
      <c r="AW5" s="129"/>
      <c r="AX5" s="130"/>
      <c r="AY5" s="134"/>
      <c r="AZ5" s="38"/>
      <c r="BA5" s="123"/>
      <c r="BB5" s="28"/>
      <c r="BC5" s="99"/>
      <c r="BD5" s="101"/>
      <c r="BE5" s="103"/>
      <c r="BF5" s="104"/>
      <c r="BG5" s="104"/>
      <c r="BH5" s="104"/>
      <c r="BI5" s="104"/>
      <c r="BJ5" s="104"/>
      <c r="BK5" s="104"/>
      <c r="BL5" s="104"/>
      <c r="BM5" s="104"/>
      <c r="BN5" s="104"/>
      <c r="BO5" s="104"/>
      <c r="BP5" s="105"/>
      <c r="BQ5" s="29"/>
      <c r="BR5" s="97"/>
      <c r="BS5" s="45"/>
      <c r="BT5" s="13"/>
      <c r="BU5" s="13"/>
      <c r="BV5" s="13"/>
      <c r="BW5" s="13"/>
      <c r="BX5" s="13"/>
      <c r="BY5" s="13"/>
      <c r="BZ5" s="15"/>
      <c r="CA5" s="13"/>
      <c r="CB5" s="13"/>
      <c r="CC5" s="13"/>
      <c r="CD5" s="13"/>
      <c r="CE5" s="13"/>
      <c r="CF5" s="13"/>
      <c r="CG5" s="13"/>
      <c r="CH5" s="13"/>
      <c r="CI5" s="13"/>
      <c r="CJ5" s="13"/>
      <c r="CK5" s="13"/>
      <c r="CL5" s="13"/>
      <c r="CM5" s="13"/>
      <c r="CN5" s="13"/>
      <c r="CO5" s="13"/>
      <c r="CP5" s="13"/>
      <c r="CQ5" s="13"/>
      <c r="CR5" s="13"/>
      <c r="CS5" s="13"/>
      <c r="CT5" s="13"/>
      <c r="CU5" s="13"/>
      <c r="CV5" s="13"/>
      <c r="CW5" s="13"/>
      <c r="CX5" s="13"/>
      <c r="CY5" s="13"/>
      <c r="CZ5" s="13"/>
      <c r="DA5" s="13"/>
      <c r="DB5" s="13"/>
      <c r="DC5" s="13"/>
      <c r="DD5" s="13"/>
      <c r="DE5" s="13"/>
      <c r="DF5" s="13"/>
      <c r="DG5" s="13"/>
    </row>
    <row r="6" spans="1:111" ht="16.5" hidden="1" thickBot="1">
      <c r="B6" s="16"/>
      <c r="C6" s="43"/>
      <c r="D6" s="43"/>
      <c r="E6" s="93"/>
      <c r="F6" s="17"/>
      <c r="G6" s="17"/>
      <c r="H6" s="18"/>
      <c r="I6" s="30"/>
      <c r="J6" s="30"/>
      <c r="K6" s="31"/>
      <c r="L6" s="30"/>
      <c r="M6" s="32"/>
      <c r="N6" s="5"/>
      <c r="O6" s="33"/>
      <c r="P6" s="34"/>
      <c r="Q6" s="33"/>
      <c r="R6" s="33"/>
      <c r="S6" s="18"/>
      <c r="T6" s="136" t="s">
        <v>32</v>
      </c>
      <c r="U6" s="8"/>
      <c r="V6" s="40"/>
      <c r="W6" s="40"/>
      <c r="X6" s="40"/>
      <c r="Y6" s="40"/>
      <c r="Z6" s="25"/>
      <c r="AA6" s="46"/>
      <c r="AB6" s="46"/>
      <c r="AC6" s="46"/>
      <c r="AD6" s="37"/>
      <c r="AE6" s="131"/>
      <c r="AF6" s="132"/>
      <c r="AG6" s="132"/>
      <c r="AH6" s="132"/>
      <c r="AI6" s="132"/>
      <c r="AJ6" s="132"/>
      <c r="AK6" s="132"/>
      <c r="AL6" s="132"/>
      <c r="AM6" s="132"/>
      <c r="AN6" s="132"/>
      <c r="AO6" s="132"/>
      <c r="AP6" s="132"/>
      <c r="AQ6" s="132"/>
      <c r="AR6" s="132"/>
      <c r="AS6" s="132"/>
      <c r="AT6" s="132"/>
      <c r="AU6" s="132"/>
      <c r="AV6" s="132"/>
      <c r="AW6" s="132"/>
      <c r="AX6" s="133"/>
      <c r="AY6" s="134"/>
      <c r="AZ6" s="38"/>
      <c r="BA6" s="123"/>
      <c r="BB6" s="28"/>
      <c r="BC6" s="99"/>
      <c r="BD6" s="101"/>
      <c r="BE6" s="106"/>
      <c r="BF6" s="107"/>
      <c r="BG6" s="107"/>
      <c r="BH6" s="107"/>
      <c r="BI6" s="107"/>
      <c r="BJ6" s="107"/>
      <c r="BK6" s="107"/>
      <c r="BL6" s="107"/>
      <c r="BM6" s="107"/>
      <c r="BN6" s="107"/>
      <c r="BO6" s="107"/>
      <c r="BP6" s="108"/>
      <c r="BQ6" s="29"/>
      <c r="BR6" s="97"/>
      <c r="BS6" s="45"/>
      <c r="BT6" s="13"/>
      <c r="BU6" s="13"/>
      <c r="BV6" s="13"/>
      <c r="BW6" s="13"/>
      <c r="BX6" s="13"/>
      <c r="BY6" s="13"/>
      <c r="BZ6" s="15"/>
      <c r="CA6" s="13"/>
      <c r="CB6" s="13"/>
      <c r="CC6" s="13"/>
      <c r="CD6" s="13"/>
      <c r="CE6" s="13"/>
      <c r="CF6" s="13"/>
      <c r="CG6" s="13"/>
      <c r="CH6" s="13"/>
      <c r="CI6" s="13"/>
      <c r="CJ6" s="13"/>
      <c r="CK6" s="13"/>
      <c r="CL6" s="13"/>
      <c r="CM6" s="13"/>
      <c r="CN6" s="13"/>
      <c r="CO6" s="13"/>
      <c r="CP6" s="13"/>
      <c r="CQ6" s="13"/>
      <c r="CR6" s="13"/>
      <c r="CS6" s="13"/>
      <c r="CT6" s="13"/>
      <c r="CU6" s="13"/>
      <c r="CV6" s="13"/>
      <c r="CW6" s="13"/>
      <c r="CX6" s="13"/>
      <c r="CY6" s="13"/>
      <c r="CZ6" s="13"/>
      <c r="DA6" s="13"/>
      <c r="DB6" s="13"/>
      <c r="DC6" s="13"/>
      <c r="DD6" s="13"/>
      <c r="DE6" s="13"/>
      <c r="DF6" s="13"/>
      <c r="DG6" s="13"/>
    </row>
    <row r="7" spans="1:111" ht="72" hidden="1" customHeight="1" thickBot="1">
      <c r="B7" s="16"/>
      <c r="C7" s="43" t="s">
        <v>33</v>
      </c>
      <c r="D7" s="43" t="s">
        <v>34</v>
      </c>
      <c r="E7" s="93"/>
      <c r="F7" s="17"/>
      <c r="G7" s="17"/>
      <c r="H7" s="18"/>
      <c r="I7" s="30"/>
      <c r="J7" s="30"/>
      <c r="K7" s="31"/>
      <c r="L7" s="30"/>
      <c r="M7" s="32"/>
      <c r="N7" s="5"/>
      <c r="O7" s="33"/>
      <c r="P7" s="34"/>
      <c r="Q7" s="33"/>
      <c r="R7" s="33"/>
      <c r="S7" s="18"/>
      <c r="T7" s="137"/>
      <c r="U7" s="8"/>
      <c r="V7" s="47"/>
      <c r="W7" s="47"/>
      <c r="X7" s="47"/>
      <c r="Y7" s="47"/>
      <c r="Z7" s="25"/>
      <c r="AA7" s="48" t="s">
        <v>35</v>
      </c>
      <c r="AB7" s="49"/>
      <c r="AC7" s="50"/>
      <c r="AD7" s="46"/>
      <c r="AE7" s="51" t="s">
        <v>36</v>
      </c>
      <c r="AF7" s="51" t="s">
        <v>37</v>
      </c>
      <c r="AG7" s="51" t="s">
        <v>36</v>
      </c>
      <c r="AH7" s="51" t="s">
        <v>37</v>
      </c>
      <c r="AI7" s="51" t="s">
        <v>36</v>
      </c>
      <c r="AJ7" s="51" t="s">
        <v>37</v>
      </c>
      <c r="AK7" s="51" t="s">
        <v>36</v>
      </c>
      <c r="AL7" s="51" t="s">
        <v>37</v>
      </c>
      <c r="AM7" s="51" t="s">
        <v>36</v>
      </c>
      <c r="AN7" s="51" t="s">
        <v>37</v>
      </c>
      <c r="AO7" s="51" t="s">
        <v>36</v>
      </c>
      <c r="AP7" s="51" t="s">
        <v>37</v>
      </c>
      <c r="AQ7" s="51" t="s">
        <v>36</v>
      </c>
      <c r="AR7" s="51" t="s">
        <v>37</v>
      </c>
      <c r="AS7" s="51" t="s">
        <v>36</v>
      </c>
      <c r="AT7" s="51" t="s">
        <v>37</v>
      </c>
      <c r="AU7" s="51" t="s">
        <v>36</v>
      </c>
      <c r="AV7" s="51" t="s">
        <v>37</v>
      </c>
      <c r="AW7" s="51" t="s">
        <v>36</v>
      </c>
      <c r="AX7" s="51" t="s">
        <v>37</v>
      </c>
      <c r="AY7" s="134"/>
      <c r="AZ7" s="38"/>
      <c r="BA7" s="123"/>
      <c r="BB7" s="28"/>
      <c r="BC7" s="100"/>
      <c r="BD7" s="102"/>
      <c r="BE7" s="51" t="s">
        <v>38</v>
      </c>
      <c r="BF7" s="51" t="s">
        <v>39</v>
      </c>
      <c r="BG7" s="51" t="s">
        <v>37</v>
      </c>
      <c r="BH7" s="51" t="s">
        <v>38</v>
      </c>
      <c r="BI7" s="51" t="s">
        <v>39</v>
      </c>
      <c r="BJ7" s="51" t="s">
        <v>37</v>
      </c>
      <c r="BK7" s="51" t="s">
        <v>38</v>
      </c>
      <c r="BL7" s="51" t="s">
        <v>39</v>
      </c>
      <c r="BM7" s="51" t="s">
        <v>37</v>
      </c>
      <c r="BN7" s="51" t="s">
        <v>38</v>
      </c>
      <c r="BO7" s="51" t="s">
        <v>39</v>
      </c>
      <c r="BP7" s="51" t="s">
        <v>37</v>
      </c>
      <c r="BQ7" s="29"/>
      <c r="BR7" s="98"/>
      <c r="BS7" s="12"/>
      <c r="BT7" s="13"/>
      <c r="BU7" s="13"/>
      <c r="BV7" s="13"/>
      <c r="BW7" s="13"/>
      <c r="BX7" s="13"/>
      <c r="BY7" s="13"/>
      <c r="BZ7" s="15"/>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row>
    <row r="8" spans="1:111" ht="128.25" hidden="1" thickBot="1">
      <c r="B8" s="16"/>
      <c r="C8" s="43"/>
      <c r="D8" s="43"/>
      <c r="E8" s="93"/>
      <c r="F8" s="17"/>
      <c r="G8" s="17"/>
      <c r="H8" s="18"/>
      <c r="I8" s="19"/>
      <c r="J8" s="19"/>
      <c r="K8" s="20"/>
      <c r="L8" s="19"/>
      <c r="M8" s="21"/>
      <c r="N8" s="5"/>
      <c r="O8" s="52"/>
      <c r="P8" s="53"/>
      <c r="Q8" s="54"/>
      <c r="R8" s="54"/>
      <c r="S8" s="18"/>
      <c r="T8" s="55" t="s">
        <v>40</v>
      </c>
      <c r="U8" s="8"/>
      <c r="V8" s="138" t="s">
        <v>40</v>
      </c>
      <c r="W8" s="139"/>
      <c r="X8" s="139"/>
      <c r="Y8" s="139"/>
      <c r="Z8" s="25"/>
      <c r="AA8" s="56" t="s">
        <v>41</v>
      </c>
      <c r="AB8" s="56"/>
      <c r="AC8" s="56"/>
      <c r="AD8" s="57"/>
      <c r="AE8" s="58" t="s">
        <v>36</v>
      </c>
      <c r="AF8" s="58" t="s">
        <v>37</v>
      </c>
      <c r="AG8" s="59" t="s">
        <v>36</v>
      </c>
      <c r="AH8" s="58" t="s">
        <v>37</v>
      </c>
      <c r="AI8" s="59" t="s">
        <v>36</v>
      </c>
      <c r="AJ8" s="58" t="s">
        <v>37</v>
      </c>
      <c r="AK8" s="59" t="s">
        <v>36</v>
      </c>
      <c r="AL8" s="58" t="s">
        <v>37</v>
      </c>
      <c r="AM8" s="59" t="s">
        <v>36</v>
      </c>
      <c r="AN8" s="58" t="s">
        <v>37</v>
      </c>
      <c r="AO8" s="59" t="s">
        <v>36</v>
      </c>
      <c r="AP8" s="58" t="s">
        <v>37</v>
      </c>
      <c r="AQ8" s="59" t="s">
        <v>36</v>
      </c>
      <c r="AR8" s="58" t="s">
        <v>37</v>
      </c>
      <c r="AS8" s="59" t="s">
        <v>36</v>
      </c>
      <c r="AT8" s="58" t="s">
        <v>37</v>
      </c>
      <c r="AU8" s="59" t="s">
        <v>36</v>
      </c>
      <c r="AV8" s="58" t="s">
        <v>37</v>
      </c>
      <c r="AW8" s="59" t="s">
        <v>36</v>
      </c>
      <c r="AX8" s="58" t="s">
        <v>37</v>
      </c>
      <c r="AY8" s="135"/>
      <c r="AZ8" s="38"/>
      <c r="BA8" s="124"/>
      <c r="BB8" s="28"/>
      <c r="BC8" s="60"/>
      <c r="BD8" s="60"/>
      <c r="BE8" s="60"/>
      <c r="BF8" s="60"/>
      <c r="BG8" s="60"/>
      <c r="BH8" s="60"/>
      <c r="BI8" s="60"/>
      <c r="BJ8" s="60"/>
      <c r="BK8" s="60"/>
      <c r="BL8" s="60"/>
      <c r="BM8" s="60"/>
      <c r="BN8" s="60"/>
      <c r="BO8" s="60"/>
      <c r="BP8" s="60"/>
      <c r="BQ8" s="60"/>
      <c r="BR8" s="60"/>
      <c r="BS8" s="60"/>
      <c r="BT8" s="61"/>
      <c r="BU8" s="61"/>
      <c r="BV8" s="61"/>
      <c r="BW8" s="61"/>
      <c r="BX8" s="61"/>
      <c r="BY8" s="61"/>
      <c r="BZ8" s="62"/>
      <c r="CA8" s="61"/>
      <c r="CB8" s="61"/>
      <c r="CC8" s="61"/>
      <c r="CD8" s="61"/>
      <c r="CE8" s="61"/>
      <c r="CF8" s="61"/>
      <c r="CG8" s="61"/>
      <c r="CH8" s="61"/>
      <c r="CI8" s="61"/>
      <c r="CJ8" s="61"/>
      <c r="CK8" s="61"/>
      <c r="CL8" s="61"/>
      <c r="CM8" s="61"/>
      <c r="CN8" s="61"/>
      <c r="CO8" s="61"/>
      <c r="CP8" s="61"/>
      <c r="CQ8" s="61"/>
      <c r="CR8" s="61"/>
      <c r="CS8" s="61"/>
      <c r="CT8" s="61"/>
      <c r="CU8" s="61"/>
      <c r="CV8" s="61"/>
      <c r="CW8" s="61"/>
      <c r="CX8" s="61"/>
      <c r="CY8" s="61"/>
      <c r="CZ8" s="61"/>
      <c r="DA8" s="61"/>
      <c r="DB8" s="61"/>
      <c r="DC8" s="61"/>
      <c r="DD8" s="61"/>
      <c r="DE8" s="61"/>
      <c r="DF8" s="61"/>
      <c r="DG8" s="61"/>
    </row>
    <row r="9" spans="1:111" ht="115.5" hidden="1" thickBot="1">
      <c r="B9" s="16" t="s">
        <v>8</v>
      </c>
      <c r="C9" s="43" t="s">
        <v>33</v>
      </c>
      <c r="D9" s="43" t="s">
        <v>34</v>
      </c>
      <c r="E9" s="93" t="s">
        <v>10</v>
      </c>
      <c r="F9" s="17" t="s">
        <v>11</v>
      </c>
      <c r="G9" s="17" t="s">
        <v>12</v>
      </c>
      <c r="H9" s="18" t="s">
        <v>42</v>
      </c>
      <c r="I9" s="19" t="s">
        <v>13</v>
      </c>
      <c r="J9" s="19" t="s">
        <v>14</v>
      </c>
      <c r="K9" s="20" t="s">
        <v>15</v>
      </c>
      <c r="L9" s="19" t="s">
        <v>16</v>
      </c>
      <c r="M9" s="21" t="s">
        <v>17</v>
      </c>
      <c r="N9" s="18" t="s">
        <v>42</v>
      </c>
      <c r="O9" s="22" t="s">
        <v>18</v>
      </c>
      <c r="P9" s="23" t="s">
        <v>167</v>
      </c>
      <c r="Q9" s="22" t="s">
        <v>19</v>
      </c>
      <c r="R9" s="22" t="s">
        <v>20</v>
      </c>
      <c r="S9" s="18" t="s">
        <v>42</v>
      </c>
      <c r="T9" s="35" t="s">
        <v>25</v>
      </c>
      <c r="U9" s="18" t="s">
        <v>42</v>
      </c>
      <c r="V9" s="36" t="s">
        <v>26</v>
      </c>
      <c r="W9" s="36" t="s">
        <v>172</v>
      </c>
      <c r="X9" s="36" t="s">
        <v>27</v>
      </c>
      <c r="Y9" s="36" t="s">
        <v>28</v>
      </c>
      <c r="Z9" s="18" t="s">
        <v>42</v>
      </c>
      <c r="AA9" s="26" t="s">
        <v>168</v>
      </c>
      <c r="AB9" s="26" t="s">
        <v>169</v>
      </c>
      <c r="AC9" s="26" t="s">
        <v>170</v>
      </c>
      <c r="AD9" s="26" t="s">
        <v>23</v>
      </c>
      <c r="AE9" s="58" t="s">
        <v>43</v>
      </c>
      <c r="AF9" s="58" t="s">
        <v>44</v>
      </c>
      <c r="AG9" s="58" t="s">
        <v>45</v>
      </c>
      <c r="AH9" s="58" t="s">
        <v>46</v>
      </c>
      <c r="AI9" s="58" t="s">
        <v>47</v>
      </c>
      <c r="AJ9" s="58" t="s">
        <v>48</v>
      </c>
      <c r="AK9" s="58" t="s">
        <v>49</v>
      </c>
      <c r="AL9" s="58" t="s">
        <v>50</v>
      </c>
      <c r="AM9" s="58" t="s">
        <v>51</v>
      </c>
      <c r="AN9" s="58" t="s">
        <v>52</v>
      </c>
      <c r="AO9" s="58" t="s">
        <v>53</v>
      </c>
      <c r="AP9" s="58" t="s">
        <v>54</v>
      </c>
      <c r="AQ9" s="58" t="s">
        <v>55</v>
      </c>
      <c r="AR9" s="58" t="s">
        <v>56</v>
      </c>
      <c r="AS9" s="58" t="s">
        <v>57</v>
      </c>
      <c r="AT9" s="58" t="s">
        <v>58</v>
      </c>
      <c r="AU9" s="58" t="s">
        <v>59</v>
      </c>
      <c r="AV9" s="58" t="s">
        <v>60</v>
      </c>
      <c r="AW9" s="58" t="s">
        <v>61</v>
      </c>
      <c r="AX9" s="58" t="s">
        <v>62</v>
      </c>
      <c r="AY9" s="63" t="s">
        <v>63</v>
      </c>
      <c r="AZ9" s="18" t="s">
        <v>42</v>
      </c>
      <c r="BA9" s="64" t="s">
        <v>64</v>
      </c>
      <c r="BB9" s="18" t="s">
        <v>42</v>
      </c>
      <c r="BC9" s="65" t="s">
        <v>30</v>
      </c>
      <c r="BD9" s="66" t="s">
        <v>31</v>
      </c>
      <c r="BE9" s="51" t="s">
        <v>65</v>
      </c>
      <c r="BF9" s="51" t="s">
        <v>66</v>
      </c>
      <c r="BG9" s="51" t="s">
        <v>67</v>
      </c>
      <c r="BH9" s="51" t="s">
        <v>68</v>
      </c>
      <c r="BI9" s="51" t="s">
        <v>69</v>
      </c>
      <c r="BJ9" s="51" t="s">
        <v>70</v>
      </c>
      <c r="BK9" s="51" t="s">
        <v>71</v>
      </c>
      <c r="BL9" s="51" t="s">
        <v>72</v>
      </c>
      <c r="BM9" s="51" t="s">
        <v>73</v>
      </c>
      <c r="BN9" s="51" t="s">
        <v>74</v>
      </c>
      <c r="BO9" s="51" t="s">
        <v>75</v>
      </c>
      <c r="BP9" s="51" t="s">
        <v>76</v>
      </c>
      <c r="BQ9" s="18" t="s">
        <v>42</v>
      </c>
      <c r="BR9" s="64" t="s">
        <v>77</v>
      </c>
      <c r="BS9" s="18" t="s">
        <v>42</v>
      </c>
      <c r="BT9" s="13" t="s">
        <v>7</v>
      </c>
      <c r="BU9" s="13" t="s">
        <v>78</v>
      </c>
      <c r="BV9" s="13" t="s">
        <v>79</v>
      </c>
      <c r="BW9" s="13" t="s">
        <v>80</v>
      </c>
      <c r="BX9" s="13" t="s">
        <v>81</v>
      </c>
      <c r="BY9" s="13" t="s">
        <v>82</v>
      </c>
      <c r="BZ9" s="15" t="s">
        <v>83</v>
      </c>
      <c r="CA9" s="13" t="s">
        <v>84</v>
      </c>
      <c r="CB9" s="13" t="s">
        <v>85</v>
      </c>
      <c r="CC9" s="13" t="s">
        <v>86</v>
      </c>
      <c r="CD9" s="13" t="s">
        <v>87</v>
      </c>
      <c r="CE9" s="13" t="s">
        <v>88</v>
      </c>
      <c r="CF9" s="13" t="s">
        <v>89</v>
      </c>
      <c r="CG9" s="13" t="s">
        <v>90</v>
      </c>
      <c r="CH9" s="13" t="s">
        <v>91</v>
      </c>
      <c r="CI9" s="13" t="s">
        <v>92</v>
      </c>
      <c r="CJ9" s="13" t="s">
        <v>93</v>
      </c>
      <c r="CK9" s="13" t="s">
        <v>94</v>
      </c>
      <c r="CL9" s="13" t="s">
        <v>95</v>
      </c>
      <c r="CM9" s="13" t="s">
        <v>96</v>
      </c>
      <c r="CN9" s="13" t="s">
        <v>97</v>
      </c>
      <c r="CO9" s="13" t="s">
        <v>98</v>
      </c>
      <c r="CP9" s="13" t="s">
        <v>99</v>
      </c>
      <c r="CQ9" s="13" t="s">
        <v>100</v>
      </c>
      <c r="CR9" s="13" t="s">
        <v>101</v>
      </c>
      <c r="CS9" s="13" t="s">
        <v>102</v>
      </c>
      <c r="CT9" s="13" t="s">
        <v>103</v>
      </c>
      <c r="CU9" s="13" t="s">
        <v>104</v>
      </c>
      <c r="CV9" s="13" t="s">
        <v>105</v>
      </c>
      <c r="CW9" s="13" t="s">
        <v>106</v>
      </c>
      <c r="CX9" s="13" t="s">
        <v>107</v>
      </c>
      <c r="CY9" s="13" t="s">
        <v>108</v>
      </c>
      <c r="CZ9" s="13" t="s">
        <v>109</v>
      </c>
      <c r="DA9" s="13" t="s">
        <v>110</v>
      </c>
      <c r="DB9" s="13" t="s">
        <v>42</v>
      </c>
      <c r="DC9" s="13" t="s">
        <v>42</v>
      </c>
      <c r="DD9" s="13" t="s">
        <v>42</v>
      </c>
      <c r="DE9" s="13" t="s">
        <v>42</v>
      </c>
      <c r="DF9" s="13" t="s">
        <v>42</v>
      </c>
      <c r="DG9" s="13" t="s">
        <v>42</v>
      </c>
    </row>
    <row r="10" spans="1:111" ht="15.75">
      <c r="A10" s="140" t="s">
        <v>190</v>
      </c>
      <c r="B10" s="67" t="s">
        <v>142</v>
      </c>
      <c r="C10" s="67" t="s">
        <v>136</v>
      </c>
      <c r="D10" s="67" t="s">
        <v>178</v>
      </c>
      <c r="E10" s="94">
        <v>37351</v>
      </c>
      <c r="F10" s="67">
        <v>7495487460</v>
      </c>
      <c r="G10" s="67"/>
      <c r="H10" s="68"/>
      <c r="I10" s="87" t="s">
        <v>129</v>
      </c>
      <c r="J10" s="88" t="s">
        <v>113</v>
      </c>
      <c r="K10" s="79" t="s">
        <v>113</v>
      </c>
      <c r="L10" s="88" t="s">
        <v>113</v>
      </c>
      <c r="M10" s="80"/>
      <c r="N10" s="5"/>
      <c r="O10" s="69" t="s">
        <v>114</v>
      </c>
      <c r="P10" s="70"/>
      <c r="Q10" s="69"/>
      <c r="R10" s="69"/>
      <c r="S10" s="68"/>
      <c r="T10" s="71">
        <v>72</v>
      </c>
      <c r="U10" s="89"/>
      <c r="V10" s="72"/>
      <c r="W10" s="72"/>
      <c r="X10" s="72"/>
      <c r="Y10" s="72"/>
      <c r="Z10" s="81"/>
      <c r="AA10" s="73"/>
      <c r="AB10" s="73"/>
      <c r="AC10" s="73"/>
      <c r="AD10" s="67"/>
      <c r="AE10" s="71"/>
      <c r="AF10" s="67"/>
      <c r="AG10" s="67"/>
      <c r="AH10" s="67"/>
      <c r="AI10" s="67"/>
      <c r="AJ10" s="67"/>
      <c r="AK10" s="67"/>
      <c r="AL10" s="67"/>
      <c r="AM10" s="67"/>
      <c r="AN10" s="67"/>
      <c r="AO10" s="67"/>
      <c r="AP10" s="67"/>
      <c r="AQ10" s="67"/>
      <c r="AR10" s="67"/>
      <c r="AS10" s="67"/>
      <c r="AT10" s="67"/>
      <c r="AU10" s="67"/>
      <c r="AV10" s="67"/>
      <c r="AW10" s="67"/>
      <c r="AX10" s="67"/>
      <c r="AY10" s="74"/>
      <c r="AZ10" s="82"/>
      <c r="BA10" s="84"/>
      <c r="BB10" s="83"/>
      <c r="BC10" s="61"/>
      <c r="BD10" s="61"/>
      <c r="BE10" s="61"/>
      <c r="BF10" s="61"/>
      <c r="BG10" s="61"/>
      <c r="BH10" s="61"/>
      <c r="BI10" s="61"/>
      <c r="BJ10" s="61"/>
      <c r="BK10" s="61"/>
      <c r="BL10" s="61"/>
      <c r="BM10" s="61"/>
      <c r="BN10" s="61"/>
      <c r="BO10" s="61"/>
      <c r="BP10" s="61"/>
      <c r="BQ10" s="61"/>
      <c r="BR10" s="61"/>
      <c r="BS10" s="61"/>
      <c r="BT10" s="61" t="s">
        <v>121</v>
      </c>
      <c r="BU10" s="75">
        <f t="shared" ref="BU10:BU33" si="0">IF(OR(ISBLANK($E10),$E10=0), "No data", DATE(YEAR($E10), MONTH($E10), DAY($E10)))</f>
        <v>37351</v>
      </c>
      <c r="BV10" s="75">
        <v>42614</v>
      </c>
      <c r="BW10" s="1">
        <f t="shared" ref="BW10:BW33" si="1">IFERROR(IF(OR($BU10="NULL",$BU10="0",$BU10="-", $BU10="", $BU10="No data"),"Unknown",IF($BV10-$BU10&gt;=365,DATEDIF($BU10,$BV10,"y"),"")&amp;IF(MOD($BV10-$BU10,365),IF($BV10-$BU10&gt;=365,"",""),""))+0, "Unknown")</f>
        <v>14</v>
      </c>
      <c r="BX10" t="str">
        <f t="shared" ref="BX10:BX33" si="2">IF(ISERROR($BW10), "Unknown",IF($BW10&lt;16, "Under 16", IF(AND($BW10&gt;=16, $BW10&lt;=18), "16-18", IF(AND($BW10&gt;=19, $BW10&lt;=20), "19-20", IF(AND($BW10&gt;=21, $BW10&lt;=25), "21-25", IF($BW10&gt;=26, "26 or over", "check"))))))</f>
        <v>Under 16</v>
      </c>
      <c r="BY10" s="61" t="str">
        <f t="shared" ref="BY10:BY33" si="3">IF(OR($K10="Yes",$K10="y"),"Yes",IF(OR($K10="No",$K10="n"),"No","No data"))</f>
        <v>No</v>
      </c>
      <c r="BZ10" s="76">
        <f t="shared" ref="BZ10:BZ33" si="4">IF(T10&lt;=1, T10, T10/100)</f>
        <v>0.72</v>
      </c>
      <c r="CA10" s="77" t="str">
        <f t="shared" ref="CA10:CA33" si="5">IF($BZ10=0, "0 or no data", IF(AND($BZ10&gt;=0.01,$BZ10&lt;0.105), "1-10%",  IF(AND($BZ10&gt;=0.105,$BZ10&lt;0.205), "11-20%",  IF(AND($BZ10&gt;=0.205,$BZ10&lt;0.305), "21-30%",  IF(AND($BZ10&gt;=0.305,$BZ10&lt;0.405), "31-40%",  IF(AND($BZ10&gt;=0.405,$BZ10&lt;0.505), "41-50%",  IF(AND($BZ10&gt;=0.505,$BZ10&lt;0.605), "51-60%",  IF(AND($BZ10&gt;=0.605,$BZ10&lt;0.705), "61-70%",  IF(AND($BZ10&gt;=0.705,$BZ10&lt;0.805), "71-80%",  IF(AND($BZ10&gt;=0.805,$BZ10&lt;0.905), "81-90%",  IF(AND($BZ10&gt;=0.905,$BZ10&lt;0.995), "91-99%",  IF($BZ10=1, "100%", "check"))))))))))))</f>
        <v>71-80%</v>
      </c>
      <c r="CB10" s="78" t="str">
        <f t="shared" ref="CB10:CB33" si="6" xml:space="preserve"> IF(OR($V10="", $V10="N/A", $V10= "Not known"), "No data",IF($V10=0, 0, IF(AND($V10&gt;=1, $V10&lt;10), "1-9",  IF(AND($V10&gt;=10, $V10&lt;20), "10-19",  IF(AND($V10&gt;=20, $V10&lt;30), "20-29", IF(AND($V10&gt;=30, $V10&lt;2000),"30 or more", "Needs cleaning"))))))</f>
        <v>No data</v>
      </c>
      <c r="CC10" s="78" t="str">
        <f t="shared" ref="CC10:CC33" si="7" xml:space="preserve"> IF(OR($W10="", $W10="N/A", $W10= "Not known"), "No data",IF($W10=0, 0, IF(AND($W10&gt;=1, $W10&lt;10), "1-9",  IF(AND($W10&gt;=10, $W10&lt;20), "10-19",  IF(AND($W10&gt;=20, $W10&lt;30), "20-29", IF(AND($W10&gt;=30, $W10&lt;2000),"30 or more", "Needs cleaning"))))))</f>
        <v>No data</v>
      </c>
      <c r="CD10" s="78" t="str">
        <f t="shared" ref="CD10:CD33" si="8" xml:space="preserve"> IF(OR($Y10="", $Y10="N/A", $Y10= "Not known"), "No data",IF($Y10=0, 0, IF(AND($Y10&gt;=1, $Y10&lt;10), "1-9",  IF(AND($Y10&gt;=10, $Y10&lt;20), "10-19",  IF(AND($Y10&gt;=20, $Y10&lt;30), "20-29", IF(AND($Y10&gt;=30, $Y10&lt;2000),"30 or more", "Needs cleaning"))))))</f>
        <v>No data</v>
      </c>
      <c r="CE10" s="78">
        <f t="shared" ref="CE10:CE33" si="9">IF($BZ10="", 0, IF($BZ10&lt;0.905,1,0))</f>
        <v>1</v>
      </c>
      <c r="CF10" s="78">
        <f t="shared" ref="CF10:CF33" si="10">IF(OR(AND(ISNUMBER($X10),$X10&gt;=1),AND(ISNUMBER($Y10), $Y10&gt;=1),AND(ISNUMBER($W10), $W10&gt;=1),AND(ISNUMBER($V10),$V10&gt;=4), $R10="Yes"), 1,0)</f>
        <v>0</v>
      </c>
      <c r="CG10" s="61">
        <f t="shared" ref="CG10:CG33" si="11">IF(OR($AE10&lt;&gt;"", $AG10&lt;&gt;"", $AI10&lt;&gt;"", $AK10&lt;&gt;"", $AM10&lt;&gt;"", $AO10&lt;&gt;"", $AQ10&lt;&gt;"", $AS10&lt;&gt;"", $AU10&lt;&gt;"", $AW10&lt;&gt;""), 1,0)</f>
        <v>0</v>
      </c>
      <c r="CH10" s="61">
        <f t="shared" ref="CH10:CH33" si="12">IF(OR($AF10&lt;&gt;"", $AH10&lt;&gt;"",$AJ10&lt;&gt;"", $AL10&lt;&gt;"", $AN10&lt;&gt;"",$AP10&lt;&gt;"", $AR10&lt;&gt;"", $AT10&lt;&gt;"", $AV10&lt;&gt;"", $AX10&lt;&gt;""), 1,0)</f>
        <v>0</v>
      </c>
      <c r="CI10" s="61">
        <f t="shared" ref="CI10:CI33" si="13">IF(OR($BE10&lt;&gt;"", $BH10&lt;&gt;"", $BK10&lt;&gt;"", $BN10&lt;&gt;""),1,0)</f>
        <v>0</v>
      </c>
      <c r="CJ10" s="61">
        <f t="shared" ref="CJ10:CJ33" si="14">IF(OR($BF10&lt;&gt;"", $BI10&lt;&gt;"", $BL10&lt;&gt;"", $BO10&lt;&gt;""),1,0)</f>
        <v>0</v>
      </c>
      <c r="CK10" s="61">
        <f t="shared" ref="CK10:CK33" si="15">IF(OR($BG10&lt;&gt;"", $BJ10&lt;&gt;"", $BM10&lt;&gt;"", $BP10&lt;&gt;""),1,0)</f>
        <v>0</v>
      </c>
      <c r="CL10" s="61" t="str">
        <f t="shared" ref="CL10:CL33" si="16">IF($BT10="Club 16-19", "", IF(ISNUMBER(SEARCH("English Language", $AE10,1)), $AF10,  IF(ISNUMBER(SEARCH("English Language", $AG10,1)), $AH10,  IF(ISNUMBER(SEARCH("English Language", $AI10,1)), $AJ10,  IF(ISNUMBER(SEARCH("English Language", $AK10,1)), $AL10,  IF(ISNUMBER(SEARCH("English Language", $AM10,1)), $AN10,  IF(ISNUMBER(SEARCH("English Language", $AO10,1)), $AP10,  IF(ISNUMBER(SEARCH("English Language", $AQ10,1)), $AR10,  IF(ISNUMBER(SEARCH("English Language", $AS10,1)), $AT10, IF(ISNUMBER(SEARCH("English Language", $AU10,1)), $AV10, IF(ISNUMBER(SEARCH("English Language", $AW10,1)), $AX10,"No English Language data")))))))))))</f>
        <v>No English Language data</v>
      </c>
      <c r="CM10" s="61" t="str">
        <f t="shared" ref="CM10:CM33" si="17">IF($BT10="Club 16-19", "", IF(ISNUMBER(SEARCH("mathematics", $AE10,1)), $AF10,  IF(ISNUMBER(SEARCH("mathematics", $AG10,1)), $AH10,  IF(ISNUMBER(SEARCH("mathematics", $AI10,1)), $AJ10,  IF(ISNUMBER(SEARCH("mathematics", $AK10,1)), $AL10,  IF(ISNUMBER(SEARCH("mathematics", $AM10,1)), $AN10,  IF(ISNUMBER(SEARCH("mathematics", $AO10,1)), $AP10,  IF(ISNUMBER(SEARCH("mathematics", $AQ10,1)), $AR10,  IF(ISNUMBER(SEARCH("mathematics", $AS10,1)), $AT10, IF(ISNUMBER(SEARCH("mathematics", $AU10,1)), $AV10, IF(ISNUMBER(SEARCH("mathematics", $AW10,1)), $AX10,"No mathematics data")))))))))))</f>
        <v>No mathematics data</v>
      </c>
      <c r="CN10" s="61">
        <f t="shared" ref="CN10:CN33" si="18">COUNTIF(AF10:AX10, "&gt;4")+COUNTIF(AF10:AX10, "A*")+COUNTIF(AF10:AX10, "A")+COUNTIF(AF10:AX10, "B")+COUNTIF(AF10:AX10, "C")</f>
        <v>0</v>
      </c>
      <c r="CO10" s="61" t="str">
        <f t="shared" ref="CO10:CO33" si="19">IF(AND(OR($AF10="", $AF10=0, $AF10="N/A", $AF10="Don't know", $AF10="refused/ prefer not to say"),OR($AH10="", $AH10=0, $AH10="N/A", $AH10="Don't know", $AH10="refused/ prefer not to say"),OR($AJ10="", $AJ10=0, $AJ10="N/A", $AJ10="Don't know", $AJ10="refused/ prefer not to say"),OR($AL10="", $AL10=0, $AL10="N/A", $AL10="Don't know", $AL10="refused/ prefer not to say"),OR($AN10="", $AN10=0, $AN10="N/A", $AN10="Don't know", $AN10="refused/ prefer not to say"),OR($AP10="", $AP10=0, $AP10="N/A", $AP10="Don't know", $AP10="refused/ prefer not to say"),OR($AR10="", $AR10=0, $AR10="N/A", $AR10="Don't know", $AR10="refused/ prefer not to say"),OR($AT10="", $AT10=0, $AT10="N/A", $AT10="Don't know", $AT10="refused/ prefer not to say"),OR($AV10="", $AV10=0, $AV10="N/A", $AV10="Don't know", $AV10="refused/ prefer not to say"),OR($AX10="", $AX10=0, $AX10="N/A", $AX10="Don't know", $AX10="refused/ prefer not to say")), "No grades data", "Some grades data")</f>
        <v>No grades data</v>
      </c>
      <c r="CP10" s="61" t="str">
        <f t="shared" ref="CP10:CP33" si="20">IF($CO10="No grades data", $CO10, IF(AND(OR($CL10&gt;4, $CL10="A*", $CL10="A", $CL10="B", $CL10="C"), OR($CM10&gt;4, $CM10="A*", $CM10="A", $CM10="B", $CM10="C"), CN10&gt;=5), "Not an underachiever", "Underachiever"))</f>
        <v>No grades data</v>
      </c>
      <c r="CQ10" s="61" t="str">
        <f t="shared" ref="CQ10:CQ33" si="21">IF($CO10="No grades data", $CO10, IF(OR($CL10=5, $CL10=6, $CL10=7, $CL10=8, $CL10=9,$CL10="A*", $CL10="A", $CL10="B", $CL10="C"),"Predicted English pass", "Not predicted English pass"))</f>
        <v>No grades data</v>
      </c>
      <c r="CR10" s="61" t="str">
        <f t="shared" ref="CR10:CR33" si="22">IF($CO10="No grades data", $CO10, IF(OR($CM10=5, $CM10=6, $CM10=7, $CM10=8, $CM10=9, $CM10="A*", $CM10="A", $CM10="B", $CM10="C"),"Predicted Maths pass", "Not predicted Maths pass"))</f>
        <v>No grades data</v>
      </c>
      <c r="CS10" s="61" t="str">
        <f t="shared" ref="CS10:CS33" si="23">IF($CO10="No grades data", $CO10, IF(AND($CQ10="Predicted English pass", $CR10="Predicted Maths pass"), "Predicted both English and Maths",  IF(AND($CQ10="Predicted English pass", $CR10="Not Predicted Maths pass"), "Predicted English only",  IF(AND($CQ10="Not Predicted English pass", $CR10="Predicted Maths pass"), "Predicted Maths only",  IF(AND($CQ10="not Predicted English pass", $CR10="not Predicted Maths pass"), "Predicted neither", "Check")))))</f>
        <v>No grades data</v>
      </c>
      <c r="CT10" s="61">
        <f t="shared" ref="CT10:CT33" si="24">COUNTIF($BE10, "GCSE")+ COUNTIF($BH10,"GCSE")+COUNTIF($BK10,"GCSE")+COUNTIF($BN10, "GCSE")</f>
        <v>0</v>
      </c>
      <c r="CU10" s="61">
        <f t="shared" ref="CU10:CU33" si="25">COUNTIF($BE10, "Functional Skills")+COUNTIF($BH10,"Functional Skills")+COUNTIF($BK10,"Functional Skills")+COUNTIF($BN10, "Functional Skills")</f>
        <v>0</v>
      </c>
      <c r="CV10" s="61">
        <f t="shared" ref="CV10:CV33" si="26">COUNTIF($BE10, "C&amp;G Award")+COUNTIF($BH10,"C&amp;G Award")+COUNTIF($BK10,"C&amp;G Award")+COUNTIF($BN10, "C&amp;G Award")</f>
        <v>0</v>
      </c>
      <c r="CW10" s="61">
        <f t="shared" ref="CW10:CW33" si="27">COUNTIF($BE10, "Highers")+COUNTIF($BH10,"Highers")+COUNTIF($BK10,"Highers")+COUNTIF($BN10, "Highers")</f>
        <v>0</v>
      </c>
      <c r="CX10" s="61">
        <f t="shared" ref="CX10:CX33" si="28">COUNTIF($BE10, "National Certificates")+COUNTIF($BH10,"National Certificates")+COUNTIF($BK10,"National Certificates")+COUNTIF($BN10, "National Certificates")</f>
        <v>0</v>
      </c>
      <c r="CY10" s="61">
        <f t="shared" ref="CY10:CY33" si="29">COUNTIF($BE10, "*NVQ*")+COUNTIF($BH10,"*NVQ*")+COUNTIF($BK10,"*NVQ*")+COUNTIF($BN10, "*NVQ*")</f>
        <v>0</v>
      </c>
      <c r="CZ10" s="61">
        <f t="shared" ref="CZ10:CZ33" si="30">COUNTIF($BE10, "*A level*")+COUNTIF($BH10,"*A level*")+COUNTIF($BK10,"*A level*")+COUNTIF($BN10, "*A level*")</f>
        <v>0</v>
      </c>
      <c r="DA10" s="61">
        <f t="shared" ref="DA10:DA33" si="31">COUNTIF($BE10, "Other")+COUNTIF($BH10,"Other")+COUNTIF($BK10,"Other")+COUNTIF($BN10, "Other")</f>
        <v>0</v>
      </c>
      <c r="DB10" s="61"/>
      <c r="DC10" s="61"/>
      <c r="DD10" s="61"/>
      <c r="DE10" s="61"/>
      <c r="DF10" s="61"/>
      <c r="DG10" s="61"/>
    </row>
    <row r="11" spans="1:111" ht="15.75">
      <c r="A11" s="140" t="s">
        <v>190</v>
      </c>
      <c r="B11" s="67" t="s">
        <v>142</v>
      </c>
      <c r="C11" s="67" t="s">
        <v>179</v>
      </c>
      <c r="D11" s="67" t="s">
        <v>131</v>
      </c>
      <c r="E11" s="94">
        <v>37174</v>
      </c>
      <c r="F11" s="67">
        <v>5415168981</v>
      </c>
      <c r="G11" s="67"/>
      <c r="H11" s="68"/>
      <c r="I11" s="87" t="s">
        <v>129</v>
      </c>
      <c r="J11" s="88" t="s">
        <v>113</v>
      </c>
      <c r="K11" s="79" t="s">
        <v>113</v>
      </c>
      <c r="L11" s="88" t="s">
        <v>113</v>
      </c>
      <c r="M11" s="80"/>
      <c r="N11" s="5"/>
      <c r="O11" s="69" t="s">
        <v>114</v>
      </c>
      <c r="P11" s="70"/>
      <c r="Q11" s="69"/>
      <c r="R11" s="69"/>
      <c r="S11" s="68"/>
      <c r="T11" s="71">
        <v>88</v>
      </c>
      <c r="U11" s="89"/>
      <c r="V11" s="72"/>
      <c r="W11" s="72"/>
      <c r="X11" s="72"/>
      <c r="Y11" s="72"/>
      <c r="Z11" s="81"/>
      <c r="AA11" s="73"/>
      <c r="AB11" s="73"/>
      <c r="AC11" s="73"/>
      <c r="AD11" s="67"/>
      <c r="AE11" s="71"/>
      <c r="AF11" s="67"/>
      <c r="AG11" s="67"/>
      <c r="AH11" s="67"/>
      <c r="AI11" s="67"/>
      <c r="AJ11" s="67"/>
      <c r="AK11" s="67"/>
      <c r="AL11" s="67"/>
      <c r="AM11" s="67"/>
      <c r="AN11" s="67"/>
      <c r="AO11" s="67"/>
      <c r="AP11" s="67"/>
      <c r="AQ11" s="67"/>
      <c r="AR11" s="67"/>
      <c r="AS11" s="67"/>
      <c r="AT11" s="67"/>
      <c r="AU11" s="67"/>
      <c r="AV11" s="67"/>
      <c r="AW11" s="67"/>
      <c r="AX11" s="67"/>
      <c r="AY11" s="74"/>
      <c r="AZ11" s="82"/>
      <c r="BA11" s="84"/>
      <c r="BB11" s="83"/>
      <c r="BC11" s="61"/>
      <c r="BD11" s="61"/>
      <c r="BE11" s="61"/>
      <c r="BF11" s="61"/>
      <c r="BG11" s="61"/>
      <c r="BH11" s="61"/>
      <c r="BI11" s="61"/>
      <c r="BJ11" s="61"/>
      <c r="BK11" s="61"/>
      <c r="BL11" s="61"/>
      <c r="BM11" s="61"/>
      <c r="BN11" s="61"/>
      <c r="BO11" s="61"/>
      <c r="BP11" s="61"/>
      <c r="BQ11" s="61"/>
      <c r="BR11" s="61"/>
      <c r="BS11" s="61"/>
      <c r="BT11" s="61" t="s">
        <v>121</v>
      </c>
      <c r="BU11" s="75">
        <f t="shared" si="0"/>
        <v>37174</v>
      </c>
      <c r="BV11" s="75">
        <v>42614</v>
      </c>
      <c r="BW11" s="1">
        <f t="shared" si="1"/>
        <v>14</v>
      </c>
      <c r="BX11" t="str">
        <f t="shared" si="2"/>
        <v>Under 16</v>
      </c>
      <c r="BY11" s="61" t="str">
        <f t="shared" si="3"/>
        <v>No</v>
      </c>
      <c r="BZ11" s="76">
        <f t="shared" si="4"/>
        <v>0.88</v>
      </c>
      <c r="CA11" s="77" t="str">
        <f t="shared" si="5"/>
        <v>81-90%</v>
      </c>
      <c r="CB11" s="78" t="str">
        <f t="shared" si="6"/>
        <v>No data</v>
      </c>
      <c r="CC11" s="78" t="str">
        <f t="shared" si="7"/>
        <v>No data</v>
      </c>
      <c r="CD11" s="78" t="str">
        <f t="shared" si="8"/>
        <v>No data</v>
      </c>
      <c r="CE11" s="78">
        <f t="shared" si="9"/>
        <v>1</v>
      </c>
      <c r="CF11" s="78">
        <f t="shared" si="10"/>
        <v>0</v>
      </c>
      <c r="CG11" s="61">
        <f t="shared" si="11"/>
        <v>0</v>
      </c>
      <c r="CH11" s="61">
        <f t="shared" si="12"/>
        <v>0</v>
      </c>
      <c r="CI11" s="61">
        <f t="shared" si="13"/>
        <v>0</v>
      </c>
      <c r="CJ11" s="61">
        <f t="shared" si="14"/>
        <v>0</v>
      </c>
      <c r="CK11" s="61">
        <f t="shared" si="15"/>
        <v>0</v>
      </c>
      <c r="CL11" s="61" t="str">
        <f t="shared" si="16"/>
        <v>No English Language data</v>
      </c>
      <c r="CM11" s="61" t="str">
        <f t="shared" si="17"/>
        <v>No mathematics data</v>
      </c>
      <c r="CN11" s="61">
        <f t="shared" si="18"/>
        <v>0</v>
      </c>
      <c r="CO11" s="61" t="str">
        <f t="shared" si="19"/>
        <v>No grades data</v>
      </c>
      <c r="CP11" s="61" t="str">
        <f t="shared" si="20"/>
        <v>No grades data</v>
      </c>
      <c r="CQ11" s="61" t="str">
        <f t="shared" si="21"/>
        <v>No grades data</v>
      </c>
      <c r="CR11" s="61" t="str">
        <f t="shared" si="22"/>
        <v>No grades data</v>
      </c>
      <c r="CS11" s="61" t="str">
        <f t="shared" si="23"/>
        <v>No grades data</v>
      </c>
      <c r="CT11" s="61">
        <f t="shared" si="24"/>
        <v>0</v>
      </c>
      <c r="CU11" s="61">
        <f t="shared" si="25"/>
        <v>0</v>
      </c>
      <c r="CV11" s="61">
        <f t="shared" si="26"/>
        <v>0</v>
      </c>
      <c r="CW11" s="61">
        <f t="shared" si="27"/>
        <v>0</v>
      </c>
      <c r="CX11" s="61">
        <f t="shared" si="28"/>
        <v>0</v>
      </c>
      <c r="CY11" s="61">
        <f t="shared" si="29"/>
        <v>0</v>
      </c>
      <c r="CZ11" s="61">
        <f t="shared" si="30"/>
        <v>0</v>
      </c>
      <c r="DA11" s="61">
        <f t="shared" si="31"/>
        <v>0</v>
      </c>
      <c r="DB11" s="61"/>
      <c r="DC11" s="61"/>
      <c r="DD11" s="61"/>
      <c r="DE11" s="61"/>
      <c r="DF11" s="61"/>
      <c r="DG11" s="61"/>
    </row>
    <row r="12" spans="1:111" ht="15.75">
      <c r="A12" s="140" t="s">
        <v>190</v>
      </c>
      <c r="B12" s="67" t="s">
        <v>142</v>
      </c>
      <c r="C12" s="67" t="s">
        <v>180</v>
      </c>
      <c r="D12" s="67" t="s">
        <v>130</v>
      </c>
      <c r="E12" s="94">
        <v>37202</v>
      </c>
      <c r="F12" s="67">
        <v>1218995679</v>
      </c>
      <c r="G12" s="67"/>
      <c r="H12" s="68"/>
      <c r="I12" s="87" t="s">
        <v>129</v>
      </c>
      <c r="J12" s="88" t="s">
        <v>113</v>
      </c>
      <c r="K12" s="79" t="s">
        <v>112</v>
      </c>
      <c r="L12" s="88" t="s">
        <v>113</v>
      </c>
      <c r="M12" s="80"/>
      <c r="N12" s="5"/>
      <c r="O12" s="69" t="s">
        <v>114</v>
      </c>
      <c r="P12" s="70"/>
      <c r="Q12" s="69"/>
      <c r="R12" s="69"/>
      <c r="S12" s="68"/>
      <c r="T12" s="71">
        <v>91</v>
      </c>
      <c r="U12" s="89"/>
      <c r="V12" s="72"/>
      <c r="W12" s="72"/>
      <c r="X12" s="72"/>
      <c r="Y12" s="72"/>
      <c r="Z12" s="81"/>
      <c r="AA12" s="73"/>
      <c r="AB12" s="73"/>
      <c r="AC12" s="73"/>
      <c r="AD12" s="67"/>
      <c r="AE12" s="71"/>
      <c r="AF12" s="67"/>
      <c r="AG12" s="67"/>
      <c r="AH12" s="67"/>
      <c r="AI12" s="67"/>
      <c r="AJ12" s="67"/>
      <c r="AK12" s="67"/>
      <c r="AL12" s="67"/>
      <c r="AM12" s="67"/>
      <c r="AN12" s="67"/>
      <c r="AO12" s="67"/>
      <c r="AP12" s="67"/>
      <c r="AQ12" s="67"/>
      <c r="AR12" s="67"/>
      <c r="AS12" s="67"/>
      <c r="AT12" s="67"/>
      <c r="AU12" s="67"/>
      <c r="AV12" s="67"/>
      <c r="AW12" s="67"/>
      <c r="AX12" s="67"/>
      <c r="AY12" s="74"/>
      <c r="AZ12" s="82"/>
      <c r="BA12" s="84"/>
      <c r="BB12" s="83"/>
      <c r="BC12" s="61"/>
      <c r="BD12" s="61"/>
      <c r="BE12" s="61"/>
      <c r="BF12" s="61"/>
      <c r="BG12" s="61"/>
      <c r="BH12" s="61"/>
      <c r="BI12" s="61"/>
      <c r="BJ12" s="61"/>
      <c r="BK12" s="61"/>
      <c r="BL12" s="61"/>
      <c r="BM12" s="61"/>
      <c r="BN12" s="61"/>
      <c r="BO12" s="61"/>
      <c r="BP12" s="61"/>
      <c r="BQ12" s="61"/>
      <c r="BR12" s="61"/>
      <c r="BS12" s="61"/>
      <c r="BT12" s="61" t="s">
        <v>121</v>
      </c>
      <c r="BU12" s="75">
        <f t="shared" si="0"/>
        <v>37202</v>
      </c>
      <c r="BV12" s="75">
        <v>42614</v>
      </c>
      <c r="BW12" s="1">
        <f t="shared" si="1"/>
        <v>14</v>
      </c>
      <c r="BX12" t="str">
        <f t="shared" si="2"/>
        <v>Under 16</v>
      </c>
      <c r="BY12" s="61" t="str">
        <f t="shared" si="3"/>
        <v>Yes</v>
      </c>
      <c r="BZ12" s="76">
        <f t="shared" si="4"/>
        <v>0.91</v>
      </c>
      <c r="CA12" s="77" t="str">
        <f t="shared" si="5"/>
        <v>91-99%</v>
      </c>
      <c r="CB12" s="78" t="str">
        <f t="shared" si="6"/>
        <v>No data</v>
      </c>
      <c r="CC12" s="78" t="str">
        <f t="shared" si="7"/>
        <v>No data</v>
      </c>
      <c r="CD12" s="78" t="str">
        <f t="shared" si="8"/>
        <v>No data</v>
      </c>
      <c r="CE12" s="78">
        <f t="shared" si="9"/>
        <v>0</v>
      </c>
      <c r="CF12" s="78">
        <f t="shared" si="10"/>
        <v>0</v>
      </c>
      <c r="CG12" s="61">
        <f t="shared" si="11"/>
        <v>0</v>
      </c>
      <c r="CH12" s="61">
        <f t="shared" si="12"/>
        <v>0</v>
      </c>
      <c r="CI12" s="61">
        <f t="shared" si="13"/>
        <v>0</v>
      </c>
      <c r="CJ12" s="61">
        <f t="shared" si="14"/>
        <v>0</v>
      </c>
      <c r="CK12" s="61">
        <f t="shared" si="15"/>
        <v>0</v>
      </c>
      <c r="CL12" s="61" t="str">
        <f t="shared" si="16"/>
        <v>No English Language data</v>
      </c>
      <c r="CM12" s="61" t="str">
        <f t="shared" si="17"/>
        <v>No mathematics data</v>
      </c>
      <c r="CN12" s="61">
        <f t="shared" si="18"/>
        <v>0</v>
      </c>
      <c r="CO12" s="61" t="str">
        <f t="shared" si="19"/>
        <v>No grades data</v>
      </c>
      <c r="CP12" s="61" t="str">
        <f t="shared" si="20"/>
        <v>No grades data</v>
      </c>
      <c r="CQ12" s="61" t="str">
        <f t="shared" si="21"/>
        <v>No grades data</v>
      </c>
      <c r="CR12" s="61" t="str">
        <f t="shared" si="22"/>
        <v>No grades data</v>
      </c>
      <c r="CS12" s="61" t="str">
        <f t="shared" si="23"/>
        <v>No grades data</v>
      </c>
      <c r="CT12" s="61">
        <f t="shared" si="24"/>
        <v>0</v>
      </c>
      <c r="CU12" s="61">
        <f t="shared" si="25"/>
        <v>0</v>
      </c>
      <c r="CV12" s="61">
        <f t="shared" si="26"/>
        <v>0</v>
      </c>
      <c r="CW12" s="61">
        <f t="shared" si="27"/>
        <v>0</v>
      </c>
      <c r="CX12" s="61">
        <f t="shared" si="28"/>
        <v>0</v>
      </c>
      <c r="CY12" s="61">
        <f t="shared" si="29"/>
        <v>0</v>
      </c>
      <c r="CZ12" s="61">
        <f t="shared" si="30"/>
        <v>0</v>
      </c>
      <c r="DA12" s="61">
        <f t="shared" si="31"/>
        <v>0</v>
      </c>
      <c r="DB12" s="61"/>
      <c r="DC12" s="61"/>
      <c r="DD12" s="61"/>
      <c r="DE12" s="61"/>
      <c r="DF12" s="61"/>
      <c r="DG12" s="61"/>
    </row>
    <row r="13" spans="1:111" ht="15.75">
      <c r="A13" s="140" t="s">
        <v>190</v>
      </c>
      <c r="B13" s="67" t="s">
        <v>142</v>
      </c>
      <c r="C13" s="67" t="s">
        <v>178</v>
      </c>
      <c r="D13" s="67" t="s">
        <v>131</v>
      </c>
      <c r="E13" s="94">
        <v>37312</v>
      </c>
      <c r="F13" s="67">
        <v>5111247873</v>
      </c>
      <c r="G13" s="67"/>
      <c r="H13" s="68"/>
      <c r="I13" s="87" t="s">
        <v>129</v>
      </c>
      <c r="J13" s="88" t="s">
        <v>113</v>
      </c>
      <c r="K13" s="79" t="s">
        <v>112</v>
      </c>
      <c r="L13" s="88" t="s">
        <v>112</v>
      </c>
      <c r="M13" s="80"/>
      <c r="N13" s="5"/>
      <c r="O13" s="69" t="s">
        <v>114</v>
      </c>
      <c r="P13" s="70"/>
      <c r="Q13" s="69"/>
      <c r="R13" s="69"/>
      <c r="S13" s="68"/>
      <c r="T13" s="71">
        <v>83</v>
      </c>
      <c r="U13" s="89"/>
      <c r="V13" s="72"/>
      <c r="W13" s="72"/>
      <c r="X13" s="72"/>
      <c r="Y13" s="72"/>
      <c r="Z13" s="81"/>
      <c r="AA13" s="73"/>
      <c r="AB13" s="73"/>
      <c r="AC13" s="73"/>
      <c r="AD13" s="67"/>
      <c r="AE13" s="71"/>
      <c r="AF13" s="67"/>
      <c r="AG13" s="67"/>
      <c r="AH13" s="67"/>
      <c r="AI13" s="67"/>
      <c r="AJ13" s="67"/>
      <c r="AK13" s="67"/>
      <c r="AL13" s="67"/>
      <c r="AM13" s="67"/>
      <c r="AN13" s="67"/>
      <c r="AO13" s="67"/>
      <c r="AP13" s="67"/>
      <c r="AQ13" s="67"/>
      <c r="AR13" s="67"/>
      <c r="AS13" s="67"/>
      <c r="AT13" s="67"/>
      <c r="AU13" s="67"/>
      <c r="AV13" s="67"/>
      <c r="AW13" s="67"/>
      <c r="AX13" s="67"/>
      <c r="AY13" s="74"/>
      <c r="AZ13" s="82"/>
      <c r="BA13" s="84"/>
      <c r="BB13" s="83"/>
      <c r="BC13" s="61"/>
      <c r="BD13" s="61"/>
      <c r="BE13" s="61"/>
      <c r="BF13" s="61"/>
      <c r="BG13" s="61"/>
      <c r="BH13" s="61"/>
      <c r="BI13" s="61"/>
      <c r="BJ13" s="61"/>
      <c r="BK13" s="61"/>
      <c r="BL13" s="61"/>
      <c r="BM13" s="61"/>
      <c r="BN13" s="61"/>
      <c r="BO13" s="61"/>
      <c r="BP13" s="61"/>
      <c r="BQ13" s="61"/>
      <c r="BR13" s="61"/>
      <c r="BS13" s="61"/>
      <c r="BT13" s="61" t="s">
        <v>121</v>
      </c>
      <c r="BU13" s="75">
        <f t="shared" si="0"/>
        <v>37312</v>
      </c>
      <c r="BV13" s="75">
        <v>42614</v>
      </c>
      <c r="BW13" s="1">
        <f t="shared" si="1"/>
        <v>14</v>
      </c>
      <c r="BX13" t="str">
        <f t="shared" si="2"/>
        <v>Under 16</v>
      </c>
      <c r="BY13" s="61" t="str">
        <f t="shared" si="3"/>
        <v>Yes</v>
      </c>
      <c r="BZ13" s="76">
        <f t="shared" si="4"/>
        <v>0.83</v>
      </c>
      <c r="CA13" s="77" t="str">
        <f t="shared" si="5"/>
        <v>81-90%</v>
      </c>
      <c r="CB13" s="78" t="str">
        <f t="shared" si="6"/>
        <v>No data</v>
      </c>
      <c r="CC13" s="78" t="str">
        <f t="shared" si="7"/>
        <v>No data</v>
      </c>
      <c r="CD13" s="78" t="str">
        <f t="shared" si="8"/>
        <v>No data</v>
      </c>
      <c r="CE13" s="78">
        <f t="shared" si="9"/>
        <v>1</v>
      </c>
      <c r="CF13" s="78">
        <f t="shared" si="10"/>
        <v>0</v>
      </c>
      <c r="CG13" s="61">
        <f t="shared" si="11"/>
        <v>0</v>
      </c>
      <c r="CH13" s="61">
        <f t="shared" si="12"/>
        <v>0</v>
      </c>
      <c r="CI13" s="61">
        <f t="shared" si="13"/>
        <v>0</v>
      </c>
      <c r="CJ13" s="61">
        <f t="shared" si="14"/>
        <v>0</v>
      </c>
      <c r="CK13" s="61">
        <f t="shared" si="15"/>
        <v>0</v>
      </c>
      <c r="CL13" s="61" t="str">
        <f t="shared" si="16"/>
        <v>No English Language data</v>
      </c>
      <c r="CM13" s="61" t="str">
        <f t="shared" si="17"/>
        <v>No mathematics data</v>
      </c>
      <c r="CN13" s="61">
        <f t="shared" si="18"/>
        <v>0</v>
      </c>
      <c r="CO13" s="61" t="str">
        <f t="shared" si="19"/>
        <v>No grades data</v>
      </c>
      <c r="CP13" s="61" t="str">
        <f t="shared" si="20"/>
        <v>No grades data</v>
      </c>
      <c r="CQ13" s="61" t="str">
        <f t="shared" si="21"/>
        <v>No grades data</v>
      </c>
      <c r="CR13" s="61" t="str">
        <f t="shared" si="22"/>
        <v>No grades data</v>
      </c>
      <c r="CS13" s="61" t="str">
        <f t="shared" si="23"/>
        <v>No grades data</v>
      </c>
      <c r="CT13" s="61">
        <f t="shared" si="24"/>
        <v>0</v>
      </c>
      <c r="CU13" s="61">
        <f t="shared" si="25"/>
        <v>0</v>
      </c>
      <c r="CV13" s="61">
        <f t="shared" si="26"/>
        <v>0</v>
      </c>
      <c r="CW13" s="61">
        <f t="shared" si="27"/>
        <v>0</v>
      </c>
      <c r="CX13" s="61">
        <f t="shared" si="28"/>
        <v>0</v>
      </c>
      <c r="CY13" s="61">
        <f t="shared" si="29"/>
        <v>0</v>
      </c>
      <c r="CZ13" s="61">
        <f t="shared" si="30"/>
        <v>0</v>
      </c>
      <c r="DA13" s="61">
        <f t="shared" si="31"/>
        <v>0</v>
      </c>
      <c r="DB13" s="61"/>
      <c r="DC13" s="61"/>
      <c r="DD13" s="61"/>
      <c r="DE13" s="61"/>
      <c r="DF13" s="61"/>
      <c r="DG13" s="61"/>
    </row>
    <row r="14" spans="1:111" ht="15.75">
      <c r="A14" s="141" t="s">
        <v>190</v>
      </c>
      <c r="B14" s="67" t="s">
        <v>142</v>
      </c>
      <c r="C14" s="67" t="s">
        <v>178</v>
      </c>
      <c r="D14" s="67" t="s">
        <v>181</v>
      </c>
      <c r="E14" s="94">
        <v>37281</v>
      </c>
      <c r="F14" s="67">
        <v>8822345672</v>
      </c>
      <c r="G14" s="67"/>
      <c r="H14" s="68"/>
      <c r="I14" s="87" t="s">
        <v>129</v>
      </c>
      <c r="J14" s="88" t="s">
        <v>113</v>
      </c>
      <c r="K14" s="79" t="s">
        <v>112</v>
      </c>
      <c r="L14" s="88" t="s">
        <v>113</v>
      </c>
      <c r="M14" s="80"/>
      <c r="N14" s="5"/>
      <c r="O14" s="69" t="s">
        <v>114</v>
      </c>
      <c r="P14" s="70"/>
      <c r="Q14" s="69"/>
      <c r="R14" s="69"/>
      <c r="S14" s="68"/>
      <c r="T14" s="71">
        <v>76</v>
      </c>
      <c r="U14" s="89"/>
      <c r="V14" s="72"/>
      <c r="W14" s="72"/>
      <c r="X14" s="72"/>
      <c r="Y14" s="72"/>
      <c r="Z14" s="81"/>
      <c r="AA14" s="73"/>
      <c r="AB14" s="73"/>
      <c r="AC14" s="73"/>
      <c r="AD14" s="67"/>
      <c r="AE14" s="71"/>
      <c r="AF14" s="67"/>
      <c r="AG14" s="67"/>
      <c r="AH14" s="67"/>
      <c r="AI14" s="67"/>
      <c r="AJ14" s="67"/>
      <c r="AK14" s="67"/>
      <c r="AL14" s="67"/>
      <c r="AM14" s="67"/>
      <c r="AN14" s="67"/>
      <c r="AO14" s="67"/>
      <c r="AP14" s="67"/>
      <c r="AQ14" s="67"/>
      <c r="AR14" s="67"/>
      <c r="AS14" s="67"/>
      <c r="AT14" s="67"/>
      <c r="AU14" s="67"/>
      <c r="AV14" s="67"/>
      <c r="AW14" s="67"/>
      <c r="AX14" s="67"/>
      <c r="AY14" s="74"/>
      <c r="AZ14" s="82"/>
      <c r="BA14" s="84"/>
      <c r="BB14" s="83"/>
      <c r="BC14" s="61"/>
      <c r="BD14" s="61"/>
      <c r="BE14" s="61"/>
      <c r="BF14" s="61"/>
      <c r="BG14" s="61"/>
      <c r="BH14" s="61"/>
      <c r="BI14" s="61"/>
      <c r="BJ14" s="61"/>
      <c r="BK14" s="61"/>
      <c r="BL14" s="61"/>
      <c r="BM14" s="61"/>
      <c r="BN14" s="61"/>
      <c r="BO14" s="61"/>
      <c r="BP14" s="61"/>
      <c r="BQ14" s="61"/>
      <c r="BR14" s="61"/>
      <c r="BS14" s="61"/>
      <c r="BT14" s="61" t="s">
        <v>121</v>
      </c>
      <c r="BU14" s="75">
        <f t="shared" si="0"/>
        <v>37281</v>
      </c>
      <c r="BV14" s="75">
        <v>42614</v>
      </c>
      <c r="BW14" s="1">
        <f t="shared" si="1"/>
        <v>14</v>
      </c>
      <c r="BX14" t="str">
        <f t="shared" si="2"/>
        <v>Under 16</v>
      </c>
      <c r="BY14" s="61" t="str">
        <f t="shared" si="3"/>
        <v>Yes</v>
      </c>
      <c r="BZ14" s="76">
        <f t="shared" si="4"/>
        <v>0.76</v>
      </c>
      <c r="CA14" s="77" t="str">
        <f t="shared" si="5"/>
        <v>71-80%</v>
      </c>
      <c r="CB14" s="78" t="str">
        <f t="shared" si="6"/>
        <v>No data</v>
      </c>
      <c r="CC14" s="78" t="str">
        <f t="shared" si="7"/>
        <v>No data</v>
      </c>
      <c r="CD14" s="78" t="str">
        <f t="shared" si="8"/>
        <v>No data</v>
      </c>
      <c r="CE14" s="78">
        <f t="shared" si="9"/>
        <v>1</v>
      </c>
      <c r="CF14" s="78">
        <f t="shared" si="10"/>
        <v>0</v>
      </c>
      <c r="CG14" s="61">
        <f t="shared" si="11"/>
        <v>0</v>
      </c>
      <c r="CH14" s="61">
        <f t="shared" si="12"/>
        <v>0</v>
      </c>
      <c r="CI14" s="61">
        <f t="shared" si="13"/>
        <v>0</v>
      </c>
      <c r="CJ14" s="61">
        <f t="shared" si="14"/>
        <v>0</v>
      </c>
      <c r="CK14" s="61">
        <f t="shared" si="15"/>
        <v>0</v>
      </c>
      <c r="CL14" s="61" t="str">
        <f t="shared" si="16"/>
        <v>No English Language data</v>
      </c>
      <c r="CM14" s="61" t="str">
        <f t="shared" si="17"/>
        <v>No mathematics data</v>
      </c>
      <c r="CN14" s="61">
        <f t="shared" si="18"/>
        <v>0</v>
      </c>
      <c r="CO14" s="61" t="str">
        <f t="shared" si="19"/>
        <v>No grades data</v>
      </c>
      <c r="CP14" s="61" t="str">
        <f t="shared" si="20"/>
        <v>No grades data</v>
      </c>
      <c r="CQ14" s="61" t="str">
        <f t="shared" si="21"/>
        <v>No grades data</v>
      </c>
      <c r="CR14" s="61" t="str">
        <f t="shared" si="22"/>
        <v>No grades data</v>
      </c>
      <c r="CS14" s="61" t="str">
        <f t="shared" si="23"/>
        <v>No grades data</v>
      </c>
      <c r="CT14" s="61">
        <f t="shared" si="24"/>
        <v>0</v>
      </c>
      <c r="CU14" s="61">
        <f t="shared" si="25"/>
        <v>0</v>
      </c>
      <c r="CV14" s="61">
        <f t="shared" si="26"/>
        <v>0</v>
      </c>
      <c r="CW14" s="61">
        <f t="shared" si="27"/>
        <v>0</v>
      </c>
      <c r="CX14" s="61">
        <f t="shared" si="28"/>
        <v>0</v>
      </c>
      <c r="CY14" s="61">
        <f t="shared" si="29"/>
        <v>0</v>
      </c>
      <c r="CZ14" s="61">
        <f t="shared" si="30"/>
        <v>0</v>
      </c>
      <c r="DA14" s="61">
        <f t="shared" si="31"/>
        <v>0</v>
      </c>
      <c r="DB14" s="61"/>
      <c r="DC14" s="61"/>
      <c r="DD14" s="61"/>
      <c r="DE14" s="61"/>
      <c r="DF14" s="61"/>
      <c r="DG14" s="61"/>
    </row>
    <row r="15" spans="1:111" ht="15.75">
      <c r="A15" s="141" t="s">
        <v>190</v>
      </c>
      <c r="B15" s="67" t="s">
        <v>143</v>
      </c>
      <c r="C15" s="67" t="s">
        <v>182</v>
      </c>
      <c r="D15" s="67" t="s">
        <v>131</v>
      </c>
      <c r="E15" s="94">
        <v>37232</v>
      </c>
      <c r="F15" s="67">
        <v>1523438125</v>
      </c>
      <c r="G15" s="67"/>
      <c r="H15" s="68"/>
      <c r="I15" s="87" t="s">
        <v>129</v>
      </c>
      <c r="J15" s="88" t="s">
        <v>113</v>
      </c>
      <c r="K15" s="79" t="s">
        <v>112</v>
      </c>
      <c r="L15" s="88" t="s">
        <v>113</v>
      </c>
      <c r="M15" s="80"/>
      <c r="N15" s="90"/>
      <c r="O15" s="69" t="s">
        <v>114</v>
      </c>
      <c r="P15" s="70"/>
      <c r="Q15" s="69" t="s">
        <v>127</v>
      </c>
      <c r="R15" s="69" t="s">
        <v>113</v>
      </c>
      <c r="S15" s="85"/>
      <c r="T15" s="71">
        <v>90</v>
      </c>
      <c r="U15" s="91"/>
      <c r="V15" s="72">
        <v>4</v>
      </c>
      <c r="W15" s="72">
        <v>0</v>
      </c>
      <c r="X15" s="72">
        <v>0</v>
      </c>
      <c r="Y15" s="72">
        <v>0</v>
      </c>
      <c r="Z15" s="86"/>
      <c r="AA15" s="73" t="s">
        <v>115</v>
      </c>
      <c r="AB15" s="73" t="s">
        <v>115</v>
      </c>
      <c r="AC15" s="73" t="s">
        <v>115</v>
      </c>
      <c r="AD15" s="67">
        <v>1</v>
      </c>
      <c r="AE15" s="71" t="s">
        <v>119</v>
      </c>
      <c r="AF15" s="67" t="s">
        <v>131</v>
      </c>
      <c r="AG15" s="67"/>
      <c r="AH15" s="67"/>
      <c r="AI15" s="67"/>
      <c r="AJ15" s="67"/>
      <c r="AK15" s="67"/>
      <c r="AL15" s="67"/>
      <c r="AM15" s="67"/>
      <c r="AN15" s="67"/>
      <c r="AO15" s="67"/>
      <c r="AP15" s="67"/>
      <c r="AQ15" s="67"/>
      <c r="AR15" s="67"/>
      <c r="AS15" s="67"/>
      <c r="AT15" s="67"/>
      <c r="AU15" s="67"/>
      <c r="AV15" s="67"/>
      <c r="AW15" s="67"/>
      <c r="AX15" s="67"/>
      <c r="AY15" s="74" t="s">
        <v>144</v>
      </c>
      <c r="AZ15" s="82"/>
      <c r="BA15" s="84"/>
      <c r="BB15" s="83"/>
      <c r="BC15" s="61"/>
      <c r="BD15" s="61"/>
      <c r="BE15" s="61"/>
      <c r="BF15" s="61"/>
      <c r="BG15" s="61"/>
      <c r="BH15" s="61"/>
      <c r="BI15" s="61"/>
      <c r="BJ15" s="61"/>
      <c r="BK15" s="61"/>
      <c r="BL15" s="61"/>
      <c r="BM15" s="61"/>
      <c r="BN15" s="61"/>
      <c r="BO15" s="61"/>
      <c r="BP15" s="61"/>
      <c r="BQ15" s="61"/>
      <c r="BR15" s="61"/>
      <c r="BS15" s="61"/>
      <c r="BT15" s="61" t="s">
        <v>121</v>
      </c>
      <c r="BU15" s="75">
        <f t="shared" si="0"/>
        <v>37232</v>
      </c>
      <c r="BV15" s="75">
        <v>42614</v>
      </c>
      <c r="BW15" s="1">
        <f t="shared" si="1"/>
        <v>14</v>
      </c>
      <c r="BX15" t="str">
        <f t="shared" si="2"/>
        <v>Under 16</v>
      </c>
      <c r="BY15" s="61" t="str">
        <f t="shared" si="3"/>
        <v>Yes</v>
      </c>
      <c r="BZ15" s="76">
        <f t="shared" si="4"/>
        <v>0.9</v>
      </c>
      <c r="CA15" s="77" t="str">
        <f t="shared" si="5"/>
        <v>81-90%</v>
      </c>
      <c r="CB15" s="78" t="str">
        <f t="shared" si="6"/>
        <v>1-9</v>
      </c>
      <c r="CC15" s="78">
        <f t="shared" si="7"/>
        <v>0</v>
      </c>
      <c r="CD15" s="78">
        <f t="shared" si="8"/>
        <v>0</v>
      </c>
      <c r="CE15" s="78">
        <f t="shared" si="9"/>
        <v>1</v>
      </c>
      <c r="CF15" s="78">
        <f t="shared" si="10"/>
        <v>1</v>
      </c>
      <c r="CG15" s="61">
        <f t="shared" si="11"/>
        <v>1</v>
      </c>
      <c r="CH15" s="61">
        <f t="shared" si="12"/>
        <v>1</v>
      </c>
      <c r="CI15" s="61">
        <f t="shared" si="13"/>
        <v>0</v>
      </c>
      <c r="CJ15" s="61">
        <f t="shared" si="14"/>
        <v>0</v>
      </c>
      <c r="CK15" s="61">
        <f t="shared" si="15"/>
        <v>0</v>
      </c>
      <c r="CL15" s="61" t="str">
        <f t="shared" si="16"/>
        <v>No English Language data</v>
      </c>
      <c r="CM15" s="61" t="str">
        <f t="shared" si="17"/>
        <v>No mathematics data</v>
      </c>
      <c r="CN15" s="61">
        <f t="shared" si="18"/>
        <v>1</v>
      </c>
      <c r="CO15" s="61" t="str">
        <f t="shared" si="19"/>
        <v>Some grades data</v>
      </c>
      <c r="CP15" s="61" t="str">
        <f t="shared" si="20"/>
        <v>Underachiever</v>
      </c>
      <c r="CQ15" s="61" t="str">
        <f t="shared" si="21"/>
        <v>Not predicted English pass</v>
      </c>
      <c r="CR15" s="61" t="str">
        <f t="shared" si="22"/>
        <v>Not predicted Maths pass</v>
      </c>
      <c r="CS15" s="61" t="str">
        <f t="shared" si="23"/>
        <v>Predicted neither</v>
      </c>
      <c r="CT15" s="61">
        <f t="shared" si="24"/>
        <v>0</v>
      </c>
      <c r="CU15" s="61">
        <f t="shared" si="25"/>
        <v>0</v>
      </c>
      <c r="CV15" s="61">
        <f t="shared" si="26"/>
        <v>0</v>
      </c>
      <c r="CW15" s="61">
        <f t="shared" si="27"/>
        <v>0</v>
      </c>
      <c r="CX15" s="61">
        <f t="shared" si="28"/>
        <v>0</v>
      </c>
      <c r="CY15" s="61">
        <f t="shared" si="29"/>
        <v>0</v>
      </c>
      <c r="CZ15" s="61">
        <f t="shared" si="30"/>
        <v>0</v>
      </c>
      <c r="DA15" s="61">
        <f t="shared" si="31"/>
        <v>0</v>
      </c>
      <c r="DB15" s="61"/>
      <c r="DC15" s="61"/>
      <c r="DD15" s="61"/>
      <c r="DE15" s="61"/>
      <c r="DF15" s="61"/>
      <c r="DG15" s="61"/>
    </row>
    <row r="16" spans="1:111" ht="29.25">
      <c r="A16" s="141" t="s">
        <v>190</v>
      </c>
      <c r="B16" s="67" t="s">
        <v>143</v>
      </c>
      <c r="C16" s="67" t="s">
        <v>180</v>
      </c>
      <c r="D16" s="67" t="s">
        <v>131</v>
      </c>
      <c r="E16" s="94">
        <v>37138</v>
      </c>
      <c r="F16" s="67">
        <v>1886009340</v>
      </c>
      <c r="G16" s="67"/>
      <c r="H16" s="68"/>
      <c r="I16" s="87" t="s">
        <v>129</v>
      </c>
      <c r="J16" s="88" t="s">
        <v>113</v>
      </c>
      <c r="K16" s="79" t="s">
        <v>113</v>
      </c>
      <c r="L16" s="88" t="s">
        <v>113</v>
      </c>
      <c r="M16" s="80"/>
      <c r="N16" s="5"/>
      <c r="O16" s="69" t="s">
        <v>114</v>
      </c>
      <c r="P16" s="70"/>
      <c r="Q16" s="69" t="s">
        <v>127</v>
      </c>
      <c r="R16" s="69" t="s">
        <v>113</v>
      </c>
      <c r="S16" s="68"/>
      <c r="T16" s="71">
        <v>78</v>
      </c>
      <c r="U16" s="89"/>
      <c r="V16" s="72">
        <v>0</v>
      </c>
      <c r="W16" s="72">
        <v>0</v>
      </c>
      <c r="X16" s="72">
        <v>0</v>
      </c>
      <c r="Y16" s="72">
        <v>0</v>
      </c>
      <c r="Z16" s="81"/>
      <c r="AA16" s="73" t="s">
        <v>115</v>
      </c>
      <c r="AB16" s="73" t="s">
        <v>115</v>
      </c>
      <c r="AC16" s="73" t="s">
        <v>115</v>
      </c>
      <c r="AD16" s="67">
        <v>2</v>
      </c>
      <c r="AE16" s="71" t="s">
        <v>119</v>
      </c>
      <c r="AF16" s="67" t="s">
        <v>131</v>
      </c>
      <c r="AG16" s="67" t="s">
        <v>119</v>
      </c>
      <c r="AH16" s="67" t="s">
        <v>131</v>
      </c>
      <c r="AI16" s="67"/>
      <c r="AJ16" s="67"/>
      <c r="AK16" s="67"/>
      <c r="AL16" s="67"/>
      <c r="AM16" s="67"/>
      <c r="AN16" s="67"/>
      <c r="AO16" s="67"/>
      <c r="AP16" s="67"/>
      <c r="AQ16" s="67"/>
      <c r="AR16" s="67"/>
      <c r="AS16" s="67"/>
      <c r="AT16" s="67"/>
      <c r="AU16" s="67"/>
      <c r="AV16" s="67"/>
      <c r="AW16" s="67"/>
      <c r="AX16" s="67"/>
      <c r="AY16" s="74" t="s">
        <v>145</v>
      </c>
      <c r="AZ16" s="82"/>
      <c r="BA16" s="84"/>
      <c r="BB16" s="83"/>
      <c r="BC16" s="61"/>
      <c r="BD16" s="61"/>
      <c r="BE16" s="61"/>
      <c r="BF16" s="61"/>
      <c r="BG16" s="61"/>
      <c r="BH16" s="61"/>
      <c r="BI16" s="61"/>
      <c r="BJ16" s="61"/>
      <c r="BK16" s="61"/>
      <c r="BL16" s="61"/>
      <c r="BM16" s="61"/>
      <c r="BN16" s="61"/>
      <c r="BO16" s="61"/>
      <c r="BP16" s="61"/>
      <c r="BQ16" s="61"/>
      <c r="BR16" s="61"/>
      <c r="BS16" s="61"/>
      <c r="BT16" s="61" t="s">
        <v>121</v>
      </c>
      <c r="BU16" s="75">
        <f t="shared" si="0"/>
        <v>37138</v>
      </c>
      <c r="BV16" s="75">
        <v>42614</v>
      </c>
      <c r="BW16" s="1">
        <f t="shared" si="1"/>
        <v>14</v>
      </c>
      <c r="BX16" t="str">
        <f t="shared" si="2"/>
        <v>Under 16</v>
      </c>
      <c r="BY16" s="61" t="str">
        <f t="shared" si="3"/>
        <v>No</v>
      </c>
      <c r="BZ16" s="76">
        <f t="shared" si="4"/>
        <v>0.78</v>
      </c>
      <c r="CA16" s="77" t="str">
        <f t="shared" si="5"/>
        <v>71-80%</v>
      </c>
      <c r="CB16" s="78">
        <f t="shared" si="6"/>
        <v>0</v>
      </c>
      <c r="CC16" s="78">
        <f t="shared" si="7"/>
        <v>0</v>
      </c>
      <c r="CD16" s="78">
        <f t="shared" si="8"/>
        <v>0</v>
      </c>
      <c r="CE16" s="78">
        <f t="shared" si="9"/>
        <v>1</v>
      </c>
      <c r="CF16" s="78">
        <f t="shared" si="10"/>
        <v>0</v>
      </c>
      <c r="CG16" s="61">
        <f t="shared" si="11"/>
        <v>1</v>
      </c>
      <c r="CH16" s="61">
        <f t="shared" si="12"/>
        <v>1</v>
      </c>
      <c r="CI16" s="61">
        <f t="shared" si="13"/>
        <v>0</v>
      </c>
      <c r="CJ16" s="61">
        <f t="shared" si="14"/>
        <v>0</v>
      </c>
      <c r="CK16" s="61">
        <f t="shared" si="15"/>
        <v>0</v>
      </c>
      <c r="CL16" s="61" t="str">
        <f t="shared" si="16"/>
        <v>No English Language data</v>
      </c>
      <c r="CM16" s="61" t="str">
        <f t="shared" si="17"/>
        <v>No mathematics data</v>
      </c>
      <c r="CN16" s="61">
        <f t="shared" si="18"/>
        <v>2</v>
      </c>
      <c r="CO16" s="61" t="str">
        <f t="shared" si="19"/>
        <v>Some grades data</v>
      </c>
      <c r="CP16" s="61" t="str">
        <f t="shared" si="20"/>
        <v>Underachiever</v>
      </c>
      <c r="CQ16" s="61" t="str">
        <f t="shared" si="21"/>
        <v>Not predicted English pass</v>
      </c>
      <c r="CR16" s="61" t="str">
        <f t="shared" si="22"/>
        <v>Not predicted Maths pass</v>
      </c>
      <c r="CS16" s="61" t="str">
        <f t="shared" si="23"/>
        <v>Predicted neither</v>
      </c>
      <c r="CT16" s="61">
        <f t="shared" si="24"/>
        <v>0</v>
      </c>
      <c r="CU16" s="61">
        <f t="shared" si="25"/>
        <v>0</v>
      </c>
      <c r="CV16" s="61">
        <f t="shared" si="26"/>
        <v>0</v>
      </c>
      <c r="CW16" s="61">
        <f t="shared" si="27"/>
        <v>0</v>
      </c>
      <c r="CX16" s="61">
        <f t="shared" si="28"/>
        <v>0</v>
      </c>
      <c r="CY16" s="61">
        <f t="shared" si="29"/>
        <v>0</v>
      </c>
      <c r="CZ16" s="61">
        <f t="shared" si="30"/>
        <v>0</v>
      </c>
      <c r="DA16" s="61">
        <f t="shared" si="31"/>
        <v>0</v>
      </c>
      <c r="DB16" s="61"/>
      <c r="DC16" s="61"/>
      <c r="DD16" s="61"/>
      <c r="DE16" s="61"/>
      <c r="DF16" s="61"/>
      <c r="DG16" s="61"/>
    </row>
    <row r="17" spans="1:111" ht="15.75">
      <c r="A17" s="141" t="s">
        <v>190</v>
      </c>
      <c r="B17" s="67" t="s">
        <v>143</v>
      </c>
      <c r="C17" s="67" t="s">
        <v>183</v>
      </c>
      <c r="D17" s="67" t="s">
        <v>184</v>
      </c>
      <c r="E17" s="94">
        <v>37362</v>
      </c>
      <c r="F17" s="67">
        <v>6023299260</v>
      </c>
      <c r="G17" s="67"/>
      <c r="H17" s="68"/>
      <c r="I17" s="87" t="s">
        <v>129</v>
      </c>
      <c r="J17" s="88" t="s">
        <v>113</v>
      </c>
      <c r="K17" s="79" t="s">
        <v>112</v>
      </c>
      <c r="L17" s="88" t="s">
        <v>112</v>
      </c>
      <c r="M17" s="80"/>
      <c r="N17" s="5"/>
      <c r="O17" s="69" t="s">
        <v>114</v>
      </c>
      <c r="P17" s="70"/>
      <c r="Q17" s="69" t="s">
        <v>127</v>
      </c>
      <c r="R17" s="69" t="s">
        <v>113</v>
      </c>
      <c r="S17" s="68"/>
      <c r="T17" s="71">
        <v>92</v>
      </c>
      <c r="U17" s="89"/>
      <c r="V17" s="72">
        <v>0</v>
      </c>
      <c r="W17" s="72">
        <v>0</v>
      </c>
      <c r="X17" s="72">
        <v>0</v>
      </c>
      <c r="Y17" s="72">
        <v>0</v>
      </c>
      <c r="Z17" s="81"/>
      <c r="AA17" s="73" t="s">
        <v>115</v>
      </c>
      <c r="AB17" s="73" t="s">
        <v>115</v>
      </c>
      <c r="AC17" s="73" t="s">
        <v>115</v>
      </c>
      <c r="AD17" s="67">
        <v>2</v>
      </c>
      <c r="AE17" s="71" t="s">
        <v>122</v>
      </c>
      <c r="AF17" s="67" t="s">
        <v>130</v>
      </c>
      <c r="AG17" s="67" t="s">
        <v>119</v>
      </c>
      <c r="AH17" s="67" t="s">
        <v>131</v>
      </c>
      <c r="AI17" s="67"/>
      <c r="AJ17" s="67"/>
      <c r="AK17" s="67"/>
      <c r="AL17" s="67"/>
      <c r="AM17" s="67"/>
      <c r="AN17" s="67"/>
      <c r="AO17" s="67"/>
      <c r="AP17" s="67"/>
      <c r="AQ17" s="67"/>
      <c r="AR17" s="67"/>
      <c r="AS17" s="67"/>
      <c r="AT17" s="67"/>
      <c r="AU17" s="67"/>
      <c r="AV17" s="67"/>
      <c r="AW17" s="67"/>
      <c r="AX17" s="67"/>
      <c r="AY17" s="74" t="s">
        <v>144</v>
      </c>
      <c r="AZ17" s="82"/>
      <c r="BA17" s="84"/>
      <c r="BB17" s="83"/>
      <c r="BC17" s="61"/>
      <c r="BD17" s="61"/>
      <c r="BE17" s="61"/>
      <c r="BF17" s="61"/>
      <c r="BG17" s="61"/>
      <c r="BH17" s="61"/>
      <c r="BI17" s="61"/>
      <c r="BJ17" s="61"/>
      <c r="BK17" s="61"/>
      <c r="BL17" s="61"/>
      <c r="BM17" s="61"/>
      <c r="BN17" s="61"/>
      <c r="BO17" s="61"/>
      <c r="BP17" s="61"/>
      <c r="BQ17" s="61"/>
      <c r="BR17" s="61"/>
      <c r="BS17" s="61"/>
      <c r="BT17" s="61" t="s">
        <v>121</v>
      </c>
      <c r="BU17" s="75">
        <f t="shared" si="0"/>
        <v>37362</v>
      </c>
      <c r="BV17" s="75">
        <v>42614</v>
      </c>
      <c r="BW17" s="1">
        <f t="shared" si="1"/>
        <v>14</v>
      </c>
      <c r="BX17" t="str">
        <f t="shared" si="2"/>
        <v>Under 16</v>
      </c>
      <c r="BY17" s="61" t="str">
        <f t="shared" si="3"/>
        <v>Yes</v>
      </c>
      <c r="BZ17" s="76">
        <f t="shared" si="4"/>
        <v>0.92</v>
      </c>
      <c r="CA17" s="77" t="str">
        <f t="shared" si="5"/>
        <v>91-99%</v>
      </c>
      <c r="CB17" s="78">
        <f t="shared" si="6"/>
        <v>0</v>
      </c>
      <c r="CC17" s="78">
        <f t="shared" si="7"/>
        <v>0</v>
      </c>
      <c r="CD17" s="78">
        <f t="shared" si="8"/>
        <v>0</v>
      </c>
      <c r="CE17" s="78">
        <f t="shared" si="9"/>
        <v>0</v>
      </c>
      <c r="CF17" s="78">
        <f t="shared" si="10"/>
        <v>0</v>
      </c>
      <c r="CG17" s="61">
        <f t="shared" si="11"/>
        <v>1</v>
      </c>
      <c r="CH17" s="61">
        <f t="shared" si="12"/>
        <v>1</v>
      </c>
      <c r="CI17" s="61">
        <f t="shared" si="13"/>
        <v>0</v>
      </c>
      <c r="CJ17" s="61">
        <f t="shared" si="14"/>
        <v>0</v>
      </c>
      <c r="CK17" s="61">
        <f t="shared" si="15"/>
        <v>0</v>
      </c>
      <c r="CL17" s="61" t="str">
        <f t="shared" si="16"/>
        <v>No English Language data</v>
      </c>
      <c r="CM17" s="61" t="str">
        <f t="shared" si="17"/>
        <v>No mathematics data</v>
      </c>
      <c r="CN17" s="61">
        <f t="shared" si="18"/>
        <v>2</v>
      </c>
      <c r="CO17" s="61" t="str">
        <f t="shared" si="19"/>
        <v>Some grades data</v>
      </c>
      <c r="CP17" s="61" t="str">
        <f t="shared" si="20"/>
        <v>Underachiever</v>
      </c>
      <c r="CQ17" s="61" t="str">
        <f t="shared" si="21"/>
        <v>Not predicted English pass</v>
      </c>
      <c r="CR17" s="61" t="str">
        <f t="shared" si="22"/>
        <v>Not predicted Maths pass</v>
      </c>
      <c r="CS17" s="61" t="str">
        <f t="shared" si="23"/>
        <v>Predicted neither</v>
      </c>
      <c r="CT17" s="61">
        <f t="shared" si="24"/>
        <v>0</v>
      </c>
      <c r="CU17" s="61">
        <f t="shared" si="25"/>
        <v>0</v>
      </c>
      <c r="CV17" s="61">
        <f t="shared" si="26"/>
        <v>0</v>
      </c>
      <c r="CW17" s="61">
        <f t="shared" si="27"/>
        <v>0</v>
      </c>
      <c r="CX17" s="61">
        <f t="shared" si="28"/>
        <v>0</v>
      </c>
      <c r="CY17" s="61">
        <f t="shared" si="29"/>
        <v>0</v>
      </c>
      <c r="CZ17" s="61">
        <f t="shared" si="30"/>
        <v>0</v>
      </c>
      <c r="DA17" s="61">
        <f t="shared" si="31"/>
        <v>0</v>
      </c>
      <c r="DB17" s="61"/>
      <c r="DC17" s="61"/>
      <c r="DD17" s="61"/>
      <c r="DE17" s="61"/>
      <c r="DF17" s="61"/>
      <c r="DG17" s="61"/>
    </row>
    <row r="18" spans="1:111" ht="15.75">
      <c r="A18" s="141" t="s">
        <v>190</v>
      </c>
      <c r="B18" s="67" t="s">
        <v>143</v>
      </c>
      <c r="C18" s="67" t="s">
        <v>185</v>
      </c>
      <c r="D18" s="67" t="s">
        <v>178</v>
      </c>
      <c r="E18" s="94">
        <v>37274</v>
      </c>
      <c r="F18" s="67">
        <v>5143989042</v>
      </c>
      <c r="G18" s="67"/>
      <c r="H18" s="68"/>
      <c r="I18" s="87" t="s">
        <v>129</v>
      </c>
      <c r="J18" s="88" t="s">
        <v>113</v>
      </c>
      <c r="K18" s="79" t="s">
        <v>113</v>
      </c>
      <c r="L18" s="88" t="s">
        <v>113</v>
      </c>
      <c r="M18" s="80"/>
      <c r="N18" s="5"/>
      <c r="O18" s="69" t="s">
        <v>114</v>
      </c>
      <c r="P18" s="70"/>
      <c r="Q18" s="69" t="s">
        <v>127</v>
      </c>
      <c r="R18" s="69" t="s">
        <v>113</v>
      </c>
      <c r="S18" s="68"/>
      <c r="T18" s="71">
        <v>97</v>
      </c>
      <c r="U18" s="89"/>
      <c r="V18" s="72">
        <v>0</v>
      </c>
      <c r="W18" s="72">
        <v>0</v>
      </c>
      <c r="X18" s="72">
        <v>0</v>
      </c>
      <c r="Y18" s="72">
        <v>0</v>
      </c>
      <c r="Z18" s="81"/>
      <c r="AA18" s="73" t="s">
        <v>115</v>
      </c>
      <c r="AB18" s="73" t="s">
        <v>115</v>
      </c>
      <c r="AC18" s="73" t="s">
        <v>115</v>
      </c>
      <c r="AD18" s="67">
        <v>1</v>
      </c>
      <c r="AE18" s="71" t="s">
        <v>119</v>
      </c>
      <c r="AF18" s="67" t="s">
        <v>131</v>
      </c>
      <c r="AG18" s="67"/>
      <c r="AH18" s="67"/>
      <c r="AI18" s="67"/>
      <c r="AJ18" s="67"/>
      <c r="AK18" s="67"/>
      <c r="AL18" s="67"/>
      <c r="AM18" s="67"/>
      <c r="AN18" s="67"/>
      <c r="AO18" s="67"/>
      <c r="AP18" s="67"/>
      <c r="AQ18" s="67"/>
      <c r="AR18" s="67"/>
      <c r="AS18" s="67"/>
      <c r="AT18" s="67"/>
      <c r="AU18" s="67"/>
      <c r="AV18" s="67"/>
      <c r="AW18" s="67"/>
      <c r="AX18" s="67"/>
      <c r="AY18" s="74" t="s">
        <v>144</v>
      </c>
      <c r="AZ18" s="82"/>
      <c r="BA18" s="84"/>
      <c r="BB18" s="83"/>
      <c r="BC18" s="61"/>
      <c r="BD18" s="61"/>
      <c r="BE18" s="61"/>
      <c r="BF18" s="61"/>
      <c r="BG18" s="61"/>
      <c r="BH18" s="61"/>
      <c r="BI18" s="61"/>
      <c r="BJ18" s="61"/>
      <c r="BK18" s="61"/>
      <c r="BL18" s="61"/>
      <c r="BM18" s="61"/>
      <c r="BN18" s="61"/>
      <c r="BO18" s="61"/>
      <c r="BP18" s="61"/>
      <c r="BQ18" s="61"/>
      <c r="BR18" s="61"/>
      <c r="BS18" s="61"/>
      <c r="BT18" s="61" t="s">
        <v>121</v>
      </c>
      <c r="BU18" s="75">
        <f t="shared" si="0"/>
        <v>37274</v>
      </c>
      <c r="BV18" s="75">
        <v>42614</v>
      </c>
      <c r="BW18" s="1">
        <f t="shared" si="1"/>
        <v>14</v>
      </c>
      <c r="BX18" t="str">
        <f t="shared" si="2"/>
        <v>Under 16</v>
      </c>
      <c r="BY18" s="61" t="str">
        <f t="shared" si="3"/>
        <v>No</v>
      </c>
      <c r="BZ18" s="76">
        <f t="shared" si="4"/>
        <v>0.97</v>
      </c>
      <c r="CA18" s="77" t="str">
        <f t="shared" si="5"/>
        <v>91-99%</v>
      </c>
      <c r="CB18" s="78">
        <f t="shared" si="6"/>
        <v>0</v>
      </c>
      <c r="CC18" s="78">
        <f t="shared" si="7"/>
        <v>0</v>
      </c>
      <c r="CD18" s="78">
        <f t="shared" si="8"/>
        <v>0</v>
      </c>
      <c r="CE18" s="78">
        <f t="shared" si="9"/>
        <v>0</v>
      </c>
      <c r="CF18" s="78">
        <f t="shared" si="10"/>
        <v>0</v>
      </c>
      <c r="CG18" s="61">
        <f t="shared" si="11"/>
        <v>1</v>
      </c>
      <c r="CH18" s="61">
        <f t="shared" si="12"/>
        <v>1</v>
      </c>
      <c r="CI18" s="61">
        <f t="shared" si="13"/>
        <v>0</v>
      </c>
      <c r="CJ18" s="61">
        <f t="shared" si="14"/>
        <v>0</v>
      </c>
      <c r="CK18" s="61">
        <f t="shared" si="15"/>
        <v>0</v>
      </c>
      <c r="CL18" s="61" t="str">
        <f t="shared" si="16"/>
        <v>No English Language data</v>
      </c>
      <c r="CM18" s="61" t="str">
        <f t="shared" si="17"/>
        <v>No mathematics data</v>
      </c>
      <c r="CN18" s="61">
        <f t="shared" si="18"/>
        <v>1</v>
      </c>
      <c r="CO18" s="61" t="str">
        <f t="shared" si="19"/>
        <v>Some grades data</v>
      </c>
      <c r="CP18" s="61" t="str">
        <f t="shared" si="20"/>
        <v>Underachiever</v>
      </c>
      <c r="CQ18" s="61" t="str">
        <f t="shared" si="21"/>
        <v>Not predicted English pass</v>
      </c>
      <c r="CR18" s="61" t="str">
        <f t="shared" si="22"/>
        <v>Not predicted Maths pass</v>
      </c>
      <c r="CS18" s="61" t="str">
        <f t="shared" si="23"/>
        <v>Predicted neither</v>
      </c>
      <c r="CT18" s="61">
        <f t="shared" si="24"/>
        <v>0</v>
      </c>
      <c r="CU18" s="61">
        <f t="shared" si="25"/>
        <v>0</v>
      </c>
      <c r="CV18" s="61">
        <f t="shared" si="26"/>
        <v>0</v>
      </c>
      <c r="CW18" s="61">
        <f t="shared" si="27"/>
        <v>0</v>
      </c>
      <c r="CX18" s="61">
        <f t="shared" si="28"/>
        <v>0</v>
      </c>
      <c r="CY18" s="61">
        <f t="shared" si="29"/>
        <v>0</v>
      </c>
      <c r="CZ18" s="61">
        <f t="shared" si="30"/>
        <v>0</v>
      </c>
      <c r="DA18" s="61">
        <f t="shared" si="31"/>
        <v>0</v>
      </c>
      <c r="DB18" s="61"/>
      <c r="DC18" s="61"/>
      <c r="DD18" s="61"/>
      <c r="DE18" s="61"/>
      <c r="DF18" s="61"/>
      <c r="DG18" s="61"/>
    </row>
    <row r="19" spans="1:111" ht="29.25">
      <c r="A19" s="141" t="s">
        <v>191</v>
      </c>
      <c r="B19" s="67" t="s">
        <v>143</v>
      </c>
      <c r="C19" s="67" t="s">
        <v>181</v>
      </c>
      <c r="D19" s="67" t="s">
        <v>178</v>
      </c>
      <c r="E19" s="94">
        <v>37269</v>
      </c>
      <c r="F19" s="67">
        <v>7837782975</v>
      </c>
      <c r="G19" s="67"/>
      <c r="H19" s="68"/>
      <c r="I19" s="87" t="s">
        <v>129</v>
      </c>
      <c r="J19" s="88" t="s">
        <v>113</v>
      </c>
      <c r="K19" s="79" t="s">
        <v>112</v>
      </c>
      <c r="L19" s="88" t="s">
        <v>112</v>
      </c>
      <c r="M19" s="80"/>
      <c r="N19" s="5"/>
      <c r="O19" s="69" t="s">
        <v>114</v>
      </c>
      <c r="P19" s="70"/>
      <c r="Q19" s="69" t="s">
        <v>127</v>
      </c>
      <c r="R19" s="69" t="s">
        <v>113</v>
      </c>
      <c r="S19" s="68"/>
      <c r="T19" s="71">
        <v>92</v>
      </c>
      <c r="U19" s="89"/>
      <c r="V19" s="72">
        <v>0</v>
      </c>
      <c r="W19" s="72">
        <v>0</v>
      </c>
      <c r="X19" s="72">
        <v>0</v>
      </c>
      <c r="Y19" s="72">
        <v>0</v>
      </c>
      <c r="Z19" s="81"/>
      <c r="AA19" s="73" t="s">
        <v>115</v>
      </c>
      <c r="AB19" s="73" t="s">
        <v>115</v>
      </c>
      <c r="AC19" s="73" t="s">
        <v>115</v>
      </c>
      <c r="AD19" s="67">
        <v>3</v>
      </c>
      <c r="AE19" s="71" t="s">
        <v>122</v>
      </c>
      <c r="AF19" s="67" t="s">
        <v>130</v>
      </c>
      <c r="AG19" s="67" t="s">
        <v>119</v>
      </c>
      <c r="AH19" s="67" t="s">
        <v>130</v>
      </c>
      <c r="AI19" s="67" t="s">
        <v>119</v>
      </c>
      <c r="AJ19" s="67" t="s">
        <v>131</v>
      </c>
      <c r="AK19" s="67"/>
      <c r="AL19" s="67"/>
      <c r="AM19" s="67"/>
      <c r="AN19" s="67"/>
      <c r="AO19" s="67"/>
      <c r="AP19" s="67"/>
      <c r="AQ19" s="67"/>
      <c r="AR19" s="67"/>
      <c r="AS19" s="67"/>
      <c r="AT19" s="67"/>
      <c r="AU19" s="67"/>
      <c r="AV19" s="67"/>
      <c r="AW19" s="67"/>
      <c r="AX19" s="67"/>
      <c r="AY19" s="74" t="s">
        <v>146</v>
      </c>
      <c r="AZ19" s="82"/>
      <c r="BA19" s="84"/>
      <c r="BB19" s="83"/>
      <c r="BC19" s="61"/>
      <c r="BD19" s="61"/>
      <c r="BE19" s="61"/>
      <c r="BF19" s="61"/>
      <c r="BG19" s="61"/>
      <c r="BH19" s="61"/>
      <c r="BI19" s="61"/>
      <c r="BJ19" s="61"/>
      <c r="BK19" s="61"/>
      <c r="BL19" s="61"/>
      <c r="BM19" s="61"/>
      <c r="BN19" s="61"/>
      <c r="BO19" s="61"/>
      <c r="BP19" s="61"/>
      <c r="BQ19" s="61"/>
      <c r="BR19" s="61"/>
      <c r="BS19" s="61"/>
      <c r="BT19" s="61" t="s">
        <v>121</v>
      </c>
      <c r="BU19" s="75">
        <f t="shared" si="0"/>
        <v>37269</v>
      </c>
      <c r="BV19" s="75">
        <v>42614</v>
      </c>
      <c r="BW19" s="1">
        <f t="shared" si="1"/>
        <v>14</v>
      </c>
      <c r="BX19" t="str">
        <f t="shared" si="2"/>
        <v>Under 16</v>
      </c>
      <c r="BY19" s="61" t="str">
        <f t="shared" si="3"/>
        <v>Yes</v>
      </c>
      <c r="BZ19" s="76">
        <f t="shared" si="4"/>
        <v>0.92</v>
      </c>
      <c r="CA19" s="77" t="str">
        <f t="shared" si="5"/>
        <v>91-99%</v>
      </c>
      <c r="CB19" s="78">
        <f t="shared" si="6"/>
        <v>0</v>
      </c>
      <c r="CC19" s="78">
        <f t="shared" si="7"/>
        <v>0</v>
      </c>
      <c r="CD19" s="78">
        <f t="shared" si="8"/>
        <v>0</v>
      </c>
      <c r="CE19" s="78">
        <f t="shared" si="9"/>
        <v>0</v>
      </c>
      <c r="CF19" s="78">
        <f t="shared" si="10"/>
        <v>0</v>
      </c>
      <c r="CG19" s="61">
        <f t="shared" si="11"/>
        <v>1</v>
      </c>
      <c r="CH19" s="61">
        <f t="shared" si="12"/>
        <v>1</v>
      </c>
      <c r="CI19" s="61">
        <f t="shared" si="13"/>
        <v>0</v>
      </c>
      <c r="CJ19" s="61">
        <f t="shared" si="14"/>
        <v>0</v>
      </c>
      <c r="CK19" s="61">
        <f t="shared" si="15"/>
        <v>0</v>
      </c>
      <c r="CL19" s="61" t="str">
        <f t="shared" si="16"/>
        <v>No English Language data</v>
      </c>
      <c r="CM19" s="61" t="str">
        <f t="shared" si="17"/>
        <v>No mathematics data</v>
      </c>
      <c r="CN19" s="61">
        <f t="shared" si="18"/>
        <v>3</v>
      </c>
      <c r="CO19" s="61" t="str">
        <f t="shared" si="19"/>
        <v>Some grades data</v>
      </c>
      <c r="CP19" s="61" t="str">
        <f t="shared" si="20"/>
        <v>Underachiever</v>
      </c>
      <c r="CQ19" s="61" t="str">
        <f t="shared" si="21"/>
        <v>Not predicted English pass</v>
      </c>
      <c r="CR19" s="61" t="str">
        <f t="shared" si="22"/>
        <v>Not predicted Maths pass</v>
      </c>
      <c r="CS19" s="61" t="str">
        <f t="shared" si="23"/>
        <v>Predicted neither</v>
      </c>
      <c r="CT19" s="61">
        <f t="shared" si="24"/>
        <v>0</v>
      </c>
      <c r="CU19" s="61">
        <f t="shared" si="25"/>
        <v>0</v>
      </c>
      <c r="CV19" s="61">
        <f t="shared" si="26"/>
        <v>0</v>
      </c>
      <c r="CW19" s="61">
        <f t="shared" si="27"/>
        <v>0</v>
      </c>
      <c r="CX19" s="61">
        <f t="shared" si="28"/>
        <v>0</v>
      </c>
      <c r="CY19" s="61">
        <f t="shared" si="29"/>
        <v>0</v>
      </c>
      <c r="CZ19" s="61">
        <f t="shared" si="30"/>
        <v>0</v>
      </c>
      <c r="DA19" s="61">
        <f t="shared" si="31"/>
        <v>0</v>
      </c>
      <c r="DB19" s="61"/>
      <c r="DC19" s="61"/>
      <c r="DD19" s="61"/>
      <c r="DE19" s="61"/>
      <c r="DF19" s="61"/>
      <c r="DG19" s="61"/>
    </row>
    <row r="20" spans="1:111" ht="29.25">
      <c r="A20" s="141" t="s">
        <v>191</v>
      </c>
      <c r="B20" s="67" t="s">
        <v>143</v>
      </c>
      <c r="C20" s="67" t="s">
        <v>186</v>
      </c>
      <c r="D20" s="67" t="s">
        <v>187</v>
      </c>
      <c r="E20" s="94">
        <v>37185</v>
      </c>
      <c r="F20" s="67">
        <v>4224920386</v>
      </c>
      <c r="G20" s="67"/>
      <c r="H20" s="68"/>
      <c r="I20" s="87" t="s">
        <v>129</v>
      </c>
      <c r="J20" s="88" t="s">
        <v>113</v>
      </c>
      <c r="K20" s="79" t="s">
        <v>112</v>
      </c>
      <c r="L20" s="88" t="s">
        <v>113</v>
      </c>
      <c r="M20" s="80"/>
      <c r="N20" s="5"/>
      <c r="O20" s="69" t="s">
        <v>114</v>
      </c>
      <c r="P20" s="70"/>
      <c r="Q20" s="69" t="s">
        <v>127</v>
      </c>
      <c r="R20" s="69" t="s">
        <v>113</v>
      </c>
      <c r="S20" s="68"/>
      <c r="T20" s="71">
        <v>85</v>
      </c>
      <c r="U20" s="89"/>
      <c r="V20" s="72">
        <v>4</v>
      </c>
      <c r="W20" s="72">
        <v>0</v>
      </c>
      <c r="X20" s="72">
        <v>0</v>
      </c>
      <c r="Y20" s="72">
        <v>2</v>
      </c>
      <c r="Z20" s="81"/>
      <c r="AA20" s="73" t="s">
        <v>115</v>
      </c>
      <c r="AB20" s="73" t="s">
        <v>128</v>
      </c>
      <c r="AC20" s="73" t="s">
        <v>115</v>
      </c>
      <c r="AD20" s="67">
        <v>4</v>
      </c>
      <c r="AE20" s="71" t="s">
        <v>116</v>
      </c>
      <c r="AF20" s="67" t="s">
        <v>130</v>
      </c>
      <c r="AG20" s="67" t="s">
        <v>118</v>
      </c>
      <c r="AH20" s="67" t="s">
        <v>130</v>
      </c>
      <c r="AI20" s="67" t="s">
        <v>119</v>
      </c>
      <c r="AJ20" s="67" t="s">
        <v>131</v>
      </c>
      <c r="AK20" s="67" t="s">
        <v>119</v>
      </c>
      <c r="AL20" s="67" t="s">
        <v>131</v>
      </c>
      <c r="AM20" s="67"/>
      <c r="AN20" s="67"/>
      <c r="AO20" s="67"/>
      <c r="AP20" s="67"/>
      <c r="AQ20" s="67"/>
      <c r="AR20" s="67"/>
      <c r="AS20" s="67"/>
      <c r="AT20" s="67"/>
      <c r="AU20" s="67"/>
      <c r="AV20" s="67"/>
      <c r="AW20" s="67"/>
      <c r="AX20" s="67"/>
      <c r="AY20" s="74" t="s">
        <v>145</v>
      </c>
      <c r="AZ20" s="82"/>
      <c r="BA20" s="84"/>
      <c r="BB20" s="83"/>
      <c r="BC20" s="61"/>
      <c r="BD20" s="61"/>
      <c r="BE20" s="61"/>
      <c r="BF20" s="61"/>
      <c r="BG20" s="61"/>
      <c r="BH20" s="61"/>
      <c r="BI20" s="61"/>
      <c r="BJ20" s="61"/>
      <c r="BK20" s="61"/>
      <c r="BL20" s="61"/>
      <c r="BM20" s="61"/>
      <c r="BN20" s="61"/>
      <c r="BO20" s="61"/>
      <c r="BP20" s="61"/>
      <c r="BQ20" s="61"/>
      <c r="BR20" s="61"/>
      <c r="BS20" s="61"/>
      <c r="BT20" s="61" t="s">
        <v>121</v>
      </c>
      <c r="BU20" s="75">
        <f t="shared" si="0"/>
        <v>37185</v>
      </c>
      <c r="BV20" s="75">
        <v>42614</v>
      </c>
      <c r="BW20" s="1">
        <f t="shared" si="1"/>
        <v>14</v>
      </c>
      <c r="BX20" t="str">
        <f t="shared" si="2"/>
        <v>Under 16</v>
      </c>
      <c r="BY20" s="61" t="str">
        <f t="shared" si="3"/>
        <v>Yes</v>
      </c>
      <c r="BZ20" s="76">
        <f t="shared" si="4"/>
        <v>0.85</v>
      </c>
      <c r="CA20" s="77" t="str">
        <f t="shared" si="5"/>
        <v>81-90%</v>
      </c>
      <c r="CB20" s="78" t="str">
        <f t="shared" si="6"/>
        <v>1-9</v>
      </c>
      <c r="CC20" s="78">
        <f t="shared" si="7"/>
        <v>0</v>
      </c>
      <c r="CD20" s="78" t="str">
        <f t="shared" si="8"/>
        <v>1-9</v>
      </c>
      <c r="CE20" s="78">
        <f t="shared" si="9"/>
        <v>1</v>
      </c>
      <c r="CF20" s="78">
        <f t="shared" si="10"/>
        <v>1</v>
      </c>
      <c r="CG20" s="61">
        <f t="shared" si="11"/>
        <v>1</v>
      </c>
      <c r="CH20" s="61">
        <f t="shared" si="12"/>
        <v>1</v>
      </c>
      <c r="CI20" s="61">
        <f t="shared" si="13"/>
        <v>0</v>
      </c>
      <c r="CJ20" s="61">
        <f t="shared" si="14"/>
        <v>0</v>
      </c>
      <c r="CK20" s="61">
        <f t="shared" si="15"/>
        <v>0</v>
      </c>
      <c r="CL20" s="61" t="str">
        <f t="shared" si="16"/>
        <v>No English Language data</v>
      </c>
      <c r="CM20" s="61" t="str">
        <f t="shared" si="17"/>
        <v>C</v>
      </c>
      <c r="CN20" s="61">
        <f t="shared" si="18"/>
        <v>4</v>
      </c>
      <c r="CO20" s="61" t="str">
        <f t="shared" si="19"/>
        <v>Some grades data</v>
      </c>
      <c r="CP20" s="61" t="str">
        <f t="shared" si="20"/>
        <v>Underachiever</v>
      </c>
      <c r="CQ20" s="61" t="str">
        <f t="shared" si="21"/>
        <v>Not predicted English pass</v>
      </c>
      <c r="CR20" s="61" t="str">
        <f t="shared" si="22"/>
        <v>Predicted Maths pass</v>
      </c>
      <c r="CS20" s="61" t="str">
        <f t="shared" si="23"/>
        <v>Predicted Maths only</v>
      </c>
      <c r="CT20" s="61">
        <f t="shared" si="24"/>
        <v>0</v>
      </c>
      <c r="CU20" s="61">
        <f t="shared" si="25"/>
        <v>0</v>
      </c>
      <c r="CV20" s="61">
        <f t="shared" si="26"/>
        <v>0</v>
      </c>
      <c r="CW20" s="61">
        <f t="shared" si="27"/>
        <v>0</v>
      </c>
      <c r="CX20" s="61">
        <f t="shared" si="28"/>
        <v>0</v>
      </c>
      <c r="CY20" s="61">
        <f t="shared" si="29"/>
        <v>0</v>
      </c>
      <c r="CZ20" s="61">
        <f t="shared" si="30"/>
        <v>0</v>
      </c>
      <c r="DA20" s="61">
        <f t="shared" si="31"/>
        <v>0</v>
      </c>
      <c r="DB20" s="61"/>
      <c r="DC20" s="61"/>
      <c r="DD20" s="61"/>
      <c r="DE20" s="61"/>
      <c r="DF20" s="61"/>
      <c r="DG20" s="61"/>
    </row>
    <row r="21" spans="1:111" ht="15.75">
      <c r="A21" s="141" t="s">
        <v>191</v>
      </c>
      <c r="B21" s="67" t="s">
        <v>143</v>
      </c>
      <c r="C21" s="67" t="s">
        <v>181</v>
      </c>
      <c r="D21" s="67" t="s">
        <v>183</v>
      </c>
      <c r="E21" s="94">
        <v>37092</v>
      </c>
      <c r="F21" s="67">
        <v>3921393913</v>
      </c>
      <c r="G21" s="67"/>
      <c r="H21" s="68"/>
      <c r="I21" s="87" t="s">
        <v>129</v>
      </c>
      <c r="J21" s="88" t="s">
        <v>113</v>
      </c>
      <c r="K21" s="79" t="s">
        <v>113</v>
      </c>
      <c r="L21" s="88" t="s">
        <v>112</v>
      </c>
      <c r="M21" s="80"/>
      <c r="N21" s="5"/>
      <c r="O21" s="69" t="s">
        <v>114</v>
      </c>
      <c r="P21" s="70"/>
      <c r="Q21" s="69" t="s">
        <v>127</v>
      </c>
      <c r="R21" s="69" t="s">
        <v>113</v>
      </c>
      <c r="S21" s="68"/>
      <c r="T21" s="71">
        <v>83</v>
      </c>
      <c r="U21" s="89"/>
      <c r="V21" s="72">
        <v>3</v>
      </c>
      <c r="W21" s="72">
        <v>3</v>
      </c>
      <c r="X21" s="72">
        <v>0</v>
      </c>
      <c r="Y21" s="72">
        <v>1</v>
      </c>
      <c r="Z21" s="81"/>
      <c r="AA21" s="73" t="s">
        <v>115</v>
      </c>
      <c r="AB21" s="73" t="s">
        <v>115</v>
      </c>
      <c r="AC21" s="73" t="s">
        <v>115</v>
      </c>
      <c r="AD21" s="67">
        <v>2</v>
      </c>
      <c r="AE21" s="71" t="s">
        <v>140</v>
      </c>
      <c r="AF21" s="67" t="s">
        <v>130</v>
      </c>
      <c r="AG21" s="67" t="s">
        <v>119</v>
      </c>
      <c r="AH21" s="67" t="s">
        <v>131</v>
      </c>
      <c r="AI21" s="67"/>
      <c r="AJ21" s="67"/>
      <c r="AK21" s="67"/>
      <c r="AL21" s="67"/>
      <c r="AM21" s="67"/>
      <c r="AN21" s="67"/>
      <c r="AO21" s="67"/>
      <c r="AP21" s="67"/>
      <c r="AQ21" s="67"/>
      <c r="AR21" s="67"/>
      <c r="AS21" s="67"/>
      <c r="AT21" s="67"/>
      <c r="AU21" s="67"/>
      <c r="AV21" s="67"/>
      <c r="AW21" s="67"/>
      <c r="AX21" s="67"/>
      <c r="AY21" s="74" t="s">
        <v>144</v>
      </c>
      <c r="AZ21" s="82"/>
      <c r="BA21" s="84"/>
      <c r="BB21" s="83"/>
      <c r="BC21" s="61"/>
      <c r="BD21" s="61"/>
      <c r="BE21" s="61"/>
      <c r="BF21" s="61"/>
      <c r="BG21" s="61"/>
      <c r="BH21" s="61"/>
      <c r="BI21" s="61"/>
      <c r="BJ21" s="61"/>
      <c r="BK21" s="61"/>
      <c r="BL21" s="61"/>
      <c r="BM21" s="61"/>
      <c r="BN21" s="61"/>
      <c r="BO21" s="61"/>
      <c r="BP21" s="61"/>
      <c r="BQ21" s="61"/>
      <c r="BR21" s="61"/>
      <c r="BS21" s="61"/>
      <c r="BT21" s="61" t="s">
        <v>121</v>
      </c>
      <c r="BU21" s="75">
        <f t="shared" si="0"/>
        <v>37092</v>
      </c>
      <c r="BV21" s="75">
        <v>42614</v>
      </c>
      <c r="BW21" s="1">
        <f t="shared" si="1"/>
        <v>15</v>
      </c>
      <c r="BX21" t="str">
        <f t="shared" si="2"/>
        <v>Under 16</v>
      </c>
      <c r="BY21" s="61" t="str">
        <f t="shared" si="3"/>
        <v>No</v>
      </c>
      <c r="BZ21" s="76">
        <f t="shared" si="4"/>
        <v>0.83</v>
      </c>
      <c r="CA21" s="77" t="str">
        <f t="shared" si="5"/>
        <v>81-90%</v>
      </c>
      <c r="CB21" s="78" t="str">
        <f t="shared" si="6"/>
        <v>1-9</v>
      </c>
      <c r="CC21" s="78" t="str">
        <f t="shared" si="7"/>
        <v>1-9</v>
      </c>
      <c r="CD21" s="78" t="str">
        <f t="shared" si="8"/>
        <v>1-9</v>
      </c>
      <c r="CE21" s="78">
        <f t="shared" si="9"/>
        <v>1</v>
      </c>
      <c r="CF21" s="78">
        <f t="shared" si="10"/>
        <v>1</v>
      </c>
      <c r="CG21" s="61">
        <f t="shared" si="11"/>
        <v>1</v>
      </c>
      <c r="CH21" s="61">
        <f t="shared" si="12"/>
        <v>1</v>
      </c>
      <c r="CI21" s="61">
        <f t="shared" si="13"/>
        <v>0</v>
      </c>
      <c r="CJ21" s="61">
        <f t="shared" si="14"/>
        <v>0</v>
      </c>
      <c r="CK21" s="61">
        <f t="shared" si="15"/>
        <v>0</v>
      </c>
      <c r="CL21" s="61" t="str">
        <f t="shared" si="16"/>
        <v>No English Language data</v>
      </c>
      <c r="CM21" s="61" t="str">
        <f t="shared" si="17"/>
        <v>No mathematics data</v>
      </c>
      <c r="CN21" s="61">
        <f t="shared" si="18"/>
        <v>2</v>
      </c>
      <c r="CO21" s="61" t="str">
        <f t="shared" si="19"/>
        <v>Some grades data</v>
      </c>
      <c r="CP21" s="61" t="str">
        <f t="shared" si="20"/>
        <v>Underachiever</v>
      </c>
      <c r="CQ21" s="61" t="str">
        <f t="shared" si="21"/>
        <v>Not predicted English pass</v>
      </c>
      <c r="CR21" s="61" t="str">
        <f t="shared" si="22"/>
        <v>Not predicted Maths pass</v>
      </c>
      <c r="CS21" s="61" t="str">
        <f t="shared" si="23"/>
        <v>Predicted neither</v>
      </c>
      <c r="CT21" s="61">
        <f t="shared" si="24"/>
        <v>0</v>
      </c>
      <c r="CU21" s="61">
        <f t="shared" si="25"/>
        <v>0</v>
      </c>
      <c r="CV21" s="61">
        <f t="shared" si="26"/>
        <v>0</v>
      </c>
      <c r="CW21" s="61">
        <f t="shared" si="27"/>
        <v>0</v>
      </c>
      <c r="CX21" s="61">
        <f t="shared" si="28"/>
        <v>0</v>
      </c>
      <c r="CY21" s="61">
        <f t="shared" si="29"/>
        <v>0</v>
      </c>
      <c r="CZ21" s="61">
        <f t="shared" si="30"/>
        <v>0</v>
      </c>
      <c r="DA21" s="61">
        <f t="shared" si="31"/>
        <v>0</v>
      </c>
      <c r="DB21" s="61"/>
      <c r="DC21" s="61"/>
      <c r="DD21" s="61"/>
      <c r="DE21" s="61"/>
      <c r="DF21" s="61"/>
      <c r="DG21" s="61"/>
    </row>
    <row r="22" spans="1:111" ht="29.25">
      <c r="A22" s="141" t="s">
        <v>191</v>
      </c>
      <c r="B22" s="67" t="s">
        <v>143</v>
      </c>
      <c r="C22" s="67" t="s">
        <v>139</v>
      </c>
      <c r="D22" s="67" t="s">
        <v>183</v>
      </c>
      <c r="E22" s="94">
        <v>37009</v>
      </c>
      <c r="F22" s="67">
        <v>7846913629</v>
      </c>
      <c r="G22" s="67"/>
      <c r="H22" s="68"/>
      <c r="I22" s="87" t="s">
        <v>129</v>
      </c>
      <c r="J22" s="88" t="s">
        <v>112</v>
      </c>
      <c r="K22" s="79" t="s">
        <v>113</v>
      </c>
      <c r="L22" s="88" t="s">
        <v>112</v>
      </c>
      <c r="M22" s="80"/>
      <c r="N22" s="5"/>
      <c r="O22" s="69" t="s">
        <v>114</v>
      </c>
      <c r="P22" s="70"/>
      <c r="Q22" s="69" t="s">
        <v>127</v>
      </c>
      <c r="R22" s="69" t="s">
        <v>113</v>
      </c>
      <c r="S22" s="68"/>
      <c r="T22" s="71">
        <v>93</v>
      </c>
      <c r="U22" s="89"/>
      <c r="V22" s="72">
        <v>1</v>
      </c>
      <c r="W22" s="72">
        <v>0</v>
      </c>
      <c r="X22" s="72">
        <v>0</v>
      </c>
      <c r="Y22" s="72">
        <v>0</v>
      </c>
      <c r="Z22" s="81"/>
      <c r="AA22" s="73" t="s">
        <v>115</v>
      </c>
      <c r="AB22" s="73" t="s">
        <v>115</v>
      </c>
      <c r="AC22" s="73" t="s">
        <v>115</v>
      </c>
      <c r="AD22" s="67">
        <v>2</v>
      </c>
      <c r="AE22" s="71" t="s">
        <v>119</v>
      </c>
      <c r="AF22" s="67" t="s">
        <v>130</v>
      </c>
      <c r="AG22" s="67" t="s">
        <v>119</v>
      </c>
      <c r="AH22" s="67" t="s">
        <v>131</v>
      </c>
      <c r="AI22" s="67"/>
      <c r="AJ22" s="67"/>
      <c r="AK22" s="67"/>
      <c r="AL22" s="67"/>
      <c r="AM22" s="67"/>
      <c r="AN22" s="67"/>
      <c r="AO22" s="67"/>
      <c r="AP22" s="67"/>
      <c r="AQ22" s="67"/>
      <c r="AR22" s="67"/>
      <c r="AS22" s="67"/>
      <c r="AT22" s="67"/>
      <c r="AU22" s="67"/>
      <c r="AV22" s="67"/>
      <c r="AW22" s="67"/>
      <c r="AX22" s="67"/>
      <c r="AY22" s="74" t="s">
        <v>146</v>
      </c>
      <c r="AZ22" s="82"/>
      <c r="BA22" s="84"/>
      <c r="BB22" s="83"/>
      <c r="BC22" s="61"/>
      <c r="BD22" s="61"/>
      <c r="BE22" s="61"/>
      <c r="BF22" s="61"/>
      <c r="BG22" s="61"/>
      <c r="BH22" s="61"/>
      <c r="BI22" s="61"/>
      <c r="BJ22" s="61"/>
      <c r="BK22" s="61"/>
      <c r="BL22" s="61"/>
      <c r="BM22" s="61"/>
      <c r="BN22" s="61"/>
      <c r="BO22" s="61"/>
      <c r="BP22" s="61"/>
      <c r="BQ22" s="61"/>
      <c r="BR22" s="61"/>
      <c r="BS22" s="61"/>
      <c r="BT22" s="61" t="s">
        <v>121</v>
      </c>
      <c r="BU22" s="75">
        <f t="shared" si="0"/>
        <v>37009</v>
      </c>
      <c r="BV22" s="75">
        <v>42614</v>
      </c>
      <c r="BW22" s="1">
        <f t="shared" si="1"/>
        <v>15</v>
      </c>
      <c r="BX22" t="str">
        <f t="shared" si="2"/>
        <v>Under 16</v>
      </c>
      <c r="BY22" s="61" t="str">
        <f t="shared" si="3"/>
        <v>No</v>
      </c>
      <c r="BZ22" s="76">
        <f t="shared" si="4"/>
        <v>0.93</v>
      </c>
      <c r="CA22" s="77" t="str">
        <f t="shared" si="5"/>
        <v>91-99%</v>
      </c>
      <c r="CB22" s="78" t="str">
        <f t="shared" si="6"/>
        <v>1-9</v>
      </c>
      <c r="CC22" s="78">
        <f t="shared" si="7"/>
        <v>0</v>
      </c>
      <c r="CD22" s="78">
        <f t="shared" si="8"/>
        <v>0</v>
      </c>
      <c r="CE22" s="78">
        <f t="shared" si="9"/>
        <v>0</v>
      </c>
      <c r="CF22" s="78">
        <f t="shared" si="10"/>
        <v>0</v>
      </c>
      <c r="CG22" s="61">
        <f t="shared" si="11"/>
        <v>1</v>
      </c>
      <c r="CH22" s="61">
        <f t="shared" si="12"/>
        <v>1</v>
      </c>
      <c r="CI22" s="61">
        <f t="shared" si="13"/>
        <v>0</v>
      </c>
      <c r="CJ22" s="61">
        <f t="shared" si="14"/>
        <v>0</v>
      </c>
      <c r="CK22" s="61">
        <f t="shared" si="15"/>
        <v>0</v>
      </c>
      <c r="CL22" s="61" t="str">
        <f t="shared" si="16"/>
        <v>No English Language data</v>
      </c>
      <c r="CM22" s="61" t="str">
        <f t="shared" si="17"/>
        <v>No mathematics data</v>
      </c>
      <c r="CN22" s="61">
        <f t="shared" si="18"/>
        <v>2</v>
      </c>
      <c r="CO22" s="61" t="str">
        <f t="shared" si="19"/>
        <v>Some grades data</v>
      </c>
      <c r="CP22" s="61" t="str">
        <f t="shared" si="20"/>
        <v>Underachiever</v>
      </c>
      <c r="CQ22" s="61" t="str">
        <f t="shared" si="21"/>
        <v>Not predicted English pass</v>
      </c>
      <c r="CR22" s="61" t="str">
        <f t="shared" si="22"/>
        <v>Not predicted Maths pass</v>
      </c>
      <c r="CS22" s="61" t="str">
        <f t="shared" si="23"/>
        <v>Predicted neither</v>
      </c>
      <c r="CT22" s="61">
        <f t="shared" si="24"/>
        <v>0</v>
      </c>
      <c r="CU22" s="61">
        <f t="shared" si="25"/>
        <v>0</v>
      </c>
      <c r="CV22" s="61">
        <f t="shared" si="26"/>
        <v>0</v>
      </c>
      <c r="CW22" s="61">
        <f t="shared" si="27"/>
        <v>0</v>
      </c>
      <c r="CX22" s="61">
        <f t="shared" si="28"/>
        <v>0</v>
      </c>
      <c r="CY22" s="61">
        <f t="shared" si="29"/>
        <v>0</v>
      </c>
      <c r="CZ22" s="61">
        <f t="shared" si="30"/>
        <v>0</v>
      </c>
      <c r="DA22" s="61">
        <f t="shared" si="31"/>
        <v>0</v>
      </c>
      <c r="DB22" s="61"/>
      <c r="DC22" s="61"/>
      <c r="DD22" s="61"/>
      <c r="DE22" s="61"/>
      <c r="DF22" s="61"/>
      <c r="DG22" s="61"/>
    </row>
    <row r="23" spans="1:111" ht="29.25">
      <c r="A23" s="141" t="s">
        <v>191</v>
      </c>
      <c r="B23" s="67" t="s">
        <v>143</v>
      </c>
      <c r="C23" s="67" t="s">
        <v>136</v>
      </c>
      <c r="D23" s="67" t="s">
        <v>185</v>
      </c>
      <c r="E23" s="94">
        <v>37148</v>
      </c>
      <c r="F23" s="67">
        <v>4946500870</v>
      </c>
      <c r="G23" s="67"/>
      <c r="H23" s="68"/>
      <c r="I23" s="87" t="s">
        <v>129</v>
      </c>
      <c r="J23" s="88" t="s">
        <v>113</v>
      </c>
      <c r="K23" s="79" t="s">
        <v>112</v>
      </c>
      <c r="L23" s="88" t="s">
        <v>112</v>
      </c>
      <c r="M23" s="80"/>
      <c r="N23" s="5"/>
      <c r="O23" s="69" t="s">
        <v>114</v>
      </c>
      <c r="P23" s="70"/>
      <c r="Q23" s="69" t="s">
        <v>127</v>
      </c>
      <c r="R23" s="69" t="s">
        <v>113</v>
      </c>
      <c r="S23" s="68"/>
      <c r="T23" s="71">
        <v>89</v>
      </c>
      <c r="U23" s="89"/>
      <c r="V23" s="72">
        <v>1</v>
      </c>
      <c r="W23" s="72">
        <v>0</v>
      </c>
      <c r="X23" s="72">
        <v>0</v>
      </c>
      <c r="Y23" s="72">
        <v>0</v>
      </c>
      <c r="Z23" s="81"/>
      <c r="AA23" s="73" t="s">
        <v>115</v>
      </c>
      <c r="AB23" s="73" t="s">
        <v>115</v>
      </c>
      <c r="AC23" s="73" t="s">
        <v>115</v>
      </c>
      <c r="AD23" s="67">
        <v>2</v>
      </c>
      <c r="AE23" s="71" t="s">
        <v>119</v>
      </c>
      <c r="AF23" s="67" t="s">
        <v>130</v>
      </c>
      <c r="AG23" s="67" t="s">
        <v>119</v>
      </c>
      <c r="AH23" s="67" t="s">
        <v>131</v>
      </c>
      <c r="AI23" s="67"/>
      <c r="AJ23" s="67"/>
      <c r="AK23" s="67"/>
      <c r="AL23" s="67"/>
      <c r="AM23" s="67"/>
      <c r="AN23" s="67"/>
      <c r="AO23" s="67"/>
      <c r="AP23" s="67"/>
      <c r="AQ23" s="67"/>
      <c r="AR23" s="67"/>
      <c r="AS23" s="67"/>
      <c r="AT23" s="67"/>
      <c r="AU23" s="67"/>
      <c r="AV23" s="67"/>
      <c r="AW23" s="67"/>
      <c r="AX23" s="67"/>
      <c r="AY23" s="74" t="s">
        <v>146</v>
      </c>
      <c r="AZ23" s="82"/>
      <c r="BA23" s="84"/>
      <c r="BB23" s="83"/>
      <c r="BC23" s="61"/>
      <c r="BD23" s="61"/>
      <c r="BE23" s="61"/>
      <c r="BF23" s="61"/>
      <c r="BG23" s="61"/>
      <c r="BH23" s="61"/>
      <c r="BI23" s="61"/>
      <c r="BJ23" s="61"/>
      <c r="BK23" s="61"/>
      <c r="BL23" s="61"/>
      <c r="BM23" s="61"/>
      <c r="BN23" s="61"/>
      <c r="BO23" s="61"/>
      <c r="BP23" s="61"/>
      <c r="BQ23" s="61"/>
      <c r="BR23" s="61"/>
      <c r="BS23" s="61"/>
      <c r="BT23" s="61" t="s">
        <v>121</v>
      </c>
      <c r="BU23" s="75">
        <f t="shared" si="0"/>
        <v>37148</v>
      </c>
      <c r="BV23" s="75">
        <v>42614</v>
      </c>
      <c r="BW23" s="1">
        <f t="shared" si="1"/>
        <v>14</v>
      </c>
      <c r="BX23" t="str">
        <f t="shared" si="2"/>
        <v>Under 16</v>
      </c>
      <c r="BY23" s="61" t="str">
        <f t="shared" si="3"/>
        <v>Yes</v>
      </c>
      <c r="BZ23" s="76">
        <f t="shared" si="4"/>
        <v>0.89</v>
      </c>
      <c r="CA23" s="77" t="str">
        <f t="shared" si="5"/>
        <v>81-90%</v>
      </c>
      <c r="CB23" s="78" t="str">
        <f t="shared" si="6"/>
        <v>1-9</v>
      </c>
      <c r="CC23" s="78">
        <f t="shared" si="7"/>
        <v>0</v>
      </c>
      <c r="CD23" s="78">
        <f t="shared" si="8"/>
        <v>0</v>
      </c>
      <c r="CE23" s="78">
        <f t="shared" si="9"/>
        <v>1</v>
      </c>
      <c r="CF23" s="78">
        <f t="shared" si="10"/>
        <v>0</v>
      </c>
      <c r="CG23" s="61">
        <f t="shared" si="11"/>
        <v>1</v>
      </c>
      <c r="CH23" s="61">
        <f t="shared" si="12"/>
        <v>1</v>
      </c>
      <c r="CI23" s="61">
        <f t="shared" si="13"/>
        <v>0</v>
      </c>
      <c r="CJ23" s="61">
        <f t="shared" si="14"/>
        <v>0</v>
      </c>
      <c r="CK23" s="61">
        <f t="shared" si="15"/>
        <v>0</v>
      </c>
      <c r="CL23" s="61" t="str">
        <f t="shared" si="16"/>
        <v>No English Language data</v>
      </c>
      <c r="CM23" s="61" t="str">
        <f t="shared" si="17"/>
        <v>No mathematics data</v>
      </c>
      <c r="CN23" s="61">
        <f t="shared" si="18"/>
        <v>2</v>
      </c>
      <c r="CO23" s="61" t="str">
        <f t="shared" si="19"/>
        <v>Some grades data</v>
      </c>
      <c r="CP23" s="61" t="str">
        <f t="shared" si="20"/>
        <v>Underachiever</v>
      </c>
      <c r="CQ23" s="61" t="str">
        <f t="shared" si="21"/>
        <v>Not predicted English pass</v>
      </c>
      <c r="CR23" s="61" t="str">
        <f t="shared" si="22"/>
        <v>Not predicted Maths pass</v>
      </c>
      <c r="CS23" s="61" t="str">
        <f t="shared" si="23"/>
        <v>Predicted neither</v>
      </c>
      <c r="CT23" s="61">
        <f t="shared" si="24"/>
        <v>0</v>
      </c>
      <c r="CU23" s="61">
        <f t="shared" si="25"/>
        <v>0</v>
      </c>
      <c r="CV23" s="61">
        <f t="shared" si="26"/>
        <v>0</v>
      </c>
      <c r="CW23" s="61">
        <f t="shared" si="27"/>
        <v>0</v>
      </c>
      <c r="CX23" s="61">
        <f t="shared" si="28"/>
        <v>0</v>
      </c>
      <c r="CY23" s="61">
        <f t="shared" si="29"/>
        <v>0</v>
      </c>
      <c r="CZ23" s="61">
        <f t="shared" si="30"/>
        <v>0</v>
      </c>
      <c r="DA23" s="61">
        <f t="shared" si="31"/>
        <v>0</v>
      </c>
      <c r="DB23" s="61"/>
      <c r="DC23" s="61"/>
      <c r="DD23" s="61"/>
      <c r="DE23" s="61"/>
      <c r="DF23" s="61"/>
      <c r="DG23" s="61"/>
    </row>
    <row r="24" spans="1:111" ht="15.75">
      <c r="A24" s="142" t="s">
        <v>190</v>
      </c>
      <c r="B24" s="67" t="s">
        <v>147</v>
      </c>
      <c r="C24" s="67" t="s">
        <v>187</v>
      </c>
      <c r="D24" s="67" t="s">
        <v>131</v>
      </c>
      <c r="E24" s="94">
        <v>37457</v>
      </c>
      <c r="F24" s="67"/>
      <c r="G24" s="67"/>
      <c r="H24" s="68"/>
      <c r="I24" s="87" t="s">
        <v>124</v>
      </c>
      <c r="J24" s="88" t="s">
        <v>113</v>
      </c>
      <c r="K24" s="79" t="s">
        <v>112</v>
      </c>
      <c r="L24" s="88" t="s">
        <v>112</v>
      </c>
      <c r="M24" s="80"/>
      <c r="N24" s="90"/>
      <c r="O24" s="69" t="s">
        <v>137</v>
      </c>
      <c r="P24" s="70"/>
      <c r="Q24" s="69" t="s">
        <v>112</v>
      </c>
      <c r="R24" s="69" t="s">
        <v>113</v>
      </c>
      <c r="S24" s="85"/>
      <c r="T24" s="71">
        <v>100</v>
      </c>
      <c r="U24" s="91"/>
      <c r="V24" s="72">
        <v>1</v>
      </c>
      <c r="W24" s="72">
        <v>0</v>
      </c>
      <c r="X24" s="72">
        <v>0</v>
      </c>
      <c r="Y24" s="72">
        <v>0</v>
      </c>
      <c r="Z24" s="86"/>
      <c r="AA24" s="73" t="s">
        <v>128</v>
      </c>
      <c r="AB24" s="73" t="s">
        <v>128</v>
      </c>
      <c r="AC24" s="73" t="s">
        <v>128</v>
      </c>
      <c r="AD24" s="67">
        <v>3</v>
      </c>
      <c r="AE24" s="71" t="s">
        <v>117</v>
      </c>
      <c r="AF24" s="67" t="s">
        <v>127</v>
      </c>
      <c r="AG24" s="67" t="s">
        <v>116</v>
      </c>
      <c r="AH24" s="67" t="s">
        <v>127</v>
      </c>
      <c r="AI24" s="67" t="s">
        <v>120</v>
      </c>
      <c r="AJ24" s="67" t="s">
        <v>127</v>
      </c>
      <c r="AK24" s="67" t="s">
        <v>119</v>
      </c>
      <c r="AL24" s="67" t="s">
        <v>127</v>
      </c>
      <c r="AM24" s="67"/>
      <c r="AN24" s="67"/>
      <c r="AO24" s="67"/>
      <c r="AP24" s="67"/>
      <c r="AQ24" s="67"/>
      <c r="AR24" s="67"/>
      <c r="AS24" s="67"/>
      <c r="AT24" s="67"/>
      <c r="AU24" s="67"/>
      <c r="AV24" s="67"/>
      <c r="AW24" s="67"/>
      <c r="AX24" s="67"/>
      <c r="AY24" s="74" t="s">
        <v>148</v>
      </c>
      <c r="AZ24" s="82"/>
      <c r="BA24" s="84"/>
      <c r="BB24" s="83"/>
      <c r="BC24" s="61"/>
      <c r="BD24" s="61"/>
      <c r="BE24" s="61"/>
      <c r="BF24" s="61"/>
      <c r="BG24" s="61"/>
      <c r="BH24" s="61"/>
      <c r="BI24" s="61"/>
      <c r="BJ24" s="61"/>
      <c r="BK24" s="61"/>
      <c r="BL24" s="61"/>
      <c r="BM24" s="61"/>
      <c r="BN24" s="61"/>
      <c r="BO24" s="61"/>
      <c r="BP24" s="61"/>
      <c r="BQ24" s="61"/>
      <c r="BR24" s="61"/>
      <c r="BS24" s="61"/>
      <c r="BT24" s="61" t="s">
        <v>121</v>
      </c>
      <c r="BU24" s="75">
        <f t="shared" si="0"/>
        <v>37457</v>
      </c>
      <c r="BV24" s="75">
        <v>42614</v>
      </c>
      <c r="BW24" s="1">
        <f t="shared" si="1"/>
        <v>14</v>
      </c>
      <c r="BX24" t="str">
        <f t="shared" si="2"/>
        <v>Under 16</v>
      </c>
      <c r="BY24" s="61" t="str">
        <f t="shared" si="3"/>
        <v>Yes</v>
      </c>
      <c r="BZ24" s="76">
        <f t="shared" si="4"/>
        <v>1</v>
      </c>
      <c r="CA24" s="77" t="str">
        <f t="shared" si="5"/>
        <v>100%</v>
      </c>
      <c r="CB24" s="78" t="str">
        <f t="shared" si="6"/>
        <v>1-9</v>
      </c>
      <c r="CC24" s="78">
        <f t="shared" si="7"/>
        <v>0</v>
      </c>
      <c r="CD24" s="78">
        <f t="shared" si="8"/>
        <v>0</v>
      </c>
      <c r="CE24" s="78">
        <f t="shared" si="9"/>
        <v>0</v>
      </c>
      <c r="CF24" s="78">
        <f t="shared" si="10"/>
        <v>0</v>
      </c>
      <c r="CG24" s="61">
        <f t="shared" si="11"/>
        <v>1</v>
      </c>
      <c r="CH24" s="61">
        <f t="shared" si="12"/>
        <v>1</v>
      </c>
      <c r="CI24" s="61">
        <f t="shared" si="13"/>
        <v>0</v>
      </c>
      <c r="CJ24" s="61">
        <f t="shared" si="14"/>
        <v>0</v>
      </c>
      <c r="CK24" s="61">
        <f t="shared" si="15"/>
        <v>0</v>
      </c>
      <c r="CL24" s="61" t="str">
        <f t="shared" si="16"/>
        <v>Don't know</v>
      </c>
      <c r="CM24" s="61" t="str">
        <f t="shared" si="17"/>
        <v>Don't know</v>
      </c>
      <c r="CN24" s="61">
        <f t="shared" si="18"/>
        <v>0</v>
      </c>
      <c r="CO24" s="61" t="str">
        <f t="shared" si="19"/>
        <v>No grades data</v>
      </c>
      <c r="CP24" s="61" t="str">
        <f t="shared" si="20"/>
        <v>No grades data</v>
      </c>
      <c r="CQ24" s="61" t="str">
        <f t="shared" si="21"/>
        <v>No grades data</v>
      </c>
      <c r="CR24" s="61" t="str">
        <f t="shared" si="22"/>
        <v>No grades data</v>
      </c>
      <c r="CS24" s="61" t="str">
        <f t="shared" si="23"/>
        <v>No grades data</v>
      </c>
      <c r="CT24" s="61">
        <f t="shared" si="24"/>
        <v>0</v>
      </c>
      <c r="CU24" s="61">
        <f t="shared" si="25"/>
        <v>0</v>
      </c>
      <c r="CV24" s="61">
        <f t="shared" si="26"/>
        <v>0</v>
      </c>
      <c r="CW24" s="61">
        <f t="shared" si="27"/>
        <v>0</v>
      </c>
      <c r="CX24" s="61">
        <f t="shared" si="28"/>
        <v>0</v>
      </c>
      <c r="CY24" s="61">
        <f t="shared" si="29"/>
        <v>0</v>
      </c>
      <c r="CZ24" s="61">
        <f t="shared" si="30"/>
        <v>0</v>
      </c>
      <c r="DA24" s="61">
        <f t="shared" si="31"/>
        <v>0</v>
      </c>
      <c r="DB24" s="61"/>
      <c r="DC24" s="61"/>
      <c r="DD24" s="61"/>
      <c r="DE24" s="61"/>
      <c r="DF24" s="61"/>
      <c r="DG24" s="61"/>
    </row>
    <row r="25" spans="1:111" ht="15.75">
      <c r="A25" s="142" t="s">
        <v>190</v>
      </c>
      <c r="B25" s="67" t="s">
        <v>147</v>
      </c>
      <c r="C25" s="67" t="s">
        <v>181</v>
      </c>
      <c r="D25" s="67" t="s">
        <v>131</v>
      </c>
      <c r="E25" s="94">
        <v>37313</v>
      </c>
      <c r="F25" s="67"/>
      <c r="G25" s="67"/>
      <c r="H25" s="68"/>
      <c r="I25" s="87" t="s">
        <v>129</v>
      </c>
      <c r="J25" s="88" t="s">
        <v>113</v>
      </c>
      <c r="K25" s="79" t="s">
        <v>113</v>
      </c>
      <c r="L25" s="88" t="s">
        <v>112</v>
      </c>
      <c r="M25" s="80"/>
      <c r="N25" s="5"/>
      <c r="O25" s="69" t="s">
        <v>137</v>
      </c>
      <c r="P25" s="70"/>
      <c r="Q25" s="69" t="s">
        <v>112</v>
      </c>
      <c r="R25" s="69" t="s">
        <v>113</v>
      </c>
      <c r="S25" s="68"/>
      <c r="T25" s="71">
        <v>82</v>
      </c>
      <c r="U25" s="89"/>
      <c r="V25" s="72">
        <v>1</v>
      </c>
      <c r="W25" s="72">
        <v>0</v>
      </c>
      <c r="X25" s="72">
        <v>0</v>
      </c>
      <c r="Y25" s="72">
        <v>0</v>
      </c>
      <c r="Z25" s="81"/>
      <c r="AA25" s="73" t="s">
        <v>115</v>
      </c>
      <c r="AB25" s="73" t="s">
        <v>115</v>
      </c>
      <c r="AC25" s="73" t="s">
        <v>115</v>
      </c>
      <c r="AD25" s="67">
        <v>5</v>
      </c>
      <c r="AE25" s="71" t="s">
        <v>117</v>
      </c>
      <c r="AF25" s="67" t="s">
        <v>130</v>
      </c>
      <c r="AG25" s="67" t="s">
        <v>116</v>
      </c>
      <c r="AH25" s="67" t="s">
        <v>130</v>
      </c>
      <c r="AI25" s="67" t="s">
        <v>120</v>
      </c>
      <c r="AJ25" s="67" t="s">
        <v>127</v>
      </c>
      <c r="AK25" s="67" t="s">
        <v>119</v>
      </c>
      <c r="AL25" s="67" t="s">
        <v>130</v>
      </c>
      <c r="AM25" s="67"/>
      <c r="AN25" s="67"/>
      <c r="AO25" s="67"/>
      <c r="AP25" s="67"/>
      <c r="AQ25" s="67"/>
      <c r="AR25" s="67"/>
      <c r="AS25" s="67"/>
      <c r="AT25" s="67"/>
      <c r="AU25" s="67"/>
      <c r="AV25" s="67"/>
      <c r="AW25" s="67"/>
      <c r="AX25" s="67"/>
      <c r="AY25" s="74" t="s">
        <v>148</v>
      </c>
      <c r="AZ25" s="82"/>
      <c r="BA25" s="84"/>
      <c r="BB25" s="83"/>
      <c r="BC25" s="61"/>
      <c r="BD25" s="61"/>
      <c r="BE25" s="61"/>
      <c r="BF25" s="61"/>
      <c r="BG25" s="61"/>
      <c r="BH25" s="61"/>
      <c r="BI25" s="61"/>
      <c r="BJ25" s="61"/>
      <c r="BK25" s="61"/>
      <c r="BL25" s="61"/>
      <c r="BM25" s="61"/>
      <c r="BN25" s="61"/>
      <c r="BO25" s="61"/>
      <c r="BP25" s="61"/>
      <c r="BQ25" s="61"/>
      <c r="BR25" s="61"/>
      <c r="BS25" s="61"/>
      <c r="BT25" s="61" t="s">
        <v>121</v>
      </c>
      <c r="BU25" s="75">
        <f t="shared" si="0"/>
        <v>37313</v>
      </c>
      <c r="BV25" s="75">
        <v>42614</v>
      </c>
      <c r="BW25" s="1">
        <f t="shared" si="1"/>
        <v>14</v>
      </c>
      <c r="BX25" t="str">
        <f t="shared" si="2"/>
        <v>Under 16</v>
      </c>
      <c r="BY25" s="61" t="str">
        <f t="shared" si="3"/>
        <v>No</v>
      </c>
      <c r="BZ25" s="76">
        <f t="shared" si="4"/>
        <v>0.82</v>
      </c>
      <c r="CA25" s="77" t="str">
        <f t="shared" si="5"/>
        <v>81-90%</v>
      </c>
      <c r="CB25" s="78" t="str">
        <f t="shared" si="6"/>
        <v>1-9</v>
      </c>
      <c r="CC25" s="78">
        <f t="shared" si="7"/>
        <v>0</v>
      </c>
      <c r="CD25" s="78">
        <f t="shared" si="8"/>
        <v>0</v>
      </c>
      <c r="CE25" s="78">
        <f t="shared" si="9"/>
        <v>1</v>
      </c>
      <c r="CF25" s="78">
        <f t="shared" si="10"/>
        <v>0</v>
      </c>
      <c r="CG25" s="61">
        <f t="shared" si="11"/>
        <v>1</v>
      </c>
      <c r="CH25" s="61">
        <f t="shared" si="12"/>
        <v>1</v>
      </c>
      <c r="CI25" s="61">
        <f t="shared" si="13"/>
        <v>0</v>
      </c>
      <c r="CJ25" s="61">
        <f t="shared" si="14"/>
        <v>0</v>
      </c>
      <c r="CK25" s="61">
        <f t="shared" si="15"/>
        <v>0</v>
      </c>
      <c r="CL25" s="61" t="str">
        <f t="shared" si="16"/>
        <v>C</v>
      </c>
      <c r="CM25" s="61" t="str">
        <f t="shared" si="17"/>
        <v>C</v>
      </c>
      <c r="CN25" s="61">
        <f t="shared" si="18"/>
        <v>3</v>
      </c>
      <c r="CO25" s="61" t="str">
        <f t="shared" si="19"/>
        <v>Some grades data</v>
      </c>
      <c r="CP25" s="61" t="str">
        <f t="shared" si="20"/>
        <v>Underachiever</v>
      </c>
      <c r="CQ25" s="61" t="str">
        <f t="shared" si="21"/>
        <v>Predicted English pass</v>
      </c>
      <c r="CR25" s="61" t="str">
        <f t="shared" si="22"/>
        <v>Predicted Maths pass</v>
      </c>
      <c r="CS25" s="61" t="str">
        <f t="shared" si="23"/>
        <v>Predicted both English and Maths</v>
      </c>
      <c r="CT25" s="61">
        <f t="shared" si="24"/>
        <v>0</v>
      </c>
      <c r="CU25" s="61">
        <f t="shared" si="25"/>
        <v>0</v>
      </c>
      <c r="CV25" s="61">
        <f t="shared" si="26"/>
        <v>0</v>
      </c>
      <c r="CW25" s="61">
        <f t="shared" si="27"/>
        <v>0</v>
      </c>
      <c r="CX25" s="61">
        <f t="shared" si="28"/>
        <v>0</v>
      </c>
      <c r="CY25" s="61">
        <f t="shared" si="29"/>
        <v>0</v>
      </c>
      <c r="CZ25" s="61">
        <f t="shared" si="30"/>
        <v>0</v>
      </c>
      <c r="DA25" s="61">
        <f t="shared" si="31"/>
        <v>0</v>
      </c>
      <c r="DB25" s="61"/>
      <c r="DC25" s="61"/>
      <c r="DD25" s="61"/>
      <c r="DE25" s="61"/>
      <c r="DF25" s="61"/>
      <c r="DG25" s="61"/>
    </row>
    <row r="26" spans="1:111" ht="15.75">
      <c r="A26" s="142" t="s">
        <v>190</v>
      </c>
      <c r="B26" s="67" t="s">
        <v>147</v>
      </c>
      <c r="C26" s="67" t="s">
        <v>181</v>
      </c>
      <c r="D26" s="67" t="s">
        <v>131</v>
      </c>
      <c r="E26" s="94">
        <v>37256</v>
      </c>
      <c r="F26" s="67"/>
      <c r="G26" s="67"/>
      <c r="H26" s="68"/>
      <c r="I26" s="87" t="s">
        <v>129</v>
      </c>
      <c r="J26" s="88" t="s">
        <v>113</v>
      </c>
      <c r="K26" s="79" t="s">
        <v>113</v>
      </c>
      <c r="L26" s="88" t="s">
        <v>112</v>
      </c>
      <c r="M26" s="80"/>
      <c r="N26" s="5"/>
      <c r="O26" s="69" t="s">
        <v>137</v>
      </c>
      <c r="P26" s="70"/>
      <c r="Q26" s="69" t="s">
        <v>112</v>
      </c>
      <c r="R26" s="69" t="s">
        <v>113</v>
      </c>
      <c r="S26" s="68"/>
      <c r="T26" s="71">
        <v>31</v>
      </c>
      <c r="U26" s="89"/>
      <c r="V26" s="72">
        <v>0</v>
      </c>
      <c r="W26" s="72">
        <v>0</v>
      </c>
      <c r="X26" s="72">
        <v>0</v>
      </c>
      <c r="Y26" s="72">
        <v>0</v>
      </c>
      <c r="Z26" s="81"/>
      <c r="AA26" s="73" t="s">
        <v>115</v>
      </c>
      <c r="AB26" s="73" t="s">
        <v>115</v>
      </c>
      <c r="AC26" s="73" t="s">
        <v>115</v>
      </c>
      <c r="AD26" s="67">
        <v>5</v>
      </c>
      <c r="AE26" s="71" t="s">
        <v>117</v>
      </c>
      <c r="AF26" s="67" t="s">
        <v>127</v>
      </c>
      <c r="AG26" s="67" t="s">
        <v>116</v>
      </c>
      <c r="AH26" s="67" t="s">
        <v>127</v>
      </c>
      <c r="AI26" s="67" t="s">
        <v>120</v>
      </c>
      <c r="AJ26" s="67" t="s">
        <v>127</v>
      </c>
      <c r="AK26" s="67" t="s">
        <v>119</v>
      </c>
      <c r="AL26" s="67" t="s">
        <v>127</v>
      </c>
      <c r="AM26" s="67"/>
      <c r="AN26" s="67"/>
      <c r="AO26" s="67"/>
      <c r="AP26" s="67"/>
      <c r="AQ26" s="67"/>
      <c r="AR26" s="67"/>
      <c r="AS26" s="67"/>
      <c r="AT26" s="67"/>
      <c r="AU26" s="67"/>
      <c r="AV26" s="67"/>
      <c r="AW26" s="67"/>
      <c r="AX26" s="67"/>
      <c r="AY26" s="74" t="s">
        <v>148</v>
      </c>
      <c r="AZ26" s="82"/>
      <c r="BA26" s="84"/>
      <c r="BB26" s="83"/>
      <c r="BC26" s="61"/>
      <c r="BD26" s="61"/>
      <c r="BE26" s="61"/>
      <c r="BF26" s="61"/>
      <c r="BG26" s="61"/>
      <c r="BH26" s="61"/>
      <c r="BI26" s="61"/>
      <c r="BJ26" s="61"/>
      <c r="BK26" s="61"/>
      <c r="BL26" s="61"/>
      <c r="BM26" s="61"/>
      <c r="BN26" s="61"/>
      <c r="BO26" s="61"/>
      <c r="BP26" s="61"/>
      <c r="BQ26" s="61"/>
      <c r="BR26" s="61"/>
      <c r="BS26" s="61"/>
      <c r="BT26" s="61" t="s">
        <v>121</v>
      </c>
      <c r="BU26" s="75">
        <f t="shared" si="0"/>
        <v>37256</v>
      </c>
      <c r="BV26" s="75">
        <v>42614</v>
      </c>
      <c r="BW26" s="1">
        <f t="shared" si="1"/>
        <v>14</v>
      </c>
      <c r="BX26" t="str">
        <f t="shared" si="2"/>
        <v>Under 16</v>
      </c>
      <c r="BY26" s="61" t="str">
        <f t="shared" si="3"/>
        <v>No</v>
      </c>
      <c r="BZ26" s="76">
        <f t="shared" si="4"/>
        <v>0.31</v>
      </c>
      <c r="CA26" s="77" t="str">
        <f t="shared" si="5"/>
        <v>31-40%</v>
      </c>
      <c r="CB26" s="78">
        <f t="shared" si="6"/>
        <v>0</v>
      </c>
      <c r="CC26" s="78">
        <f t="shared" si="7"/>
        <v>0</v>
      </c>
      <c r="CD26" s="78">
        <f t="shared" si="8"/>
        <v>0</v>
      </c>
      <c r="CE26" s="78">
        <f t="shared" si="9"/>
        <v>1</v>
      </c>
      <c r="CF26" s="78">
        <f t="shared" si="10"/>
        <v>0</v>
      </c>
      <c r="CG26" s="61">
        <f t="shared" si="11"/>
        <v>1</v>
      </c>
      <c r="CH26" s="61">
        <f t="shared" si="12"/>
        <v>1</v>
      </c>
      <c r="CI26" s="61">
        <f t="shared" si="13"/>
        <v>0</v>
      </c>
      <c r="CJ26" s="61">
        <f t="shared" si="14"/>
        <v>0</v>
      </c>
      <c r="CK26" s="61">
        <f t="shared" si="15"/>
        <v>0</v>
      </c>
      <c r="CL26" s="61" t="str">
        <f t="shared" si="16"/>
        <v>Don't know</v>
      </c>
      <c r="CM26" s="61" t="str">
        <f t="shared" si="17"/>
        <v>Don't know</v>
      </c>
      <c r="CN26" s="61">
        <f t="shared" si="18"/>
        <v>0</v>
      </c>
      <c r="CO26" s="61" t="str">
        <f t="shared" si="19"/>
        <v>No grades data</v>
      </c>
      <c r="CP26" s="61" t="str">
        <f t="shared" si="20"/>
        <v>No grades data</v>
      </c>
      <c r="CQ26" s="61" t="str">
        <f t="shared" si="21"/>
        <v>No grades data</v>
      </c>
      <c r="CR26" s="61" t="str">
        <f t="shared" si="22"/>
        <v>No grades data</v>
      </c>
      <c r="CS26" s="61" t="str">
        <f t="shared" si="23"/>
        <v>No grades data</v>
      </c>
      <c r="CT26" s="61">
        <f t="shared" si="24"/>
        <v>0</v>
      </c>
      <c r="CU26" s="61">
        <f t="shared" si="25"/>
        <v>0</v>
      </c>
      <c r="CV26" s="61">
        <f t="shared" si="26"/>
        <v>0</v>
      </c>
      <c r="CW26" s="61">
        <f t="shared" si="27"/>
        <v>0</v>
      </c>
      <c r="CX26" s="61">
        <f t="shared" si="28"/>
        <v>0</v>
      </c>
      <c r="CY26" s="61">
        <f t="shared" si="29"/>
        <v>0</v>
      </c>
      <c r="CZ26" s="61">
        <f t="shared" si="30"/>
        <v>0</v>
      </c>
      <c r="DA26" s="61">
        <f t="shared" si="31"/>
        <v>0</v>
      </c>
      <c r="DB26" s="61"/>
      <c r="DC26" s="61"/>
      <c r="DD26" s="61"/>
      <c r="DE26" s="61"/>
      <c r="DF26" s="61"/>
      <c r="DG26" s="61"/>
    </row>
    <row r="27" spans="1:111" ht="15.75">
      <c r="A27" s="142" t="s">
        <v>190</v>
      </c>
      <c r="B27" s="67" t="s">
        <v>147</v>
      </c>
      <c r="C27" s="67" t="s">
        <v>139</v>
      </c>
      <c r="D27" s="67" t="s">
        <v>133</v>
      </c>
      <c r="E27" s="94">
        <v>36744</v>
      </c>
      <c r="F27" s="67"/>
      <c r="G27" s="67"/>
      <c r="H27" s="68"/>
      <c r="I27" s="87" t="s">
        <v>141</v>
      </c>
      <c r="J27" s="88" t="s">
        <v>113</v>
      </c>
      <c r="K27" s="79" t="s">
        <v>113</v>
      </c>
      <c r="L27" s="88" t="s">
        <v>112</v>
      </c>
      <c r="M27" s="80"/>
      <c r="N27" s="5"/>
      <c r="O27" s="69" t="s">
        <v>137</v>
      </c>
      <c r="P27" s="70"/>
      <c r="Q27" s="69" t="s">
        <v>112</v>
      </c>
      <c r="R27" s="69" t="s">
        <v>113</v>
      </c>
      <c r="S27" s="68"/>
      <c r="T27" s="71">
        <v>25</v>
      </c>
      <c r="U27" s="89"/>
      <c r="V27" s="72">
        <v>1</v>
      </c>
      <c r="W27" s="72">
        <v>0</v>
      </c>
      <c r="X27" s="72">
        <v>0</v>
      </c>
      <c r="Y27" s="72">
        <v>0</v>
      </c>
      <c r="Z27" s="81"/>
      <c r="AA27" s="73" t="s">
        <v>115</v>
      </c>
      <c r="AB27" s="73" t="s">
        <v>115</v>
      </c>
      <c r="AC27" s="73" t="s">
        <v>115</v>
      </c>
      <c r="AD27" s="67">
        <v>2</v>
      </c>
      <c r="AE27" s="71" t="s">
        <v>117</v>
      </c>
      <c r="AF27" s="67" t="s">
        <v>133</v>
      </c>
      <c r="AG27" s="67" t="s">
        <v>116</v>
      </c>
      <c r="AH27" s="67" t="s">
        <v>133</v>
      </c>
      <c r="AI27" s="67" t="s">
        <v>120</v>
      </c>
      <c r="AJ27" s="67" t="s">
        <v>127</v>
      </c>
      <c r="AK27" s="67" t="s">
        <v>119</v>
      </c>
      <c r="AL27" s="67" t="s">
        <v>133</v>
      </c>
      <c r="AM27" s="67"/>
      <c r="AN27" s="67"/>
      <c r="AO27" s="67"/>
      <c r="AP27" s="67"/>
      <c r="AQ27" s="67"/>
      <c r="AR27" s="67"/>
      <c r="AS27" s="67"/>
      <c r="AT27" s="67"/>
      <c r="AU27" s="67"/>
      <c r="AV27" s="67"/>
      <c r="AW27" s="67"/>
      <c r="AX27" s="67"/>
      <c r="AY27" s="74" t="s">
        <v>148</v>
      </c>
      <c r="AZ27" s="82"/>
      <c r="BA27" s="84"/>
      <c r="BB27" s="83"/>
      <c r="BC27" s="61"/>
      <c r="BD27" s="61"/>
      <c r="BE27" s="61"/>
      <c r="BF27" s="61"/>
      <c r="BG27" s="61"/>
      <c r="BH27" s="61"/>
      <c r="BI27" s="61"/>
      <c r="BJ27" s="61"/>
      <c r="BK27" s="61"/>
      <c r="BL27" s="61"/>
      <c r="BM27" s="61"/>
      <c r="BN27" s="61"/>
      <c r="BO27" s="61"/>
      <c r="BP27" s="61"/>
      <c r="BQ27" s="61"/>
      <c r="BR27" s="61"/>
      <c r="BS27" s="61"/>
      <c r="BT27" s="61" t="s">
        <v>121</v>
      </c>
      <c r="BU27" s="75">
        <f t="shared" si="0"/>
        <v>36744</v>
      </c>
      <c r="BV27" s="75">
        <v>42614</v>
      </c>
      <c r="BW27" s="1">
        <f t="shared" si="1"/>
        <v>16</v>
      </c>
      <c r="BX27" t="str">
        <f t="shared" si="2"/>
        <v>16-18</v>
      </c>
      <c r="BY27" s="61" t="str">
        <f t="shared" si="3"/>
        <v>No</v>
      </c>
      <c r="BZ27" s="76">
        <f t="shared" si="4"/>
        <v>0.25</v>
      </c>
      <c r="CA27" s="77" t="str">
        <f t="shared" si="5"/>
        <v>21-30%</v>
      </c>
      <c r="CB27" s="78" t="str">
        <f t="shared" si="6"/>
        <v>1-9</v>
      </c>
      <c r="CC27" s="78">
        <f t="shared" si="7"/>
        <v>0</v>
      </c>
      <c r="CD27" s="78">
        <f t="shared" si="8"/>
        <v>0</v>
      </c>
      <c r="CE27" s="78">
        <f t="shared" si="9"/>
        <v>1</v>
      </c>
      <c r="CF27" s="78">
        <f t="shared" si="10"/>
        <v>0</v>
      </c>
      <c r="CG27" s="61">
        <f t="shared" si="11"/>
        <v>1</v>
      </c>
      <c r="CH27" s="61">
        <f t="shared" si="12"/>
        <v>1</v>
      </c>
      <c r="CI27" s="61">
        <f t="shared" si="13"/>
        <v>0</v>
      </c>
      <c r="CJ27" s="61">
        <f t="shared" si="14"/>
        <v>0</v>
      </c>
      <c r="CK27" s="61">
        <f t="shared" si="15"/>
        <v>0</v>
      </c>
      <c r="CL27" s="61" t="str">
        <f t="shared" si="16"/>
        <v>D</v>
      </c>
      <c r="CM27" s="61" t="str">
        <f t="shared" si="17"/>
        <v>D</v>
      </c>
      <c r="CN27" s="61">
        <f t="shared" si="18"/>
        <v>0</v>
      </c>
      <c r="CO27" s="61" t="str">
        <f t="shared" si="19"/>
        <v>Some grades data</v>
      </c>
      <c r="CP27" s="61" t="str">
        <f t="shared" si="20"/>
        <v>Underachiever</v>
      </c>
      <c r="CQ27" s="61" t="str">
        <f t="shared" si="21"/>
        <v>Not predicted English pass</v>
      </c>
      <c r="CR27" s="61" t="str">
        <f t="shared" si="22"/>
        <v>Not predicted Maths pass</v>
      </c>
      <c r="CS27" s="61" t="str">
        <f t="shared" si="23"/>
        <v>Predicted neither</v>
      </c>
      <c r="CT27" s="61">
        <f t="shared" si="24"/>
        <v>0</v>
      </c>
      <c r="CU27" s="61">
        <f t="shared" si="25"/>
        <v>0</v>
      </c>
      <c r="CV27" s="61">
        <f t="shared" si="26"/>
        <v>0</v>
      </c>
      <c r="CW27" s="61">
        <f t="shared" si="27"/>
        <v>0</v>
      </c>
      <c r="CX27" s="61">
        <f t="shared" si="28"/>
        <v>0</v>
      </c>
      <c r="CY27" s="61">
        <f t="shared" si="29"/>
        <v>0</v>
      </c>
      <c r="CZ27" s="61">
        <f t="shared" si="30"/>
        <v>0</v>
      </c>
      <c r="DA27" s="61">
        <f t="shared" si="31"/>
        <v>0</v>
      </c>
      <c r="DB27" s="61"/>
      <c r="DC27" s="61"/>
      <c r="DD27" s="61"/>
      <c r="DE27" s="61"/>
      <c r="DF27" s="61"/>
      <c r="DG27" s="61"/>
    </row>
    <row r="28" spans="1:111" ht="15.75">
      <c r="A28" s="142" t="s">
        <v>190</v>
      </c>
      <c r="B28" s="67" t="s">
        <v>147</v>
      </c>
      <c r="C28" s="67" t="s">
        <v>178</v>
      </c>
      <c r="D28" s="67" t="s">
        <v>135</v>
      </c>
      <c r="E28" s="94">
        <v>37145</v>
      </c>
      <c r="F28" s="67"/>
      <c r="G28" s="67"/>
      <c r="H28" s="68"/>
      <c r="I28" s="87" t="s">
        <v>129</v>
      </c>
      <c r="J28" s="88" t="s">
        <v>113</v>
      </c>
      <c r="K28" s="79" t="s">
        <v>113</v>
      </c>
      <c r="L28" s="88" t="s">
        <v>112</v>
      </c>
      <c r="M28" s="80"/>
      <c r="N28" s="5"/>
      <c r="O28" s="69" t="s">
        <v>137</v>
      </c>
      <c r="P28" s="70"/>
      <c r="Q28" s="69" t="s">
        <v>113</v>
      </c>
      <c r="R28" s="69" t="s">
        <v>113</v>
      </c>
      <c r="S28" s="68"/>
      <c r="T28" s="71">
        <v>100</v>
      </c>
      <c r="U28" s="89"/>
      <c r="V28" s="72">
        <v>1</v>
      </c>
      <c r="W28" s="72">
        <v>0</v>
      </c>
      <c r="X28" s="72">
        <v>0</v>
      </c>
      <c r="Y28" s="72">
        <v>0</v>
      </c>
      <c r="Z28" s="81"/>
      <c r="AA28" s="73" t="s">
        <v>128</v>
      </c>
      <c r="AB28" s="73" t="s">
        <v>128</v>
      </c>
      <c r="AC28" s="73" t="s">
        <v>115</v>
      </c>
      <c r="AD28" s="67">
        <v>5</v>
      </c>
      <c r="AE28" s="71" t="s">
        <v>117</v>
      </c>
      <c r="AF28" s="67" t="s">
        <v>130</v>
      </c>
      <c r="AG28" s="67" t="s">
        <v>116</v>
      </c>
      <c r="AH28" s="67" t="s">
        <v>130</v>
      </c>
      <c r="AI28" s="67" t="s">
        <v>120</v>
      </c>
      <c r="AJ28" s="67" t="s">
        <v>127</v>
      </c>
      <c r="AK28" s="67" t="s">
        <v>119</v>
      </c>
      <c r="AL28" s="67" t="s">
        <v>127</v>
      </c>
      <c r="AM28" s="67"/>
      <c r="AN28" s="67"/>
      <c r="AO28" s="67"/>
      <c r="AP28" s="67"/>
      <c r="AQ28" s="67"/>
      <c r="AR28" s="67"/>
      <c r="AS28" s="67"/>
      <c r="AT28" s="67"/>
      <c r="AU28" s="67"/>
      <c r="AV28" s="67"/>
      <c r="AW28" s="67"/>
      <c r="AX28" s="67"/>
      <c r="AY28" s="74" t="s">
        <v>148</v>
      </c>
      <c r="AZ28" s="82"/>
      <c r="BA28" s="84"/>
      <c r="BB28" s="83"/>
      <c r="BC28" s="61"/>
      <c r="BD28" s="61"/>
      <c r="BE28" s="61"/>
      <c r="BF28" s="61"/>
      <c r="BG28" s="61"/>
      <c r="BH28" s="61"/>
      <c r="BI28" s="61"/>
      <c r="BJ28" s="61"/>
      <c r="BK28" s="61"/>
      <c r="BL28" s="61"/>
      <c r="BM28" s="61"/>
      <c r="BN28" s="61"/>
      <c r="BO28" s="61"/>
      <c r="BP28" s="61"/>
      <c r="BQ28" s="61"/>
      <c r="BR28" s="61"/>
      <c r="BS28" s="61"/>
      <c r="BT28" s="61" t="s">
        <v>121</v>
      </c>
      <c r="BU28" s="75">
        <f t="shared" si="0"/>
        <v>37145</v>
      </c>
      <c r="BV28" s="75">
        <v>42614</v>
      </c>
      <c r="BW28" s="1">
        <f t="shared" si="1"/>
        <v>14</v>
      </c>
      <c r="BX28" t="str">
        <f t="shared" si="2"/>
        <v>Under 16</v>
      </c>
      <c r="BY28" s="61" t="str">
        <f t="shared" si="3"/>
        <v>No</v>
      </c>
      <c r="BZ28" s="76">
        <f t="shared" si="4"/>
        <v>1</v>
      </c>
      <c r="CA28" s="77" t="str">
        <f t="shared" si="5"/>
        <v>100%</v>
      </c>
      <c r="CB28" s="78" t="str">
        <f t="shared" si="6"/>
        <v>1-9</v>
      </c>
      <c r="CC28" s="78">
        <f t="shared" si="7"/>
        <v>0</v>
      </c>
      <c r="CD28" s="78">
        <f t="shared" si="8"/>
        <v>0</v>
      </c>
      <c r="CE28" s="78">
        <f t="shared" si="9"/>
        <v>0</v>
      </c>
      <c r="CF28" s="78">
        <f t="shared" si="10"/>
        <v>0</v>
      </c>
      <c r="CG28" s="61">
        <f t="shared" si="11"/>
        <v>1</v>
      </c>
      <c r="CH28" s="61">
        <f t="shared" si="12"/>
        <v>1</v>
      </c>
      <c r="CI28" s="61">
        <f t="shared" si="13"/>
        <v>0</v>
      </c>
      <c r="CJ28" s="61">
        <f t="shared" si="14"/>
        <v>0</v>
      </c>
      <c r="CK28" s="61">
        <f t="shared" si="15"/>
        <v>0</v>
      </c>
      <c r="CL28" s="61" t="str">
        <f t="shared" si="16"/>
        <v>C</v>
      </c>
      <c r="CM28" s="61" t="str">
        <f t="shared" si="17"/>
        <v>C</v>
      </c>
      <c r="CN28" s="61">
        <f t="shared" si="18"/>
        <v>2</v>
      </c>
      <c r="CO28" s="61" t="str">
        <f t="shared" si="19"/>
        <v>Some grades data</v>
      </c>
      <c r="CP28" s="61" t="str">
        <f t="shared" si="20"/>
        <v>Underachiever</v>
      </c>
      <c r="CQ28" s="61" t="str">
        <f t="shared" si="21"/>
        <v>Predicted English pass</v>
      </c>
      <c r="CR28" s="61" t="str">
        <f t="shared" si="22"/>
        <v>Predicted Maths pass</v>
      </c>
      <c r="CS28" s="61" t="str">
        <f t="shared" si="23"/>
        <v>Predicted both English and Maths</v>
      </c>
      <c r="CT28" s="61">
        <f t="shared" si="24"/>
        <v>0</v>
      </c>
      <c r="CU28" s="61">
        <f t="shared" si="25"/>
        <v>0</v>
      </c>
      <c r="CV28" s="61">
        <f t="shared" si="26"/>
        <v>0</v>
      </c>
      <c r="CW28" s="61">
        <f t="shared" si="27"/>
        <v>0</v>
      </c>
      <c r="CX28" s="61">
        <f t="shared" si="28"/>
        <v>0</v>
      </c>
      <c r="CY28" s="61">
        <f t="shared" si="29"/>
        <v>0</v>
      </c>
      <c r="CZ28" s="61">
        <f t="shared" si="30"/>
        <v>0</v>
      </c>
      <c r="DA28" s="61">
        <f t="shared" si="31"/>
        <v>0</v>
      </c>
      <c r="DB28" s="61"/>
      <c r="DC28" s="61"/>
      <c r="DD28" s="61"/>
      <c r="DE28" s="61"/>
      <c r="DF28" s="61"/>
      <c r="DG28" s="61"/>
    </row>
    <row r="29" spans="1:111" ht="15.75">
      <c r="A29" s="142" t="s">
        <v>190</v>
      </c>
      <c r="B29" s="67" t="s">
        <v>149</v>
      </c>
      <c r="C29" s="67" t="s">
        <v>139</v>
      </c>
      <c r="D29" s="67" t="s">
        <v>178</v>
      </c>
      <c r="E29" s="94">
        <v>37288</v>
      </c>
      <c r="F29" s="67">
        <v>4526676720</v>
      </c>
      <c r="G29" s="67" t="s">
        <v>150</v>
      </c>
      <c r="H29" s="68"/>
      <c r="I29" s="87" t="s">
        <v>129</v>
      </c>
      <c r="J29" s="88" t="s">
        <v>126</v>
      </c>
      <c r="K29" s="79" t="s">
        <v>126</v>
      </c>
      <c r="L29" s="88" t="s">
        <v>138</v>
      </c>
      <c r="M29" s="80"/>
      <c r="N29" s="90"/>
      <c r="O29" s="69" t="s">
        <v>114</v>
      </c>
      <c r="P29" s="70"/>
      <c r="Q29" s="69" t="s">
        <v>126</v>
      </c>
      <c r="R29" s="69" t="s">
        <v>126</v>
      </c>
      <c r="S29" s="85"/>
      <c r="T29" s="71">
        <v>100</v>
      </c>
      <c r="U29" s="91"/>
      <c r="V29" s="72">
        <v>0</v>
      </c>
      <c r="W29" s="72">
        <v>0</v>
      </c>
      <c r="X29" s="72">
        <v>0</v>
      </c>
      <c r="Y29" s="72">
        <v>0</v>
      </c>
      <c r="Z29" s="86"/>
      <c r="AA29" s="73" t="s">
        <v>128</v>
      </c>
      <c r="AB29" s="73" t="s">
        <v>128</v>
      </c>
      <c r="AC29" s="73" t="s">
        <v>128</v>
      </c>
      <c r="AD29" s="67">
        <v>7</v>
      </c>
      <c r="AE29" s="71" t="s">
        <v>119</v>
      </c>
      <c r="AF29" s="67" t="s">
        <v>130</v>
      </c>
      <c r="AG29" s="67" t="s">
        <v>125</v>
      </c>
      <c r="AH29" s="67" t="s">
        <v>133</v>
      </c>
      <c r="AI29" s="67" t="s">
        <v>118</v>
      </c>
      <c r="AJ29" s="67" t="s">
        <v>133</v>
      </c>
      <c r="AK29" s="67" t="s">
        <v>116</v>
      </c>
      <c r="AL29" s="67" t="s">
        <v>135</v>
      </c>
      <c r="AM29" s="67" t="s">
        <v>117</v>
      </c>
      <c r="AN29" s="67" t="s">
        <v>133</v>
      </c>
      <c r="AO29" s="67" t="s">
        <v>120</v>
      </c>
      <c r="AP29" s="67" t="s">
        <v>134</v>
      </c>
      <c r="AQ29" s="67" t="s">
        <v>123</v>
      </c>
      <c r="AR29" s="67" t="s">
        <v>133</v>
      </c>
      <c r="AS29" s="67"/>
      <c r="AT29" s="67"/>
      <c r="AU29" s="67"/>
      <c r="AV29" s="67"/>
      <c r="AW29" s="67"/>
      <c r="AX29" s="67"/>
      <c r="AY29" s="74" t="s">
        <v>151</v>
      </c>
      <c r="AZ29" s="82"/>
      <c r="BA29" s="84"/>
      <c r="BB29" s="83"/>
      <c r="BC29" s="61"/>
      <c r="BD29" s="61"/>
      <c r="BE29" s="61"/>
      <c r="BF29" s="61"/>
      <c r="BG29" s="61"/>
      <c r="BH29" s="61"/>
      <c r="BI29" s="61"/>
      <c r="BJ29" s="61"/>
      <c r="BK29" s="61"/>
      <c r="BL29" s="61"/>
      <c r="BM29" s="61"/>
      <c r="BN29" s="61"/>
      <c r="BO29" s="61"/>
      <c r="BP29" s="61"/>
      <c r="BQ29" s="61"/>
      <c r="BR29" s="61"/>
      <c r="BS29" s="61"/>
      <c r="BT29" s="61" t="s">
        <v>121</v>
      </c>
      <c r="BU29" s="75">
        <f t="shared" si="0"/>
        <v>37288</v>
      </c>
      <c r="BV29" s="75">
        <v>42614</v>
      </c>
      <c r="BW29" s="1">
        <f t="shared" si="1"/>
        <v>14</v>
      </c>
      <c r="BX29" t="str">
        <f t="shared" si="2"/>
        <v>Under 16</v>
      </c>
      <c r="BY29" s="61" t="str">
        <f t="shared" si="3"/>
        <v>No</v>
      </c>
      <c r="BZ29" s="76">
        <f t="shared" si="4"/>
        <v>1</v>
      </c>
      <c r="CA29" s="77" t="str">
        <f t="shared" si="5"/>
        <v>100%</v>
      </c>
      <c r="CB29" s="78">
        <f t="shared" si="6"/>
        <v>0</v>
      </c>
      <c r="CC29" s="78">
        <f t="shared" si="7"/>
        <v>0</v>
      </c>
      <c r="CD29" s="78">
        <f t="shared" si="8"/>
        <v>0</v>
      </c>
      <c r="CE29" s="78">
        <f t="shared" si="9"/>
        <v>0</v>
      </c>
      <c r="CF29" s="78">
        <f t="shared" si="10"/>
        <v>0</v>
      </c>
      <c r="CG29" s="61">
        <f t="shared" si="11"/>
        <v>1</v>
      </c>
      <c r="CH29" s="61">
        <f t="shared" si="12"/>
        <v>1</v>
      </c>
      <c r="CI29" s="61">
        <f t="shared" si="13"/>
        <v>0</v>
      </c>
      <c r="CJ29" s="61">
        <f t="shared" si="14"/>
        <v>0</v>
      </c>
      <c r="CK29" s="61">
        <f t="shared" si="15"/>
        <v>0</v>
      </c>
      <c r="CL29" s="61" t="str">
        <f t="shared" si="16"/>
        <v>D</v>
      </c>
      <c r="CM29" s="61" t="str">
        <f t="shared" si="17"/>
        <v>F</v>
      </c>
      <c r="CN29" s="61">
        <f t="shared" si="18"/>
        <v>1</v>
      </c>
      <c r="CO29" s="61" t="str">
        <f t="shared" si="19"/>
        <v>Some grades data</v>
      </c>
      <c r="CP29" s="61" t="str">
        <f t="shared" si="20"/>
        <v>Underachiever</v>
      </c>
      <c r="CQ29" s="61" t="str">
        <f t="shared" si="21"/>
        <v>Not predicted English pass</v>
      </c>
      <c r="CR29" s="61" t="str">
        <f t="shared" si="22"/>
        <v>Not predicted Maths pass</v>
      </c>
      <c r="CS29" s="61" t="str">
        <f t="shared" si="23"/>
        <v>Predicted neither</v>
      </c>
      <c r="CT29" s="61">
        <f t="shared" si="24"/>
        <v>0</v>
      </c>
      <c r="CU29" s="61">
        <f t="shared" si="25"/>
        <v>0</v>
      </c>
      <c r="CV29" s="61">
        <f t="shared" si="26"/>
        <v>0</v>
      </c>
      <c r="CW29" s="61">
        <f t="shared" si="27"/>
        <v>0</v>
      </c>
      <c r="CX29" s="61">
        <f t="shared" si="28"/>
        <v>0</v>
      </c>
      <c r="CY29" s="61">
        <f t="shared" si="29"/>
        <v>0</v>
      </c>
      <c r="CZ29" s="61">
        <f t="shared" si="30"/>
        <v>0</v>
      </c>
      <c r="DA29" s="61">
        <f t="shared" si="31"/>
        <v>0</v>
      </c>
      <c r="DB29" s="61"/>
      <c r="DC29" s="61"/>
      <c r="DD29" s="61"/>
      <c r="DE29" s="61"/>
      <c r="DF29" s="61"/>
      <c r="DG29" s="61"/>
    </row>
    <row r="30" spans="1:111" ht="15.75">
      <c r="A30" s="142" t="s">
        <v>190</v>
      </c>
      <c r="B30" s="67" t="s">
        <v>149</v>
      </c>
      <c r="C30" s="67" t="s">
        <v>185</v>
      </c>
      <c r="D30" s="67" t="s">
        <v>184</v>
      </c>
      <c r="E30" s="94">
        <v>37359</v>
      </c>
      <c r="F30" s="67">
        <v>3132432147</v>
      </c>
      <c r="G30" s="67" t="s">
        <v>152</v>
      </c>
      <c r="H30" s="68"/>
      <c r="I30" s="87" t="s">
        <v>129</v>
      </c>
      <c r="J30" s="88" t="s">
        <v>126</v>
      </c>
      <c r="K30" s="79" t="s">
        <v>126</v>
      </c>
      <c r="L30" s="88" t="s">
        <v>138</v>
      </c>
      <c r="M30" s="80"/>
      <c r="N30" s="5"/>
      <c r="O30" s="69" t="s">
        <v>114</v>
      </c>
      <c r="P30" s="70"/>
      <c r="Q30" s="69" t="s">
        <v>126</v>
      </c>
      <c r="R30" s="69" t="s">
        <v>126</v>
      </c>
      <c r="S30" s="68"/>
      <c r="T30" s="71">
        <v>98</v>
      </c>
      <c r="U30" s="89"/>
      <c r="V30" s="72">
        <v>0</v>
      </c>
      <c r="W30" s="72">
        <v>0</v>
      </c>
      <c r="X30" s="72">
        <v>0</v>
      </c>
      <c r="Y30" s="72">
        <v>0</v>
      </c>
      <c r="Z30" s="81"/>
      <c r="AA30" s="73" t="s">
        <v>128</v>
      </c>
      <c r="AB30" s="73" t="s">
        <v>128</v>
      </c>
      <c r="AC30" s="73" t="s">
        <v>128</v>
      </c>
      <c r="AD30" s="67">
        <v>7</v>
      </c>
      <c r="AE30" s="71" t="s">
        <v>119</v>
      </c>
      <c r="AF30" s="67" t="s">
        <v>133</v>
      </c>
      <c r="AG30" s="67" t="s">
        <v>125</v>
      </c>
      <c r="AH30" s="67" t="s">
        <v>134</v>
      </c>
      <c r="AI30" s="67" t="s">
        <v>123</v>
      </c>
      <c r="AJ30" s="67" t="s">
        <v>133</v>
      </c>
      <c r="AK30" s="67" t="s">
        <v>116</v>
      </c>
      <c r="AL30" s="67" t="s">
        <v>134</v>
      </c>
      <c r="AM30" s="67" t="s">
        <v>153</v>
      </c>
      <c r="AN30" s="67" t="s">
        <v>133</v>
      </c>
      <c r="AO30" s="67" t="s">
        <v>120</v>
      </c>
      <c r="AP30" s="67" t="s">
        <v>133</v>
      </c>
      <c r="AQ30" s="67" t="s">
        <v>132</v>
      </c>
      <c r="AR30" s="67" t="s">
        <v>134</v>
      </c>
      <c r="AS30" s="67"/>
      <c r="AT30" s="67"/>
      <c r="AU30" s="67"/>
      <c r="AV30" s="67"/>
      <c r="AW30" s="67"/>
      <c r="AX30" s="67"/>
      <c r="AY30" s="74" t="s">
        <v>151</v>
      </c>
      <c r="AZ30" s="82"/>
      <c r="BA30" s="84"/>
      <c r="BB30" s="83"/>
      <c r="BC30" s="61"/>
      <c r="BD30" s="61"/>
      <c r="BE30" s="61"/>
      <c r="BF30" s="61"/>
      <c r="BG30" s="61"/>
      <c r="BH30" s="61"/>
      <c r="BI30" s="61"/>
      <c r="BJ30" s="61"/>
      <c r="BK30" s="61"/>
      <c r="BL30" s="61"/>
      <c r="BM30" s="61"/>
      <c r="BN30" s="61"/>
      <c r="BO30" s="61"/>
      <c r="BP30" s="61"/>
      <c r="BQ30" s="61"/>
      <c r="BR30" s="61"/>
      <c r="BS30" s="61"/>
      <c r="BT30" s="61" t="s">
        <v>121</v>
      </c>
      <c r="BU30" s="75">
        <f t="shared" si="0"/>
        <v>37359</v>
      </c>
      <c r="BV30" s="75">
        <v>42614</v>
      </c>
      <c r="BW30" s="1">
        <f t="shared" si="1"/>
        <v>14</v>
      </c>
      <c r="BX30" t="str">
        <f t="shared" si="2"/>
        <v>Under 16</v>
      </c>
      <c r="BY30" s="61" t="str">
        <f t="shared" si="3"/>
        <v>No</v>
      </c>
      <c r="BZ30" s="76">
        <f t="shared" si="4"/>
        <v>0.98</v>
      </c>
      <c r="CA30" s="77" t="str">
        <f t="shared" si="5"/>
        <v>91-99%</v>
      </c>
      <c r="CB30" s="78">
        <f t="shared" si="6"/>
        <v>0</v>
      </c>
      <c r="CC30" s="78">
        <f t="shared" si="7"/>
        <v>0</v>
      </c>
      <c r="CD30" s="78">
        <f t="shared" si="8"/>
        <v>0</v>
      </c>
      <c r="CE30" s="78">
        <f t="shared" si="9"/>
        <v>0</v>
      </c>
      <c r="CF30" s="78">
        <f t="shared" si="10"/>
        <v>0</v>
      </c>
      <c r="CG30" s="61">
        <f t="shared" si="11"/>
        <v>1</v>
      </c>
      <c r="CH30" s="61">
        <f t="shared" si="12"/>
        <v>1</v>
      </c>
      <c r="CI30" s="61">
        <f t="shared" si="13"/>
        <v>0</v>
      </c>
      <c r="CJ30" s="61">
        <f t="shared" si="14"/>
        <v>0</v>
      </c>
      <c r="CK30" s="61">
        <f t="shared" si="15"/>
        <v>0</v>
      </c>
      <c r="CL30" s="61" t="str">
        <f t="shared" si="16"/>
        <v>D</v>
      </c>
      <c r="CM30" s="61" t="str">
        <f t="shared" si="17"/>
        <v>E</v>
      </c>
      <c r="CN30" s="61">
        <f t="shared" si="18"/>
        <v>0</v>
      </c>
      <c r="CO30" s="61" t="str">
        <f t="shared" si="19"/>
        <v>Some grades data</v>
      </c>
      <c r="CP30" s="61" t="str">
        <f t="shared" si="20"/>
        <v>Underachiever</v>
      </c>
      <c r="CQ30" s="61" t="str">
        <f t="shared" si="21"/>
        <v>Not predicted English pass</v>
      </c>
      <c r="CR30" s="61" t="str">
        <f t="shared" si="22"/>
        <v>Not predicted Maths pass</v>
      </c>
      <c r="CS30" s="61" t="str">
        <f t="shared" si="23"/>
        <v>Predicted neither</v>
      </c>
      <c r="CT30" s="61">
        <f t="shared" si="24"/>
        <v>0</v>
      </c>
      <c r="CU30" s="61">
        <f t="shared" si="25"/>
        <v>0</v>
      </c>
      <c r="CV30" s="61">
        <f t="shared" si="26"/>
        <v>0</v>
      </c>
      <c r="CW30" s="61">
        <f t="shared" si="27"/>
        <v>0</v>
      </c>
      <c r="CX30" s="61">
        <f t="shared" si="28"/>
        <v>0</v>
      </c>
      <c r="CY30" s="61">
        <f t="shared" si="29"/>
        <v>0</v>
      </c>
      <c r="CZ30" s="61">
        <f t="shared" si="30"/>
        <v>0</v>
      </c>
      <c r="DA30" s="61">
        <f t="shared" si="31"/>
        <v>0</v>
      </c>
      <c r="DB30" s="61"/>
      <c r="DC30" s="61"/>
      <c r="DD30" s="61"/>
      <c r="DE30" s="61"/>
      <c r="DF30" s="61"/>
      <c r="DG30" s="61"/>
    </row>
    <row r="31" spans="1:111" ht="29.25">
      <c r="A31" s="142" t="s">
        <v>190</v>
      </c>
      <c r="B31" s="67" t="s">
        <v>149</v>
      </c>
      <c r="C31" s="67" t="s">
        <v>188</v>
      </c>
      <c r="D31" s="67" t="s">
        <v>178</v>
      </c>
      <c r="E31" s="94">
        <v>37393</v>
      </c>
      <c r="F31" s="67">
        <v>2355681359</v>
      </c>
      <c r="G31" s="67" t="s">
        <v>154</v>
      </c>
      <c r="H31" s="68"/>
      <c r="I31" s="87" t="s">
        <v>129</v>
      </c>
      <c r="J31" s="88" t="s">
        <v>126</v>
      </c>
      <c r="K31" s="79" t="s">
        <v>126</v>
      </c>
      <c r="L31" s="88" t="s">
        <v>138</v>
      </c>
      <c r="M31" s="80"/>
      <c r="N31" s="5"/>
      <c r="O31" s="69" t="s">
        <v>114</v>
      </c>
      <c r="P31" s="70"/>
      <c r="Q31" s="69" t="s">
        <v>126</v>
      </c>
      <c r="R31" s="69" t="s">
        <v>126</v>
      </c>
      <c r="S31" s="68"/>
      <c r="T31" s="71">
        <v>98</v>
      </c>
      <c r="U31" s="89"/>
      <c r="V31" s="72">
        <v>0</v>
      </c>
      <c r="W31" s="72">
        <v>0</v>
      </c>
      <c r="X31" s="72">
        <v>0</v>
      </c>
      <c r="Y31" s="72">
        <v>0</v>
      </c>
      <c r="Z31" s="81"/>
      <c r="AA31" s="73" t="s">
        <v>128</v>
      </c>
      <c r="AB31" s="73" t="s">
        <v>128</v>
      </c>
      <c r="AC31" s="73" t="s">
        <v>128</v>
      </c>
      <c r="AD31" s="67">
        <v>7</v>
      </c>
      <c r="AE31" s="71" t="s">
        <v>116</v>
      </c>
      <c r="AF31" s="67" t="s">
        <v>133</v>
      </c>
      <c r="AG31" s="67" t="s">
        <v>117</v>
      </c>
      <c r="AH31" s="67" t="s">
        <v>133</v>
      </c>
      <c r="AI31" s="67" t="s">
        <v>125</v>
      </c>
      <c r="AJ31" s="67" t="s">
        <v>133</v>
      </c>
      <c r="AK31" s="67" t="s">
        <v>123</v>
      </c>
      <c r="AL31" s="67" t="s">
        <v>133</v>
      </c>
      <c r="AM31" s="67" t="s">
        <v>120</v>
      </c>
      <c r="AN31" s="67" t="s">
        <v>134</v>
      </c>
      <c r="AO31" s="67" t="s">
        <v>132</v>
      </c>
      <c r="AP31" s="67" t="s">
        <v>134</v>
      </c>
      <c r="AQ31" s="67" t="s">
        <v>119</v>
      </c>
      <c r="AR31" s="67" t="s">
        <v>130</v>
      </c>
      <c r="AS31" s="67"/>
      <c r="AT31" s="67"/>
      <c r="AU31" s="67"/>
      <c r="AV31" s="67"/>
      <c r="AW31" s="67"/>
      <c r="AX31" s="67"/>
      <c r="AY31" s="74" t="s">
        <v>155</v>
      </c>
      <c r="AZ31" s="82"/>
      <c r="BA31" s="84"/>
      <c r="BB31" s="83"/>
      <c r="BC31" s="61"/>
      <c r="BD31" s="61"/>
      <c r="BE31" s="61"/>
      <c r="BF31" s="61"/>
      <c r="BG31" s="61"/>
      <c r="BH31" s="61"/>
      <c r="BI31" s="61"/>
      <c r="BJ31" s="61"/>
      <c r="BK31" s="61"/>
      <c r="BL31" s="61"/>
      <c r="BM31" s="61"/>
      <c r="BN31" s="61"/>
      <c r="BO31" s="61"/>
      <c r="BP31" s="61"/>
      <c r="BQ31" s="61"/>
      <c r="BR31" s="61"/>
      <c r="BS31" s="61"/>
      <c r="BT31" s="61" t="s">
        <v>121</v>
      </c>
      <c r="BU31" s="75">
        <f t="shared" si="0"/>
        <v>37393</v>
      </c>
      <c r="BV31" s="75">
        <v>42614</v>
      </c>
      <c r="BW31" s="1">
        <f t="shared" si="1"/>
        <v>14</v>
      </c>
      <c r="BX31" t="str">
        <f t="shared" si="2"/>
        <v>Under 16</v>
      </c>
      <c r="BY31" s="61" t="str">
        <f t="shared" si="3"/>
        <v>No</v>
      </c>
      <c r="BZ31" s="76">
        <f t="shared" si="4"/>
        <v>0.98</v>
      </c>
      <c r="CA31" s="77" t="str">
        <f t="shared" si="5"/>
        <v>91-99%</v>
      </c>
      <c r="CB31" s="78">
        <f t="shared" si="6"/>
        <v>0</v>
      </c>
      <c r="CC31" s="78">
        <f t="shared" si="7"/>
        <v>0</v>
      </c>
      <c r="CD31" s="78">
        <f t="shared" si="8"/>
        <v>0</v>
      </c>
      <c r="CE31" s="78">
        <f t="shared" si="9"/>
        <v>0</v>
      </c>
      <c r="CF31" s="78">
        <f t="shared" si="10"/>
        <v>0</v>
      </c>
      <c r="CG31" s="61">
        <f t="shared" si="11"/>
        <v>1</v>
      </c>
      <c r="CH31" s="61">
        <f t="shared" si="12"/>
        <v>1</v>
      </c>
      <c r="CI31" s="61">
        <f t="shared" si="13"/>
        <v>0</v>
      </c>
      <c r="CJ31" s="61">
        <f t="shared" si="14"/>
        <v>0</v>
      </c>
      <c r="CK31" s="61">
        <f t="shared" si="15"/>
        <v>0</v>
      </c>
      <c r="CL31" s="61" t="str">
        <f t="shared" si="16"/>
        <v>D</v>
      </c>
      <c r="CM31" s="61" t="str">
        <f t="shared" si="17"/>
        <v>D</v>
      </c>
      <c r="CN31" s="61">
        <f t="shared" si="18"/>
        <v>1</v>
      </c>
      <c r="CO31" s="61" t="str">
        <f t="shared" si="19"/>
        <v>Some grades data</v>
      </c>
      <c r="CP31" s="61" t="str">
        <f t="shared" si="20"/>
        <v>Underachiever</v>
      </c>
      <c r="CQ31" s="61" t="str">
        <f t="shared" si="21"/>
        <v>Not predicted English pass</v>
      </c>
      <c r="CR31" s="61" t="str">
        <f t="shared" si="22"/>
        <v>Not predicted Maths pass</v>
      </c>
      <c r="CS31" s="61" t="str">
        <f t="shared" si="23"/>
        <v>Predicted neither</v>
      </c>
      <c r="CT31" s="61">
        <f t="shared" si="24"/>
        <v>0</v>
      </c>
      <c r="CU31" s="61">
        <f t="shared" si="25"/>
        <v>0</v>
      </c>
      <c r="CV31" s="61">
        <f t="shared" si="26"/>
        <v>0</v>
      </c>
      <c r="CW31" s="61">
        <f t="shared" si="27"/>
        <v>0</v>
      </c>
      <c r="CX31" s="61">
        <f t="shared" si="28"/>
        <v>0</v>
      </c>
      <c r="CY31" s="61">
        <f t="shared" si="29"/>
        <v>0</v>
      </c>
      <c r="CZ31" s="61">
        <f t="shared" si="30"/>
        <v>0</v>
      </c>
      <c r="DA31" s="61">
        <f t="shared" si="31"/>
        <v>0</v>
      </c>
      <c r="DB31" s="61"/>
      <c r="DC31" s="61"/>
      <c r="DD31" s="61"/>
      <c r="DE31" s="61"/>
      <c r="DF31" s="61"/>
      <c r="DG31" s="61"/>
    </row>
    <row r="32" spans="1:111" ht="29.25">
      <c r="A32" s="142" t="s">
        <v>190</v>
      </c>
      <c r="B32" s="67" t="s">
        <v>149</v>
      </c>
      <c r="C32" s="67" t="s">
        <v>139</v>
      </c>
      <c r="D32" s="67" t="s">
        <v>184</v>
      </c>
      <c r="E32" s="94">
        <v>37407</v>
      </c>
      <c r="F32" s="67">
        <v>8193904116</v>
      </c>
      <c r="G32" s="67" t="s">
        <v>156</v>
      </c>
      <c r="H32" s="68"/>
      <c r="I32" s="87" t="s">
        <v>129</v>
      </c>
      <c r="J32" s="88" t="s">
        <v>126</v>
      </c>
      <c r="K32" s="79" t="s">
        <v>138</v>
      </c>
      <c r="L32" s="88" t="s">
        <v>138</v>
      </c>
      <c r="M32" s="80"/>
      <c r="N32" s="5"/>
      <c r="O32" s="69" t="s">
        <v>114</v>
      </c>
      <c r="P32" s="70"/>
      <c r="Q32" s="69" t="s">
        <v>126</v>
      </c>
      <c r="R32" s="69" t="s">
        <v>126</v>
      </c>
      <c r="S32" s="68"/>
      <c r="T32" s="71">
        <v>95</v>
      </c>
      <c r="U32" s="89"/>
      <c r="V32" s="72">
        <v>0</v>
      </c>
      <c r="W32" s="72">
        <v>0</v>
      </c>
      <c r="X32" s="72">
        <v>0</v>
      </c>
      <c r="Y32" s="72">
        <v>0</v>
      </c>
      <c r="Z32" s="81"/>
      <c r="AA32" s="73" t="s">
        <v>128</v>
      </c>
      <c r="AB32" s="73" t="s">
        <v>128</v>
      </c>
      <c r="AC32" s="73" t="s">
        <v>128</v>
      </c>
      <c r="AD32" s="67">
        <v>7</v>
      </c>
      <c r="AE32" s="71" t="s">
        <v>116</v>
      </c>
      <c r="AF32" s="67" t="s">
        <v>134</v>
      </c>
      <c r="AG32" s="67" t="s">
        <v>117</v>
      </c>
      <c r="AH32" s="67" t="s">
        <v>133</v>
      </c>
      <c r="AI32" s="67" t="s">
        <v>119</v>
      </c>
      <c r="AJ32" s="67" t="s">
        <v>130</v>
      </c>
      <c r="AK32" s="67" t="s">
        <v>122</v>
      </c>
      <c r="AL32" s="67" t="s">
        <v>134</v>
      </c>
      <c r="AM32" s="67" t="s">
        <v>123</v>
      </c>
      <c r="AN32" s="67" t="s">
        <v>133</v>
      </c>
      <c r="AO32" s="67" t="s">
        <v>120</v>
      </c>
      <c r="AP32" s="67" t="s">
        <v>130</v>
      </c>
      <c r="AQ32" s="67" t="s">
        <v>119</v>
      </c>
      <c r="AR32" s="67" t="s">
        <v>130</v>
      </c>
      <c r="AS32" s="67"/>
      <c r="AT32" s="67"/>
      <c r="AU32" s="67"/>
      <c r="AV32" s="67"/>
      <c r="AW32" s="67"/>
      <c r="AX32" s="67"/>
      <c r="AY32" s="74" t="s">
        <v>157</v>
      </c>
      <c r="AZ32" s="82"/>
      <c r="BA32" s="84"/>
      <c r="BB32" s="83"/>
      <c r="BC32" s="61"/>
      <c r="BD32" s="61"/>
      <c r="BE32" s="61"/>
      <c r="BF32" s="61"/>
      <c r="BG32" s="61"/>
      <c r="BH32" s="61"/>
      <c r="BI32" s="61"/>
      <c r="BJ32" s="61"/>
      <c r="BK32" s="61"/>
      <c r="BL32" s="61"/>
      <c r="BM32" s="61"/>
      <c r="BN32" s="61"/>
      <c r="BO32" s="61"/>
      <c r="BP32" s="61"/>
      <c r="BQ32" s="61"/>
      <c r="BR32" s="61"/>
      <c r="BS32" s="61"/>
      <c r="BT32" s="61" t="s">
        <v>121</v>
      </c>
      <c r="BU32" s="75">
        <f t="shared" si="0"/>
        <v>37407</v>
      </c>
      <c r="BV32" s="75">
        <v>42614</v>
      </c>
      <c r="BW32" s="1">
        <f t="shared" si="1"/>
        <v>14</v>
      </c>
      <c r="BX32" t="str">
        <f t="shared" si="2"/>
        <v>Under 16</v>
      </c>
      <c r="BY32" s="61" t="str">
        <f t="shared" si="3"/>
        <v>Yes</v>
      </c>
      <c r="BZ32" s="76">
        <f t="shared" si="4"/>
        <v>0.95</v>
      </c>
      <c r="CA32" s="77" t="str">
        <f t="shared" si="5"/>
        <v>91-99%</v>
      </c>
      <c r="CB32" s="78">
        <f t="shared" si="6"/>
        <v>0</v>
      </c>
      <c r="CC32" s="78">
        <f t="shared" si="7"/>
        <v>0</v>
      </c>
      <c r="CD32" s="78">
        <f t="shared" si="8"/>
        <v>0</v>
      </c>
      <c r="CE32" s="78">
        <f t="shared" si="9"/>
        <v>0</v>
      </c>
      <c r="CF32" s="78">
        <f t="shared" si="10"/>
        <v>0</v>
      </c>
      <c r="CG32" s="61">
        <f t="shared" si="11"/>
        <v>1</v>
      </c>
      <c r="CH32" s="61">
        <f t="shared" si="12"/>
        <v>1</v>
      </c>
      <c r="CI32" s="61">
        <f t="shared" si="13"/>
        <v>0</v>
      </c>
      <c r="CJ32" s="61">
        <f t="shared" si="14"/>
        <v>0</v>
      </c>
      <c r="CK32" s="61">
        <f t="shared" si="15"/>
        <v>0</v>
      </c>
      <c r="CL32" s="61" t="str">
        <f t="shared" si="16"/>
        <v>D</v>
      </c>
      <c r="CM32" s="61" t="str">
        <f t="shared" si="17"/>
        <v>E</v>
      </c>
      <c r="CN32" s="61">
        <f t="shared" si="18"/>
        <v>3</v>
      </c>
      <c r="CO32" s="61" t="str">
        <f t="shared" si="19"/>
        <v>Some grades data</v>
      </c>
      <c r="CP32" s="61" t="str">
        <f t="shared" si="20"/>
        <v>Underachiever</v>
      </c>
      <c r="CQ32" s="61" t="str">
        <f t="shared" si="21"/>
        <v>Not predicted English pass</v>
      </c>
      <c r="CR32" s="61" t="str">
        <f t="shared" si="22"/>
        <v>Not predicted Maths pass</v>
      </c>
      <c r="CS32" s="61" t="str">
        <f t="shared" si="23"/>
        <v>Predicted neither</v>
      </c>
      <c r="CT32" s="61">
        <f t="shared" si="24"/>
        <v>0</v>
      </c>
      <c r="CU32" s="61">
        <f t="shared" si="25"/>
        <v>0</v>
      </c>
      <c r="CV32" s="61">
        <f t="shared" si="26"/>
        <v>0</v>
      </c>
      <c r="CW32" s="61">
        <f t="shared" si="27"/>
        <v>0</v>
      </c>
      <c r="CX32" s="61">
        <f t="shared" si="28"/>
        <v>0</v>
      </c>
      <c r="CY32" s="61">
        <f t="shared" si="29"/>
        <v>0</v>
      </c>
      <c r="CZ32" s="61">
        <f t="shared" si="30"/>
        <v>0</v>
      </c>
      <c r="DA32" s="61">
        <f t="shared" si="31"/>
        <v>0</v>
      </c>
      <c r="DB32" s="61"/>
      <c r="DC32" s="61"/>
      <c r="DD32" s="61"/>
      <c r="DE32" s="61"/>
      <c r="DF32" s="61"/>
      <c r="DG32" s="61"/>
    </row>
    <row r="33" spans="1:111" ht="29.25">
      <c r="A33" s="142" t="s">
        <v>190</v>
      </c>
      <c r="B33" s="67" t="s">
        <v>149</v>
      </c>
      <c r="C33" s="67" t="s">
        <v>184</v>
      </c>
      <c r="D33" s="67" t="s">
        <v>130</v>
      </c>
      <c r="E33" s="94">
        <v>37376</v>
      </c>
      <c r="F33" s="67">
        <v>7125856577</v>
      </c>
      <c r="G33" s="67" t="s">
        <v>158</v>
      </c>
      <c r="H33" s="68"/>
      <c r="I33" s="87" t="s">
        <v>129</v>
      </c>
      <c r="J33" s="88" t="s">
        <v>126</v>
      </c>
      <c r="K33" s="79" t="s">
        <v>126</v>
      </c>
      <c r="L33" s="88" t="s">
        <v>126</v>
      </c>
      <c r="M33" s="80"/>
      <c r="N33" s="5"/>
      <c r="O33" s="69" t="s">
        <v>114</v>
      </c>
      <c r="P33" s="70"/>
      <c r="Q33" s="69" t="s">
        <v>126</v>
      </c>
      <c r="R33" s="69" t="s">
        <v>126</v>
      </c>
      <c r="S33" s="68"/>
      <c r="T33" s="71">
        <v>100</v>
      </c>
      <c r="U33" s="89"/>
      <c r="V33" s="72">
        <v>0</v>
      </c>
      <c r="W33" s="72">
        <v>0</v>
      </c>
      <c r="X33" s="72">
        <v>0</v>
      </c>
      <c r="Y33" s="72">
        <v>0</v>
      </c>
      <c r="Z33" s="81"/>
      <c r="AA33" s="73" t="s">
        <v>128</v>
      </c>
      <c r="AB33" s="73" t="s">
        <v>128</v>
      </c>
      <c r="AC33" s="73" t="s">
        <v>128</v>
      </c>
      <c r="AD33" s="67">
        <v>7</v>
      </c>
      <c r="AE33" s="71" t="s">
        <v>116</v>
      </c>
      <c r="AF33" s="67" t="s">
        <v>133</v>
      </c>
      <c r="AG33" s="67" t="s">
        <v>117</v>
      </c>
      <c r="AH33" s="67" t="s">
        <v>133</v>
      </c>
      <c r="AI33" s="67" t="s">
        <v>119</v>
      </c>
      <c r="AJ33" s="67" t="s">
        <v>130</v>
      </c>
      <c r="AK33" s="67" t="s">
        <v>120</v>
      </c>
      <c r="AL33" s="67" t="s">
        <v>133</v>
      </c>
      <c r="AM33" s="67" t="s">
        <v>132</v>
      </c>
      <c r="AN33" s="67" t="s">
        <v>134</v>
      </c>
      <c r="AO33" s="67" t="s">
        <v>119</v>
      </c>
      <c r="AP33" s="67" t="s">
        <v>130</v>
      </c>
      <c r="AQ33" s="67" t="s">
        <v>125</v>
      </c>
      <c r="AR33" s="67" t="s">
        <v>130</v>
      </c>
      <c r="AS33" s="67"/>
      <c r="AT33" s="67"/>
      <c r="AU33" s="67"/>
      <c r="AV33" s="67"/>
      <c r="AW33" s="67"/>
      <c r="AX33" s="67"/>
      <c r="AY33" s="74" t="s">
        <v>155</v>
      </c>
      <c r="AZ33" s="82"/>
      <c r="BA33" s="84"/>
      <c r="BB33" s="83"/>
      <c r="BC33" s="61"/>
      <c r="BD33" s="61"/>
      <c r="BE33" s="61"/>
      <c r="BF33" s="61"/>
      <c r="BG33" s="61"/>
      <c r="BH33" s="61"/>
      <c r="BI33" s="61"/>
      <c r="BJ33" s="61"/>
      <c r="BK33" s="61"/>
      <c r="BL33" s="61"/>
      <c r="BM33" s="61"/>
      <c r="BN33" s="61"/>
      <c r="BO33" s="61"/>
      <c r="BP33" s="61"/>
      <c r="BQ33" s="61"/>
      <c r="BR33" s="61"/>
      <c r="BS33" s="61"/>
      <c r="BT33" s="61" t="s">
        <v>121</v>
      </c>
      <c r="BU33" s="75">
        <f t="shared" si="0"/>
        <v>37376</v>
      </c>
      <c r="BV33" s="75">
        <v>42614</v>
      </c>
      <c r="BW33" s="1">
        <f t="shared" si="1"/>
        <v>14</v>
      </c>
      <c r="BX33" t="str">
        <f t="shared" si="2"/>
        <v>Under 16</v>
      </c>
      <c r="BY33" s="61" t="str">
        <f t="shared" si="3"/>
        <v>No</v>
      </c>
      <c r="BZ33" s="76">
        <f t="shared" si="4"/>
        <v>1</v>
      </c>
      <c r="CA33" s="77" t="str">
        <f t="shared" si="5"/>
        <v>100%</v>
      </c>
      <c r="CB33" s="78">
        <f t="shared" si="6"/>
        <v>0</v>
      </c>
      <c r="CC33" s="78">
        <f t="shared" si="7"/>
        <v>0</v>
      </c>
      <c r="CD33" s="78">
        <f t="shared" si="8"/>
        <v>0</v>
      </c>
      <c r="CE33" s="78">
        <f t="shared" si="9"/>
        <v>0</v>
      </c>
      <c r="CF33" s="78">
        <f t="shared" si="10"/>
        <v>0</v>
      </c>
      <c r="CG33" s="61">
        <f t="shared" si="11"/>
        <v>1</v>
      </c>
      <c r="CH33" s="61">
        <f t="shared" si="12"/>
        <v>1</v>
      </c>
      <c r="CI33" s="61">
        <f t="shared" si="13"/>
        <v>0</v>
      </c>
      <c r="CJ33" s="61">
        <f t="shared" si="14"/>
        <v>0</v>
      </c>
      <c r="CK33" s="61">
        <f t="shared" si="15"/>
        <v>0</v>
      </c>
      <c r="CL33" s="61" t="str">
        <f t="shared" si="16"/>
        <v>D</v>
      </c>
      <c r="CM33" s="61" t="str">
        <f t="shared" si="17"/>
        <v>D</v>
      </c>
      <c r="CN33" s="61">
        <f t="shared" si="18"/>
        <v>3</v>
      </c>
      <c r="CO33" s="61" t="str">
        <f t="shared" si="19"/>
        <v>Some grades data</v>
      </c>
      <c r="CP33" s="61" t="str">
        <f t="shared" si="20"/>
        <v>Underachiever</v>
      </c>
      <c r="CQ33" s="61" t="str">
        <f t="shared" si="21"/>
        <v>Not predicted English pass</v>
      </c>
      <c r="CR33" s="61" t="str">
        <f t="shared" si="22"/>
        <v>Not predicted Maths pass</v>
      </c>
      <c r="CS33" s="61" t="str">
        <f t="shared" si="23"/>
        <v>Predicted neither</v>
      </c>
      <c r="CT33" s="61">
        <f t="shared" si="24"/>
        <v>0</v>
      </c>
      <c r="CU33" s="61">
        <f t="shared" si="25"/>
        <v>0</v>
      </c>
      <c r="CV33" s="61">
        <f t="shared" si="26"/>
        <v>0</v>
      </c>
      <c r="CW33" s="61">
        <f t="shared" si="27"/>
        <v>0</v>
      </c>
      <c r="CX33" s="61">
        <f t="shared" si="28"/>
        <v>0</v>
      </c>
      <c r="CY33" s="61">
        <f t="shared" si="29"/>
        <v>0</v>
      </c>
      <c r="CZ33" s="61">
        <f t="shared" si="30"/>
        <v>0</v>
      </c>
      <c r="DA33" s="61">
        <f t="shared" si="31"/>
        <v>0</v>
      </c>
      <c r="DB33" s="61"/>
      <c r="DC33" s="61"/>
      <c r="DD33" s="61"/>
      <c r="DE33" s="61"/>
      <c r="DF33" s="61"/>
      <c r="DG33" s="61"/>
    </row>
    <row r="34" spans="1:111" ht="15.75">
      <c r="A34" s="143" t="s">
        <v>193</v>
      </c>
      <c r="B34" s="67" t="s">
        <v>192</v>
      </c>
      <c r="C34" s="67" t="s">
        <v>185</v>
      </c>
      <c r="D34" s="67" t="s">
        <v>184</v>
      </c>
      <c r="E34" s="94">
        <v>37359</v>
      </c>
      <c r="F34" s="67">
        <v>3132432147</v>
      </c>
      <c r="G34" s="67" t="s">
        <v>152</v>
      </c>
      <c r="H34" s="68"/>
      <c r="I34" s="87" t="s">
        <v>129</v>
      </c>
      <c r="J34" s="88" t="s">
        <v>126</v>
      </c>
      <c r="K34" s="79" t="s">
        <v>126</v>
      </c>
      <c r="L34" s="88" t="s">
        <v>138</v>
      </c>
      <c r="M34" s="80"/>
      <c r="N34" s="5"/>
      <c r="O34" s="69" t="s">
        <v>114</v>
      </c>
      <c r="P34" s="70"/>
      <c r="Q34" s="69" t="s">
        <v>126</v>
      </c>
      <c r="R34" s="69" t="s">
        <v>126</v>
      </c>
    </row>
    <row r="35" spans="1:111" ht="15.75">
      <c r="A35" s="144" t="s">
        <v>193</v>
      </c>
      <c r="B35" s="67" t="s">
        <v>192</v>
      </c>
      <c r="C35" s="67" t="s">
        <v>188</v>
      </c>
      <c r="D35" s="67" t="s">
        <v>178</v>
      </c>
      <c r="E35" s="94">
        <v>37393</v>
      </c>
      <c r="F35" s="67">
        <v>2355681359</v>
      </c>
      <c r="G35" s="67" t="s">
        <v>154</v>
      </c>
      <c r="H35" s="68"/>
      <c r="I35" s="87" t="s">
        <v>129</v>
      </c>
      <c r="J35" s="88" t="s">
        <v>126</v>
      </c>
      <c r="K35" s="79" t="s">
        <v>126</v>
      </c>
      <c r="L35" s="88" t="s">
        <v>138</v>
      </c>
      <c r="M35" s="80"/>
      <c r="N35" s="5"/>
      <c r="O35" s="69" t="s">
        <v>114</v>
      </c>
      <c r="P35" s="70"/>
      <c r="Q35" s="69" t="s">
        <v>126</v>
      </c>
      <c r="R35" s="69" t="s">
        <v>126</v>
      </c>
    </row>
    <row r="36" spans="1:111" ht="15.75">
      <c r="A36" s="145" t="s">
        <v>193</v>
      </c>
      <c r="B36" s="67" t="s">
        <v>192</v>
      </c>
      <c r="C36" s="67" t="s">
        <v>139</v>
      </c>
      <c r="D36" s="67" t="s">
        <v>184</v>
      </c>
      <c r="E36" s="94">
        <v>37407</v>
      </c>
      <c r="F36" s="67">
        <v>8193904116</v>
      </c>
      <c r="G36" s="67" t="s">
        <v>156</v>
      </c>
      <c r="H36" s="68"/>
      <c r="I36" s="87" t="s">
        <v>129</v>
      </c>
      <c r="J36" s="88" t="s">
        <v>126</v>
      </c>
      <c r="K36" s="79" t="s">
        <v>138</v>
      </c>
      <c r="L36" s="88" t="s">
        <v>138</v>
      </c>
      <c r="M36" s="80"/>
      <c r="N36" s="5"/>
      <c r="O36" s="69" t="s">
        <v>114</v>
      </c>
      <c r="P36" s="70"/>
      <c r="Q36" s="69" t="s">
        <v>126</v>
      </c>
      <c r="R36" s="69" t="s">
        <v>126</v>
      </c>
    </row>
    <row r="37" spans="1:111" ht="15.75">
      <c r="A37" s="146" t="s">
        <v>193</v>
      </c>
      <c r="B37" s="67" t="s">
        <v>192</v>
      </c>
      <c r="C37" s="67" t="s">
        <v>184</v>
      </c>
      <c r="D37" s="67" t="s">
        <v>130</v>
      </c>
      <c r="E37" s="94">
        <v>37376</v>
      </c>
      <c r="F37" s="67">
        <v>7125856577</v>
      </c>
      <c r="G37" s="67" t="s">
        <v>158</v>
      </c>
      <c r="H37" s="68"/>
      <c r="I37" s="87" t="s">
        <v>129</v>
      </c>
      <c r="J37" s="88" t="s">
        <v>126</v>
      </c>
      <c r="K37" s="79" t="s">
        <v>126</v>
      </c>
      <c r="L37" s="88" t="s">
        <v>126</v>
      </c>
      <c r="M37" s="80"/>
      <c r="N37" s="5"/>
      <c r="O37" s="69" t="s">
        <v>114</v>
      </c>
      <c r="P37" s="70"/>
      <c r="Q37" s="69" t="s">
        <v>126</v>
      </c>
      <c r="R37" s="69" t="s">
        <v>126</v>
      </c>
    </row>
  </sheetData>
  <mergeCells count="17">
    <mergeCell ref="C2:D4"/>
    <mergeCell ref="V2:Y2"/>
    <mergeCell ref="AE2:AX2"/>
    <mergeCell ref="BA2:BA8"/>
    <mergeCell ref="AE3:AX6"/>
    <mergeCell ref="AY3:AY8"/>
    <mergeCell ref="T6:T7"/>
    <mergeCell ref="V8:Y8"/>
    <mergeCell ref="BR1:BR7"/>
    <mergeCell ref="BC3:BC7"/>
    <mergeCell ref="BD3:BD7"/>
    <mergeCell ref="BE3:BP6"/>
    <mergeCell ref="I1:L1"/>
    <mergeCell ref="O1:R1"/>
    <mergeCell ref="V1:Y1"/>
    <mergeCell ref="AA1:AX1"/>
    <mergeCell ref="BC1:BP2"/>
  </mergeCells>
  <conditionalFormatting sqref="I10:M33 F10:G33 V10:Y33 T10:T33 O10:R33">
    <cfRule type="notContainsBlanks" dxfId="28" priority="1053">
      <formula>LEN(TRIM(F10))&gt;0</formula>
    </cfRule>
    <cfRule type="expression" dxfId="27" priority="1054">
      <formula>NOT(ISBLANK($D10))</formula>
    </cfRule>
  </conditionalFormatting>
  <conditionalFormatting sqref="T10:T33 P10:R33">
    <cfRule type="notContainsBlanks" dxfId="26" priority="1050">
      <formula>LEN(TRIM(P10))&gt;0</formula>
    </cfRule>
    <cfRule type="expression" dxfId="25" priority="1052">
      <formula>$O10="Other (please explain in the next column)"</formula>
    </cfRule>
  </conditionalFormatting>
  <conditionalFormatting sqref="AE10:AY33">
    <cfRule type="notContainsBlanks" dxfId="24" priority="1049">
      <formula>LEN(TRIM(AE10))&gt;0</formula>
    </cfRule>
  </conditionalFormatting>
  <conditionalFormatting sqref="AA10:AD33">
    <cfRule type="notContainsBlanks" dxfId="23" priority="1056">
      <formula>LEN(TRIM(AA10))&gt;0</formula>
    </cfRule>
    <cfRule type="expression" dxfId="22" priority="1057">
      <formula>$I10="Year 10"</formula>
    </cfRule>
  </conditionalFormatting>
  <conditionalFormatting sqref="AC10:AY33">
    <cfRule type="notContainsBlanks" dxfId="21" priority="1058">
      <formula>LEN(TRIM(AC10))&gt;0</formula>
    </cfRule>
    <cfRule type="expression" dxfId="20" priority="1059">
      <formula>$I10="Year 12"</formula>
    </cfRule>
  </conditionalFormatting>
  <conditionalFormatting sqref="AX10:AY33 AO10:AO33">
    <cfRule type="expression" dxfId="19" priority="1060">
      <formula>$I10="Year 15"</formula>
    </cfRule>
    <cfRule type="expression" dxfId="18" priority="1061">
      <formula>$I10="Year 14"</formula>
    </cfRule>
  </conditionalFormatting>
  <conditionalFormatting sqref="AC10:AY33">
    <cfRule type="expression" dxfId="17" priority="1062">
      <formula>$I10="Year 10"</formula>
    </cfRule>
    <cfRule type="expression" dxfId="16" priority="1063">
      <formula>$I10="Year 11"</formula>
    </cfRule>
  </conditionalFormatting>
  <conditionalFormatting sqref="AX10:AY33 AO10:AO33">
    <cfRule type="expression" dxfId="15" priority="1064">
      <formula>$I10="Year 13"</formula>
    </cfRule>
  </conditionalFormatting>
  <conditionalFormatting sqref="J1:M1 J10:M33">
    <cfRule type="expression" dxfId="14" priority="1046">
      <formula>I1="Not in Education"</formula>
    </cfRule>
  </conditionalFormatting>
  <conditionalFormatting sqref="L10:L33">
    <cfRule type="expression" dxfId="13" priority="1044">
      <formula>I10="Not in Education"</formula>
    </cfRule>
  </conditionalFormatting>
  <conditionalFormatting sqref="P10:R33">
    <cfRule type="expression" dxfId="12" priority="1018">
      <formula>$O10="Not enrolled in Education"</formula>
    </cfRule>
  </conditionalFormatting>
  <conditionalFormatting sqref="AG10:AX33">
    <cfRule type="expression" dxfId="11" priority="1016">
      <formula>$AD10=1</formula>
    </cfRule>
  </conditionalFormatting>
  <conditionalFormatting sqref="AQ10:AX33 AI10:AN33">
    <cfRule type="expression" dxfId="10" priority="1015">
      <formula>$AD10=2</formula>
    </cfRule>
  </conditionalFormatting>
  <conditionalFormatting sqref="AS10:AX33 AK10:AN33">
    <cfRule type="expression" dxfId="9" priority="1014">
      <formula>$AD10=3</formula>
    </cfRule>
  </conditionalFormatting>
  <conditionalFormatting sqref="AU10:AX33 AM10:AN33">
    <cfRule type="expression" dxfId="8" priority="1013">
      <formula>$AD10=4</formula>
    </cfRule>
  </conditionalFormatting>
  <conditionalFormatting sqref="AE10:AX33">
    <cfRule type="expression" dxfId="7" priority="1002">
      <formula>$AD10=0</formula>
    </cfRule>
  </conditionalFormatting>
  <conditionalFormatting sqref="I34:M37 F34:G37 O34:R37">
    <cfRule type="notContainsBlanks" dxfId="6" priority="6">
      <formula>LEN(TRIM(F34))&gt;0</formula>
    </cfRule>
    <cfRule type="expression" dxfId="5" priority="7">
      <formula>NOT(ISBLANK($D34))</formula>
    </cfRule>
  </conditionalFormatting>
  <conditionalFormatting sqref="P34:R37">
    <cfRule type="notContainsBlanks" dxfId="4" priority="4">
      <formula>LEN(TRIM(P34))&gt;0</formula>
    </cfRule>
    <cfRule type="expression" dxfId="3" priority="5">
      <formula>$O34="Other (please explain in the next column)"</formula>
    </cfRule>
  </conditionalFormatting>
  <conditionalFormatting sqref="J34:M37">
    <cfRule type="expression" dxfId="2" priority="3">
      <formula>I34="Not in Education"</formula>
    </cfRule>
  </conditionalFormatting>
  <conditionalFormatting sqref="L34:L37">
    <cfRule type="expression" dxfId="1" priority="2">
      <formula>I34="Not in Education"</formula>
    </cfRule>
  </conditionalFormatting>
  <conditionalFormatting sqref="P34:R37">
    <cfRule type="expression" dxfId="0" priority="1">
      <formula>$O34="Not enrolled in Education"</formula>
    </cfRule>
  </conditionalFormatting>
  <dataValidations count="2">
    <dataValidation type="date" allowBlank="1" showInputMessage="1" showErrorMessage="1" sqref="E1:E37">
      <formula1>33239</formula1>
      <formula2>38718</formula2>
    </dataValidation>
    <dataValidation type="whole" allowBlank="1" showInputMessage="1" showErrorMessage="1" sqref="V10:Y33">
      <formula1>0</formula1>
      <formula2>500</formula2>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
  <sheetViews>
    <sheetView workbookViewId="0">
      <selection activeCell="A2" sqref="A2:A14"/>
    </sheetView>
  </sheetViews>
  <sheetFormatPr defaultRowHeight="14.25"/>
  <sheetData>
    <row r="1" spans="1:1">
      <c r="A1" t="s">
        <v>177</v>
      </c>
    </row>
    <row r="2" spans="1:1">
      <c r="A2" t="s">
        <v>111</v>
      </c>
    </row>
    <row r="3" spans="1:1">
      <c r="A3" t="s">
        <v>124</v>
      </c>
    </row>
    <row r="4" spans="1:1">
      <c r="A4" t="s">
        <v>129</v>
      </c>
    </row>
    <row r="5" spans="1:1">
      <c r="A5" t="s">
        <v>141</v>
      </c>
    </row>
    <row r="6" spans="1:1">
      <c r="A6" t="s">
        <v>162</v>
      </c>
    </row>
    <row r="7" spans="1:1">
      <c r="A7" t="s">
        <v>175</v>
      </c>
    </row>
    <row r="8" spans="1:1">
      <c r="A8" t="s">
        <v>176</v>
      </c>
    </row>
    <row r="9" spans="1:1">
      <c r="A9" t="s">
        <v>159</v>
      </c>
    </row>
    <row r="10" spans="1:1">
      <c r="A10" t="s">
        <v>161</v>
      </c>
    </row>
    <row r="11" spans="1:1">
      <c r="A11" t="s">
        <v>160</v>
      </c>
    </row>
    <row r="12" spans="1:1">
      <c r="A12" t="s">
        <v>163</v>
      </c>
    </row>
    <row r="13" spans="1:1">
      <c r="A13" t="s">
        <v>164</v>
      </c>
    </row>
    <row r="14" spans="1:1">
      <c r="A14" t="s">
        <v>127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Sheet2</vt:lpstr>
      <vt:lpstr>Yrgp</vt:lpstr>
    </vt:vector>
  </TitlesOfParts>
  <Company>The Prince's Trust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Anetakub</dc:creator>
  <cp:lastModifiedBy>michael brinsden</cp:lastModifiedBy>
  <dcterms:created xsi:type="dcterms:W3CDTF">2016-12-21T10:42:36Z</dcterms:created>
  <dcterms:modified xsi:type="dcterms:W3CDTF">2017-01-04T12:36:00Z</dcterms:modified>
</cp:coreProperties>
</file>