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User\Documents\Visual Studio 2015\Projects\SchoolClubSpreadsheetPopulator\Data\"/>
    </mc:Choice>
  </mc:AlternateContent>
  <bookViews>
    <workbookView xWindow="0" yWindow="0" windowWidth="28740" windowHeight="12150"/>
  </bookViews>
  <sheets>
    <sheet name="Sheet1" sheetId="1" r:id="rId1"/>
    <sheet name="Sheet2" sheetId="2" r:id="rId2"/>
  </sheets>
  <externalReferences>
    <externalReference r:id="rId3"/>
    <externalReference r:id="rId4"/>
  </externalReferences>
  <definedNames>
    <definedName name="CurrentSta">[1]Lists!$P$2:$P$7</definedName>
    <definedName name="ExpProg">[1]Lists!$R$2:$R$4</definedName>
    <definedName name="GCSEsubj">[1]Lists!$S$2:$S$29</definedName>
    <definedName name="Percentage">[1]Lists!$M$2:$M$102</definedName>
    <definedName name="PredictedGradesENG_W">[1]Lists!$U$24:$U$42</definedName>
    <definedName name="PredictedGradesSCO">[1]Lists!$U$17:$U$21</definedName>
    <definedName name="Replies2">[1]Lists!$C$2:$C$4</definedName>
    <definedName name="YearGroupEN_W">[1]Lists!$D$14:$D$21</definedName>
    <definedName name="YearGroupENG_W">[1]Lists!$D$14:$D$18</definedName>
    <definedName name="YearGroupSC">[1]Lists!$G$2:$G$8</definedName>
    <definedName name="YearGroupScotland">[2]Lists!$G$2:$G$9</definedName>
    <definedName name="Yrgp">Sheet2!$A$2:$A$14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B33" i="1" l="1"/>
  <c r="DA33" i="1"/>
  <c r="CZ33" i="1"/>
  <c r="CY33" i="1"/>
  <c r="CX33" i="1"/>
  <c r="CW33" i="1"/>
  <c r="CV33" i="1"/>
  <c r="CU33" i="1"/>
  <c r="CP33" i="1"/>
  <c r="CO33" i="1"/>
  <c r="CN33" i="1"/>
  <c r="CM33" i="1"/>
  <c r="CL33" i="1"/>
  <c r="CK33" i="1"/>
  <c r="CJ33" i="1"/>
  <c r="CI33" i="1"/>
  <c r="CH33" i="1"/>
  <c r="CG33" i="1"/>
  <c r="CE33" i="1"/>
  <c r="CD33" i="1"/>
  <c r="CC33" i="1"/>
  <c r="CA33" i="1"/>
  <c r="BZ33" i="1"/>
  <c r="BV33" i="1"/>
  <c r="BX33" i="1" s="1"/>
  <c r="BY33" i="1" s="1"/>
  <c r="DB32" i="1"/>
  <c r="DA32" i="1"/>
  <c r="CZ32" i="1"/>
  <c r="CY32" i="1"/>
  <c r="CX32" i="1"/>
  <c r="CW32" i="1"/>
  <c r="CV32" i="1"/>
  <c r="CU32" i="1"/>
  <c r="CP32" i="1"/>
  <c r="CO32" i="1"/>
  <c r="CN32" i="1"/>
  <c r="CM32" i="1"/>
  <c r="CL32" i="1"/>
  <c r="CK32" i="1"/>
  <c r="CJ32" i="1"/>
  <c r="CI32" i="1"/>
  <c r="CH32" i="1"/>
  <c r="CG32" i="1"/>
  <c r="CE32" i="1"/>
  <c r="CD32" i="1"/>
  <c r="CC32" i="1"/>
  <c r="CA32" i="1"/>
  <c r="BZ32" i="1"/>
  <c r="BV32" i="1"/>
  <c r="BX32" i="1" s="1"/>
  <c r="BY32" i="1" s="1"/>
  <c r="DB31" i="1"/>
  <c r="DA31" i="1"/>
  <c r="CZ31" i="1"/>
  <c r="CY31" i="1"/>
  <c r="CX31" i="1"/>
  <c r="CW31" i="1"/>
  <c r="CV31" i="1"/>
  <c r="CU31" i="1"/>
  <c r="CP31" i="1"/>
  <c r="CO31" i="1"/>
  <c r="CN31" i="1"/>
  <c r="CM31" i="1"/>
  <c r="CL31" i="1"/>
  <c r="CK31" i="1"/>
  <c r="CJ31" i="1"/>
  <c r="CI31" i="1"/>
  <c r="CH31" i="1"/>
  <c r="CG31" i="1"/>
  <c r="CE31" i="1"/>
  <c r="CD31" i="1"/>
  <c r="CC31" i="1"/>
  <c r="CA31" i="1"/>
  <c r="BZ31" i="1"/>
  <c r="BV31" i="1"/>
  <c r="BX31" i="1" s="1"/>
  <c r="BY31" i="1" s="1"/>
  <c r="DB30" i="1"/>
  <c r="DA30" i="1"/>
  <c r="CZ30" i="1"/>
  <c r="CY30" i="1"/>
  <c r="CX30" i="1"/>
  <c r="CW30" i="1"/>
  <c r="CV30" i="1"/>
  <c r="CU30" i="1"/>
  <c r="CP30" i="1"/>
  <c r="CO30" i="1"/>
  <c r="CN30" i="1"/>
  <c r="CM30" i="1"/>
  <c r="CL30" i="1"/>
  <c r="CK30" i="1"/>
  <c r="CJ30" i="1"/>
  <c r="CI30" i="1"/>
  <c r="CH30" i="1"/>
  <c r="CG30" i="1"/>
  <c r="CE30" i="1"/>
  <c r="CD30" i="1"/>
  <c r="CC30" i="1"/>
  <c r="CA30" i="1"/>
  <c r="BZ30" i="1"/>
  <c r="BV30" i="1"/>
  <c r="BX30" i="1" s="1"/>
  <c r="BY30" i="1" s="1"/>
  <c r="DB29" i="1"/>
  <c r="DA29" i="1"/>
  <c r="CZ29" i="1"/>
  <c r="CY29" i="1"/>
  <c r="CX29" i="1"/>
  <c r="CW29" i="1"/>
  <c r="CV29" i="1"/>
  <c r="CU29" i="1"/>
  <c r="CP29" i="1"/>
  <c r="CO29" i="1"/>
  <c r="CN29" i="1"/>
  <c r="CM29" i="1"/>
  <c r="CL29" i="1"/>
  <c r="CK29" i="1"/>
  <c r="CJ29" i="1"/>
  <c r="CI29" i="1"/>
  <c r="CH29" i="1"/>
  <c r="CG29" i="1"/>
  <c r="CE29" i="1"/>
  <c r="CD29" i="1"/>
  <c r="CC29" i="1"/>
  <c r="CA29" i="1"/>
  <c r="BZ29" i="1"/>
  <c r="BV29" i="1"/>
  <c r="BX29" i="1" s="1"/>
  <c r="BY29" i="1" s="1"/>
  <c r="DB28" i="1"/>
  <c r="DA28" i="1"/>
  <c r="CZ28" i="1"/>
  <c r="CY28" i="1"/>
  <c r="CX28" i="1"/>
  <c r="CW28" i="1"/>
  <c r="CV28" i="1"/>
  <c r="CU28" i="1"/>
  <c r="CP28" i="1"/>
  <c r="CO28" i="1"/>
  <c r="CN28" i="1"/>
  <c r="CM28" i="1"/>
  <c r="CL28" i="1"/>
  <c r="CK28" i="1"/>
  <c r="CJ28" i="1"/>
  <c r="CI28" i="1"/>
  <c r="CH28" i="1"/>
  <c r="CG28" i="1"/>
  <c r="CE28" i="1"/>
  <c r="CD28" i="1"/>
  <c r="CC28" i="1"/>
  <c r="CA28" i="1"/>
  <c r="BZ28" i="1"/>
  <c r="BV28" i="1"/>
  <c r="BX28" i="1" s="1"/>
  <c r="BY28" i="1" s="1"/>
  <c r="DB27" i="1"/>
  <c r="DA27" i="1"/>
  <c r="CZ27" i="1"/>
  <c r="CY27" i="1"/>
  <c r="CX27" i="1"/>
  <c r="CW27" i="1"/>
  <c r="CV27" i="1"/>
  <c r="CU27" i="1"/>
  <c r="CP27" i="1"/>
  <c r="CO27" i="1"/>
  <c r="CN27" i="1"/>
  <c r="CM27" i="1"/>
  <c r="CL27" i="1"/>
  <c r="CK27" i="1"/>
  <c r="CJ27" i="1"/>
  <c r="CI27" i="1"/>
  <c r="CH27" i="1"/>
  <c r="CG27" i="1"/>
  <c r="CE27" i="1"/>
  <c r="CD27" i="1"/>
  <c r="CC27" i="1"/>
  <c r="CA27" i="1"/>
  <c r="BZ27" i="1"/>
  <c r="BV27" i="1"/>
  <c r="BX27" i="1" s="1"/>
  <c r="BY27" i="1" s="1"/>
  <c r="DB26" i="1"/>
  <c r="DA26" i="1"/>
  <c r="CZ26" i="1"/>
  <c r="CY26" i="1"/>
  <c r="CX26" i="1"/>
  <c r="CW26" i="1"/>
  <c r="CV26" i="1"/>
  <c r="CU26" i="1"/>
  <c r="CP26" i="1"/>
  <c r="CQ26" i="1" s="1"/>
  <c r="CO26" i="1"/>
  <c r="CN26" i="1"/>
  <c r="CM26" i="1"/>
  <c r="CL26" i="1"/>
  <c r="CK26" i="1"/>
  <c r="CJ26" i="1"/>
  <c r="CI26" i="1"/>
  <c r="CH26" i="1"/>
  <c r="CG26" i="1"/>
  <c r="CE26" i="1"/>
  <c r="CD26" i="1"/>
  <c r="CC26" i="1"/>
  <c r="CA26" i="1"/>
  <c r="BZ26" i="1"/>
  <c r="BV26" i="1"/>
  <c r="BX26" i="1" s="1"/>
  <c r="BY26" i="1" s="1"/>
  <c r="DB25" i="1"/>
  <c r="DA25" i="1"/>
  <c r="CZ25" i="1"/>
  <c r="CY25" i="1"/>
  <c r="CX25" i="1"/>
  <c r="CW25" i="1"/>
  <c r="CV25" i="1"/>
  <c r="CU25" i="1"/>
  <c r="CP25" i="1"/>
  <c r="CO25" i="1"/>
  <c r="CN25" i="1"/>
  <c r="CM25" i="1"/>
  <c r="CL25" i="1"/>
  <c r="CK25" i="1"/>
  <c r="CJ25" i="1"/>
  <c r="CI25" i="1"/>
  <c r="CH25" i="1"/>
  <c r="CG25" i="1"/>
  <c r="CE25" i="1"/>
  <c r="CD25" i="1"/>
  <c r="CC25" i="1"/>
  <c r="CA25" i="1"/>
  <c r="BZ25" i="1"/>
  <c r="BV25" i="1"/>
  <c r="BX25" i="1" s="1"/>
  <c r="BY25" i="1" s="1"/>
  <c r="DB24" i="1"/>
  <c r="DA24" i="1"/>
  <c r="CZ24" i="1"/>
  <c r="CY24" i="1"/>
  <c r="CX24" i="1"/>
  <c r="CW24" i="1"/>
  <c r="CV24" i="1"/>
  <c r="CU24" i="1"/>
  <c r="CP24" i="1"/>
  <c r="CQ24" i="1" s="1"/>
  <c r="CO24" i="1"/>
  <c r="CN24" i="1"/>
  <c r="CM24" i="1"/>
  <c r="CL24" i="1"/>
  <c r="CK24" i="1"/>
  <c r="CJ24" i="1"/>
  <c r="CI24" i="1"/>
  <c r="CH24" i="1"/>
  <c r="CG24" i="1"/>
  <c r="CE24" i="1"/>
  <c r="CD24" i="1"/>
  <c r="CC24" i="1"/>
  <c r="CA24" i="1"/>
  <c r="BZ24" i="1"/>
  <c r="BV24" i="1"/>
  <c r="BX24" i="1" s="1"/>
  <c r="BY24" i="1" s="1"/>
  <c r="DB23" i="1"/>
  <c r="DA23" i="1"/>
  <c r="CZ23" i="1"/>
  <c r="CY23" i="1"/>
  <c r="CX23" i="1"/>
  <c r="CW23" i="1"/>
  <c r="CV23" i="1"/>
  <c r="CU23" i="1"/>
  <c r="CP23" i="1"/>
  <c r="CO23" i="1"/>
  <c r="CN23" i="1"/>
  <c r="CM23" i="1"/>
  <c r="CL23" i="1"/>
  <c r="CK23" i="1"/>
  <c r="CJ23" i="1"/>
  <c r="CI23" i="1"/>
  <c r="CH23" i="1"/>
  <c r="CG23" i="1"/>
  <c r="CE23" i="1"/>
  <c r="CD23" i="1"/>
  <c r="CC23" i="1"/>
  <c r="CA23" i="1"/>
  <c r="BZ23" i="1"/>
  <c r="BV23" i="1"/>
  <c r="BX23" i="1" s="1"/>
  <c r="BY23" i="1" s="1"/>
  <c r="DB22" i="1"/>
  <c r="DA22" i="1"/>
  <c r="CZ22" i="1"/>
  <c r="CY22" i="1"/>
  <c r="CX22" i="1"/>
  <c r="CW22" i="1"/>
  <c r="CV22" i="1"/>
  <c r="CU22" i="1"/>
  <c r="CP22" i="1"/>
  <c r="CO22" i="1"/>
  <c r="CN22" i="1"/>
  <c r="CM22" i="1"/>
  <c r="CL22" i="1"/>
  <c r="CK22" i="1"/>
  <c r="CJ22" i="1"/>
  <c r="CI22" i="1"/>
  <c r="CH22" i="1"/>
  <c r="CG22" i="1"/>
  <c r="CE22" i="1"/>
  <c r="CD22" i="1"/>
  <c r="CC22" i="1"/>
  <c r="CA22" i="1"/>
  <c r="BZ22" i="1"/>
  <c r="BV22" i="1"/>
  <c r="BX22" i="1" s="1"/>
  <c r="BY22" i="1" s="1"/>
  <c r="DB21" i="1"/>
  <c r="DA21" i="1"/>
  <c r="CZ21" i="1"/>
  <c r="CY21" i="1"/>
  <c r="CX21" i="1"/>
  <c r="CW21" i="1"/>
  <c r="CV21" i="1"/>
  <c r="CU21" i="1"/>
  <c r="CP21" i="1"/>
  <c r="CO21" i="1"/>
  <c r="CN21" i="1"/>
  <c r="CM21" i="1"/>
  <c r="CL21" i="1"/>
  <c r="CK21" i="1"/>
  <c r="CJ21" i="1"/>
  <c r="CI21" i="1"/>
  <c r="CH21" i="1"/>
  <c r="CG21" i="1"/>
  <c r="CE21" i="1"/>
  <c r="CD21" i="1"/>
  <c r="CC21" i="1"/>
  <c r="CA21" i="1"/>
  <c r="BZ21" i="1"/>
  <c r="BV21" i="1"/>
  <c r="BX21" i="1" s="1"/>
  <c r="BY21" i="1" s="1"/>
  <c r="DB20" i="1"/>
  <c r="DA20" i="1"/>
  <c r="CZ20" i="1"/>
  <c r="CY20" i="1"/>
  <c r="CX20" i="1"/>
  <c r="CW20" i="1"/>
  <c r="CV20" i="1"/>
  <c r="CU20" i="1"/>
  <c r="CP20" i="1"/>
  <c r="CO20" i="1"/>
  <c r="CN20" i="1"/>
  <c r="CM20" i="1"/>
  <c r="CL20" i="1"/>
  <c r="CK20" i="1"/>
  <c r="CJ20" i="1"/>
  <c r="CI20" i="1"/>
  <c r="CH20" i="1"/>
  <c r="CG20" i="1"/>
  <c r="CE20" i="1"/>
  <c r="CD20" i="1"/>
  <c r="CC20" i="1"/>
  <c r="CA20" i="1"/>
  <c r="BZ20" i="1"/>
  <c r="BV20" i="1"/>
  <c r="BX20" i="1" s="1"/>
  <c r="BY20" i="1" s="1"/>
  <c r="DB19" i="1"/>
  <c r="DA19" i="1"/>
  <c r="CZ19" i="1"/>
  <c r="CY19" i="1"/>
  <c r="CX19" i="1"/>
  <c r="CW19" i="1"/>
  <c r="CV19" i="1"/>
  <c r="CU19" i="1"/>
  <c r="CP19" i="1"/>
  <c r="CO19" i="1"/>
  <c r="CN19" i="1"/>
  <c r="CM19" i="1"/>
  <c r="CL19" i="1"/>
  <c r="CK19" i="1"/>
  <c r="CJ19" i="1"/>
  <c r="CI19" i="1"/>
  <c r="CH19" i="1"/>
  <c r="CG19" i="1"/>
  <c r="CE19" i="1"/>
  <c r="CD19" i="1"/>
  <c r="CC19" i="1"/>
  <c r="CA19" i="1"/>
  <c r="BZ19" i="1"/>
  <c r="BV19" i="1"/>
  <c r="BX19" i="1" s="1"/>
  <c r="BY19" i="1" s="1"/>
  <c r="DB18" i="1"/>
  <c r="DA18" i="1"/>
  <c r="CZ18" i="1"/>
  <c r="CY18" i="1"/>
  <c r="CX18" i="1"/>
  <c r="CW18" i="1"/>
  <c r="CV18" i="1"/>
  <c r="CU18" i="1"/>
  <c r="CP18" i="1"/>
  <c r="CO18" i="1"/>
  <c r="CN18" i="1"/>
  <c r="CM18" i="1"/>
  <c r="CL18" i="1"/>
  <c r="CK18" i="1"/>
  <c r="CJ18" i="1"/>
  <c r="CI18" i="1"/>
  <c r="CH18" i="1"/>
  <c r="CG18" i="1"/>
  <c r="CE18" i="1"/>
  <c r="CD18" i="1"/>
  <c r="CC18" i="1"/>
  <c r="CA18" i="1"/>
  <c r="BZ18" i="1"/>
  <c r="BY18" i="1"/>
  <c r="BV18" i="1"/>
  <c r="BX18" i="1" s="1"/>
  <c r="DB17" i="1"/>
  <c r="DA17" i="1"/>
  <c r="CZ17" i="1"/>
  <c r="CY17" i="1"/>
  <c r="CX17" i="1"/>
  <c r="CW17" i="1"/>
  <c r="CV17" i="1"/>
  <c r="CU17" i="1"/>
  <c r="CP17" i="1"/>
  <c r="CO17" i="1"/>
  <c r="CN17" i="1"/>
  <c r="CM17" i="1"/>
  <c r="CL17" i="1"/>
  <c r="CK17" i="1"/>
  <c r="CJ17" i="1"/>
  <c r="CI17" i="1"/>
  <c r="CH17" i="1"/>
  <c r="CG17" i="1"/>
  <c r="CE17" i="1"/>
  <c r="CD17" i="1"/>
  <c r="CC17" i="1"/>
  <c r="CA17" i="1"/>
  <c r="BZ17" i="1"/>
  <c r="BV17" i="1"/>
  <c r="BX17" i="1" s="1"/>
  <c r="BY17" i="1" s="1"/>
  <c r="DB16" i="1"/>
  <c r="DA16" i="1"/>
  <c r="CZ16" i="1"/>
  <c r="CY16" i="1"/>
  <c r="CX16" i="1"/>
  <c r="CW16" i="1"/>
  <c r="CV16" i="1"/>
  <c r="CU16" i="1"/>
  <c r="CP16" i="1"/>
  <c r="CO16" i="1"/>
  <c r="CN16" i="1"/>
  <c r="CS16" i="1" s="1"/>
  <c r="CM16" i="1"/>
  <c r="CL16" i="1"/>
  <c r="CK16" i="1"/>
  <c r="CJ16" i="1"/>
  <c r="CI16" i="1"/>
  <c r="CH16" i="1"/>
  <c r="CG16" i="1"/>
  <c r="CE16" i="1"/>
  <c r="CD16" i="1"/>
  <c r="CC16" i="1"/>
  <c r="CA16" i="1"/>
  <c r="BZ16" i="1"/>
  <c r="BV16" i="1"/>
  <c r="BX16" i="1" s="1"/>
  <c r="BY16" i="1" s="1"/>
  <c r="DB15" i="1"/>
  <c r="DA15" i="1"/>
  <c r="CZ15" i="1"/>
  <c r="CY15" i="1"/>
  <c r="CX15" i="1"/>
  <c r="CW15" i="1"/>
  <c r="CV15" i="1"/>
  <c r="CU15" i="1"/>
  <c r="CP15" i="1"/>
  <c r="CO15" i="1"/>
  <c r="CN15" i="1"/>
  <c r="CM15" i="1"/>
  <c r="CL15" i="1"/>
  <c r="CK15" i="1"/>
  <c r="CJ15" i="1"/>
  <c r="CI15" i="1"/>
  <c r="CH15" i="1"/>
  <c r="CG15" i="1"/>
  <c r="CE15" i="1"/>
  <c r="CD15" i="1"/>
  <c r="CC15" i="1"/>
  <c r="CA15" i="1"/>
  <c r="BZ15" i="1"/>
  <c r="BV15" i="1"/>
  <c r="BX15" i="1" s="1"/>
  <c r="BY15" i="1" s="1"/>
  <c r="DB14" i="1"/>
  <c r="DA14" i="1"/>
  <c r="CZ14" i="1"/>
  <c r="CY14" i="1"/>
  <c r="CX14" i="1"/>
  <c r="CW14" i="1"/>
  <c r="CV14" i="1"/>
  <c r="CU14" i="1"/>
  <c r="CP14" i="1"/>
  <c r="CR14" i="1" s="1"/>
  <c r="CO14" i="1"/>
  <c r="CN14" i="1"/>
  <c r="CM14" i="1"/>
  <c r="CL14" i="1"/>
  <c r="CK14" i="1"/>
  <c r="CJ14" i="1"/>
  <c r="CI14" i="1"/>
  <c r="CH14" i="1"/>
  <c r="CG14" i="1"/>
  <c r="CE14" i="1"/>
  <c r="CD14" i="1"/>
  <c r="CC14" i="1"/>
  <c r="CA14" i="1"/>
  <c r="BZ14" i="1"/>
  <c r="BV14" i="1"/>
  <c r="BX14" i="1" s="1"/>
  <c r="BY14" i="1" s="1"/>
  <c r="DB13" i="1"/>
  <c r="DA13" i="1"/>
  <c r="CZ13" i="1"/>
  <c r="CY13" i="1"/>
  <c r="CX13" i="1"/>
  <c r="CW13" i="1"/>
  <c r="CV13" i="1"/>
  <c r="CU13" i="1"/>
  <c r="CP13" i="1"/>
  <c r="CQ13" i="1" s="1"/>
  <c r="CO13" i="1"/>
  <c r="CN13" i="1"/>
  <c r="CM13" i="1"/>
  <c r="CL13" i="1"/>
  <c r="CK13" i="1"/>
  <c r="CJ13" i="1"/>
  <c r="CI13" i="1"/>
  <c r="CH13" i="1"/>
  <c r="CG13" i="1"/>
  <c r="CE13" i="1"/>
  <c r="CD13" i="1"/>
  <c r="CC13" i="1"/>
  <c r="CA13" i="1"/>
  <c r="BZ13" i="1"/>
  <c r="BV13" i="1"/>
  <c r="BX13" i="1" s="1"/>
  <c r="BY13" i="1" s="1"/>
  <c r="DB12" i="1"/>
  <c r="DA12" i="1"/>
  <c r="CZ12" i="1"/>
  <c r="CY12" i="1"/>
  <c r="CX12" i="1"/>
  <c r="CW12" i="1"/>
  <c r="CV12" i="1"/>
  <c r="CU12" i="1"/>
  <c r="CP12" i="1"/>
  <c r="CO12" i="1"/>
  <c r="CN12" i="1"/>
  <c r="CM12" i="1"/>
  <c r="CL12" i="1"/>
  <c r="CK12" i="1"/>
  <c r="CJ12" i="1"/>
  <c r="CI12" i="1"/>
  <c r="CH12" i="1"/>
  <c r="CG12" i="1"/>
  <c r="CE12" i="1"/>
  <c r="CD12" i="1"/>
  <c r="CC12" i="1"/>
  <c r="CA12" i="1"/>
  <c r="BZ12" i="1"/>
  <c r="BV12" i="1"/>
  <c r="BX12" i="1" s="1"/>
  <c r="BY12" i="1" s="1"/>
  <c r="DB11" i="1"/>
  <c r="DA11" i="1"/>
  <c r="CZ11" i="1"/>
  <c r="CY11" i="1"/>
  <c r="CX11" i="1"/>
  <c r="CW11" i="1"/>
  <c r="CV11" i="1"/>
  <c r="CU11" i="1"/>
  <c r="CP11" i="1"/>
  <c r="CO11" i="1"/>
  <c r="CN11" i="1"/>
  <c r="CM11" i="1"/>
  <c r="CL11" i="1"/>
  <c r="CK11" i="1"/>
  <c r="CJ11" i="1"/>
  <c r="CI11" i="1"/>
  <c r="CH11" i="1"/>
  <c r="CG11" i="1"/>
  <c r="CE11" i="1"/>
  <c r="CD11" i="1"/>
  <c r="CC11" i="1"/>
  <c r="CA11" i="1"/>
  <c r="BZ11" i="1"/>
  <c r="BV11" i="1"/>
  <c r="BX11" i="1" s="1"/>
  <c r="BY11" i="1" s="1"/>
  <c r="DB10" i="1"/>
  <c r="DA10" i="1"/>
  <c r="CZ10" i="1"/>
  <c r="CY10" i="1"/>
  <c r="CX10" i="1"/>
  <c r="CW10" i="1"/>
  <c r="CV10" i="1"/>
  <c r="CU10" i="1"/>
  <c r="CP10" i="1"/>
  <c r="CO10" i="1"/>
  <c r="CN10" i="1"/>
  <c r="CM10" i="1"/>
  <c r="CL10" i="1"/>
  <c r="CK10" i="1"/>
  <c r="CJ10" i="1"/>
  <c r="CI10" i="1"/>
  <c r="CH10" i="1"/>
  <c r="CG10" i="1"/>
  <c r="CE10" i="1"/>
  <c r="CD10" i="1"/>
  <c r="CC10" i="1"/>
  <c r="CA10" i="1"/>
  <c r="BZ10" i="1"/>
  <c r="BV10" i="1"/>
  <c r="BX10" i="1" s="1"/>
  <c r="BY10" i="1" s="1"/>
  <c r="CS14" i="1" l="1"/>
  <c r="CS15" i="1"/>
  <c r="CS31" i="1"/>
  <c r="CQ14" i="1"/>
  <c r="CS28" i="1"/>
  <c r="CS22" i="1"/>
  <c r="CS19" i="1"/>
  <c r="CS20" i="1"/>
  <c r="CS25" i="1"/>
  <c r="CR10" i="1"/>
  <c r="CS10" i="1"/>
  <c r="CQ10" i="1"/>
  <c r="CR13" i="1"/>
  <c r="CS13" i="1"/>
  <c r="CR24" i="1"/>
  <c r="CS24" i="1"/>
  <c r="CS18" i="1"/>
  <c r="CQ20" i="1"/>
  <c r="CS21" i="1"/>
  <c r="CS27" i="1"/>
  <c r="CS30" i="1"/>
  <c r="CS33" i="1"/>
  <c r="CQ16" i="1"/>
  <c r="CS17" i="1"/>
  <c r="CS23" i="1"/>
  <c r="CS29" i="1"/>
  <c r="CQ30" i="1"/>
  <c r="CS32" i="1"/>
  <c r="CR12" i="1"/>
  <c r="CS12" i="1"/>
  <c r="CR26" i="1"/>
  <c r="CS26" i="1"/>
  <c r="CQ12" i="1"/>
  <c r="CR11" i="1"/>
  <c r="CS11" i="1"/>
  <c r="CQ11" i="1"/>
  <c r="CQ18" i="1"/>
  <c r="CQ22" i="1"/>
  <c r="CQ27" i="1"/>
  <c r="CQ32" i="1"/>
  <c r="CQ15" i="1"/>
  <c r="CQ17" i="1"/>
  <c r="CQ19" i="1"/>
  <c r="CQ21" i="1"/>
  <c r="CQ23" i="1"/>
  <c r="CQ28" i="1"/>
  <c r="CQ25" i="1"/>
  <c r="CQ29" i="1"/>
  <c r="CQ31" i="1"/>
  <c r="CQ33" i="1"/>
  <c r="CF10" i="1"/>
  <c r="CB10" i="1"/>
  <c r="CT10" i="1"/>
  <c r="CF11" i="1"/>
  <c r="CB11" i="1"/>
  <c r="CT11" i="1"/>
  <c r="CF12" i="1"/>
  <c r="CB12" i="1"/>
  <c r="CT12" i="1"/>
  <c r="CF13" i="1"/>
  <c r="CB13" i="1"/>
  <c r="CT13" i="1"/>
  <c r="CF14" i="1"/>
  <c r="CB14" i="1"/>
  <c r="CT14" i="1"/>
  <c r="CF15" i="1"/>
  <c r="CB15" i="1"/>
  <c r="CF16" i="1"/>
  <c r="CB16" i="1"/>
  <c r="CF17" i="1"/>
  <c r="CB17" i="1"/>
  <c r="CF18" i="1"/>
  <c r="CB18" i="1"/>
  <c r="CF19" i="1"/>
  <c r="CB19" i="1"/>
  <c r="CF20" i="1"/>
  <c r="CB20" i="1"/>
  <c r="CF21" i="1"/>
  <c r="CB21" i="1"/>
  <c r="CF22" i="1"/>
  <c r="CB22" i="1"/>
  <c r="CF23" i="1"/>
  <c r="CB23" i="1"/>
  <c r="CF24" i="1"/>
  <c r="CB24" i="1"/>
  <c r="CT24" i="1"/>
  <c r="CF25" i="1"/>
  <c r="CB25" i="1"/>
  <c r="CF26" i="1"/>
  <c r="CB26" i="1"/>
  <c r="CT26" i="1"/>
  <c r="CF27" i="1"/>
  <c r="CB27" i="1"/>
  <c r="CF28" i="1"/>
  <c r="CB28" i="1"/>
  <c r="CF29" i="1"/>
  <c r="CB29" i="1"/>
  <c r="CF30" i="1"/>
  <c r="CB30" i="1"/>
  <c r="CF31" i="1"/>
  <c r="CB31" i="1"/>
  <c r="CF32" i="1"/>
  <c r="CB32" i="1"/>
  <c r="CF33" i="1"/>
  <c r="CB33" i="1"/>
  <c r="CR15" i="1"/>
  <c r="CT15" i="1" s="1"/>
  <c r="CR16" i="1"/>
  <c r="CT16" i="1" s="1"/>
  <c r="CR17" i="1"/>
  <c r="CT17" i="1" s="1"/>
  <c r="CR18" i="1"/>
  <c r="CT18" i="1" s="1"/>
  <c r="CR19" i="1"/>
  <c r="CT19" i="1" s="1"/>
  <c r="CR20" i="1"/>
  <c r="CT20" i="1" s="1"/>
  <c r="CR21" i="1"/>
  <c r="CT21" i="1" s="1"/>
  <c r="CR22" i="1"/>
  <c r="CT22" i="1" s="1"/>
  <c r="CR23" i="1"/>
  <c r="CR25" i="1"/>
  <c r="CR27" i="1"/>
  <c r="CR28" i="1"/>
  <c r="CT28" i="1" s="1"/>
  <c r="CR29" i="1"/>
  <c r="CR30" i="1"/>
  <c r="CR31" i="1"/>
  <c r="CT31" i="1" s="1"/>
  <c r="CR32" i="1"/>
  <c r="CT32" i="1" s="1"/>
  <c r="CR33" i="1"/>
  <c r="CT30" i="1" l="1"/>
  <c r="CT25" i="1"/>
  <c r="CT29" i="1"/>
  <c r="CT33" i="1"/>
  <c r="CT23" i="1"/>
  <c r="CT27" i="1"/>
</calcChain>
</file>

<file path=xl/comments1.xml><?xml version="1.0" encoding="utf-8"?>
<comments xmlns="http://schemas.openxmlformats.org/spreadsheetml/2006/main">
  <authors>
    <author>Karoliina Vieler-Porter</author>
    <author>Anetakub</author>
  </authors>
  <commentList>
    <comment ref="C2"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D2" authorId="0" shapeId="0">
      <text>
        <r>
          <rPr>
            <sz val="9"/>
            <color indexed="81"/>
            <rFont val="Tahoma"/>
            <family val="2"/>
          </rPr>
          <t xml:space="preserve">First and last name of the young person as on your schools/AP’s records. This is very important for measuring impact throughout the participation on the programme and linking it to the Profile/My Journey data. </t>
        </r>
      </text>
    </comment>
    <comment ref="F2" authorId="0" shapeId="0">
      <text>
        <r>
          <rPr>
            <sz val="9"/>
            <color indexed="81"/>
            <rFont val="Tahoma"/>
            <family val="2"/>
          </rPr>
          <t xml:space="preserve">Full date of birth, day/month/year to help us identify the young person.
</t>
        </r>
      </text>
    </comment>
    <comment ref="G2"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J2" authorId="0" shapeId="0">
      <text>
        <r>
          <rPr>
            <sz val="9"/>
            <color indexed="81"/>
            <rFont val="Tahoma"/>
            <family val="2"/>
          </rPr>
          <t xml:space="preserve">The current school/AP year the young person is in at the beginning of the programme.
</t>
        </r>
      </text>
    </comment>
    <comment ref="K2"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L2"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M2"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N2"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P2"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R2"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W2" authorId="0" shapeId="0">
      <text>
        <r>
          <rPr>
            <sz val="9"/>
            <color indexed="81"/>
            <rFont val="Arial"/>
            <family val="2"/>
          </rPr>
          <t>For the following detention and exclusion data please collect it from the 4 weeks before the start of the programme.
If there are holidays in between this time period please deduct the holidays and include the weeks before the holidays in your 6 week calculation e.g. 2 weeks before the Easter holiday and 4 weeks after.  Or if the young person is starting the club at the beginning of the school year then please use the last 6 weeks of the last academic year.</t>
        </r>
        <r>
          <rPr>
            <sz val="9"/>
            <color indexed="81"/>
            <rFont val="Tahoma"/>
            <family val="2"/>
          </rPr>
          <t xml:space="preserve">
</t>
        </r>
      </text>
    </comment>
    <comment ref="AB2"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E2"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U3"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W3"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X3"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Y3"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Z3" authorId="0" shapeId="0">
      <text>
        <r>
          <rPr>
            <sz val="9"/>
            <color indexed="81"/>
            <rFont val="Arial"/>
            <family val="2"/>
          </rPr>
          <t>Internal exclusion is an internal process within a school/AP to remove a young person from class but not from the school/AP site.</t>
        </r>
      </text>
    </comment>
    <comment ref="BD3"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 ref="AF7" authorId="0" shapeId="0">
      <text>
        <r>
          <rPr>
            <sz val="9"/>
            <color indexed="81"/>
            <rFont val="Tahoma"/>
            <family val="2"/>
          </rPr>
          <t xml:space="preserve">Drop down menu for GCSE grades the young person is studying. If the young person is not studying a GCSE, please enter the details of their other qualifications in the ‘other subjects’ column.
</t>
        </r>
      </text>
    </comment>
    <comment ref="BF7" authorId="0" shapeId="0">
      <text>
        <r>
          <rPr>
            <sz val="9"/>
            <color indexed="81"/>
            <rFont val="Tahoma"/>
            <family val="2"/>
          </rPr>
          <t xml:space="preserve">Please list of all the qualifications, names of subject and estimated grades from the drop down menu. If the qualification is not on the list then please enter it in the ‘other subjects’ column.
</t>
        </r>
      </text>
    </comment>
    <comment ref="C8"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F8" authorId="0" shapeId="0">
      <text>
        <r>
          <rPr>
            <sz val="9"/>
            <color indexed="81"/>
            <rFont val="Tahoma"/>
            <family val="2"/>
          </rPr>
          <t xml:space="preserve">Full date of birth, day/month/year to help us identify the young person.
</t>
        </r>
      </text>
    </comment>
    <comment ref="G8"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J8" authorId="0" shapeId="0">
      <text>
        <r>
          <rPr>
            <sz val="9"/>
            <color indexed="81"/>
            <rFont val="Tahoma"/>
            <family val="2"/>
          </rPr>
          <t xml:space="preserve">The current school/AP year the young person is in at the beginning of the programme.
</t>
        </r>
      </text>
    </comment>
    <comment ref="K8"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L8"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M8"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N8"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C9"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F9" authorId="0" shapeId="0">
      <text>
        <r>
          <rPr>
            <sz val="9"/>
            <color indexed="81"/>
            <rFont val="Tahoma"/>
            <family val="2"/>
          </rPr>
          <t xml:space="preserve">Full date of birth, day/month/year to help us identify the young person.
</t>
        </r>
      </text>
    </comment>
    <comment ref="G9"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J9" authorId="0" shapeId="0">
      <text>
        <r>
          <rPr>
            <sz val="9"/>
            <color indexed="81"/>
            <rFont val="Tahoma"/>
            <family val="2"/>
          </rPr>
          <t xml:space="preserve">The current school/AP year the young person is in at the beginning of the programme.
</t>
        </r>
      </text>
    </comment>
    <comment ref="K9"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L9"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M9"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N9"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P9"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R9"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U9"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W9"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X9"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Y9"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Z9" authorId="0" shapeId="0">
      <text>
        <r>
          <rPr>
            <sz val="9"/>
            <color indexed="81"/>
            <rFont val="Arial"/>
            <family val="2"/>
          </rPr>
          <t>Internal exclusion is an internal process within a school/AP to remove a young person from class but not from the school/AP site.</t>
        </r>
      </text>
    </comment>
    <comment ref="AB9"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E9"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BD9"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<sst xmlns="http://schemas.openxmlformats.org/spreadsheetml/2006/main" count="1508" uniqueCount="230">
  <si>
    <t>Education monitoring data</t>
  </si>
  <si>
    <t>Reengagement in education</t>
  </si>
  <si>
    <t>Attendance</t>
  </si>
  <si>
    <t>Behaviour</t>
  </si>
  <si>
    <t>Attainment</t>
  </si>
  <si>
    <t>Additional Information</t>
  </si>
  <si>
    <t>16-19 Please complete this section for using information at the start of the programme.
The 'How many further education qualifications...' question will automate which columns you need to fill out. Please complete all the white columns.</t>
  </si>
  <si>
    <t>Session type</t>
  </si>
  <si>
    <t>School/AP Name/Fairbridge Centre</t>
  </si>
  <si>
    <t xml:space="preserve">Name of young person </t>
  </si>
  <si>
    <t>Date of birth (dd/mm/yyyy)</t>
  </si>
  <si>
    <t>Unique Learner Number or equivalent</t>
  </si>
  <si>
    <t>Prince's Trust ID number</t>
  </si>
  <si>
    <t>Young person's year group</t>
  </si>
  <si>
    <t>English as an additional language</t>
  </si>
  <si>
    <t>Free school meal status</t>
  </si>
  <si>
    <t>Does the young person have special educational needs?</t>
  </si>
  <si>
    <t>Is the young person eligible for Pupil Premium?</t>
  </si>
  <si>
    <t>What is the young person's current education setting?</t>
  </si>
  <si>
    <t>Do you feel that the young person is at risk of dropping out of school?</t>
  </si>
  <si>
    <t>Do you feel that the young person is at risk of exclusion from school?</t>
  </si>
  <si>
    <t xml:space="preserve"> For those starting an club at the start of the academic year and where % attendance is not available yet, please use the overall % attendance from the last school year.</t>
  </si>
  <si>
    <t>Reflecting back to 4 WEEKS  before the start of the programme, please provide the following information:</t>
  </si>
  <si>
    <t>How many GCSES or equivalent is the young person studying (expected to study for those in KS3)?</t>
  </si>
  <si>
    <t>Estimated grades could be the young person's actual predicted grades. If you do not have predicted grades please just use a teacher's assessment of what the estimate their grades will be due to current performance.
The 'How many GCSEs..' question will automate which columns you need to fill out. Please complete all the white columns.</t>
  </si>
  <si>
    <t xml:space="preserve"> % attendance rate  </t>
  </si>
  <si>
    <t>Number of detentions/ incidents of misconduct or equivalent</t>
  </si>
  <si>
    <t xml:space="preserve">Number of PERMANENT exclusions </t>
  </si>
  <si>
    <t xml:space="preserve">Number of INTERNAL exclusions </t>
  </si>
  <si>
    <t xml:space="preserve">If you chose "other" as subject(s) or the young person is studying a non GCSE qualification or equivalent, please provide qualification, subject and grade here </t>
  </si>
  <si>
    <t xml:space="preserve">16-19 What is the overall level of progress the young person currently making? </t>
  </si>
  <si>
    <t>16-19 How many further education qualifications is the young person studying?</t>
  </si>
  <si>
    <t>This should be attendance rate from start of the programme not the time of completing this spreadsheet</t>
  </si>
  <si>
    <t>First Name</t>
  </si>
  <si>
    <t>Surname</t>
  </si>
  <si>
    <t>Please remember that these assessments should be about how the young person was performing at the start of the programme not at the time of completing the spreadsheet</t>
  </si>
  <si>
    <t>Subject</t>
  </si>
  <si>
    <t>Grade</t>
  </si>
  <si>
    <t>Qualification</t>
  </si>
  <si>
    <t>Subject Name</t>
  </si>
  <si>
    <t>For those in Alternative Provision: please collect information from previous school/AP if necessary</t>
  </si>
  <si>
    <t>If you have official progress measures please refer to these or if not please make an assessment based on their current performance</t>
  </si>
  <si>
    <t>Blank</t>
  </si>
  <si>
    <t>Under 16 Subject 1</t>
  </si>
  <si>
    <t>Under 16 Grade 1</t>
  </si>
  <si>
    <t>Under 16 Subject 2</t>
  </si>
  <si>
    <t>Under 16 Grade 2</t>
  </si>
  <si>
    <t>Under 16 Subject 3</t>
  </si>
  <si>
    <t>Under 16 Grade 3</t>
  </si>
  <si>
    <t>Under 16 Subject 4</t>
  </si>
  <si>
    <t>Under 16 Grade 4</t>
  </si>
  <si>
    <t>Under 16 Subject 5</t>
  </si>
  <si>
    <t>Under 16 Grade 5</t>
  </si>
  <si>
    <t>Under 16 Subject 6</t>
  </si>
  <si>
    <t>Under 16 Grade 6</t>
  </si>
  <si>
    <t>Under 16 Subject 7</t>
  </si>
  <si>
    <t>Under 16 Grade 7</t>
  </si>
  <si>
    <t>Under 16 Subject 8</t>
  </si>
  <si>
    <t>Under 16 Grade 8</t>
  </si>
  <si>
    <t>Under 16 Subject 9</t>
  </si>
  <si>
    <t>Under 16 Grade 9</t>
  </si>
  <si>
    <t>Under 16 Subject 10</t>
  </si>
  <si>
    <t>Under 16 Grade 10</t>
  </si>
  <si>
    <t>Under 16 Other details</t>
  </si>
  <si>
    <t>Under 16 Additional information</t>
  </si>
  <si>
    <t>16-19 Qualification 1</t>
  </si>
  <si>
    <t>16-19 Subject Name 1</t>
  </si>
  <si>
    <t>16-19 Grade 1</t>
  </si>
  <si>
    <t>16-19 Qualification 2</t>
  </si>
  <si>
    <t>16-19 Subject Name 2</t>
  </si>
  <si>
    <t>16-19 Grade 2</t>
  </si>
  <si>
    <t>16-19 Qualification 3</t>
  </si>
  <si>
    <t>16-19 Subject Name 3</t>
  </si>
  <si>
    <t>16-19 Grade 3</t>
  </si>
  <si>
    <t>16-19 Qualification 4</t>
  </si>
  <si>
    <t>16-19 Subject Name 4</t>
  </si>
  <si>
    <t>16-19 Grade 4</t>
  </si>
  <si>
    <t>16-19 Additional information</t>
  </si>
  <si>
    <t>Cleaned date of birth</t>
  </si>
  <si>
    <t>Session start date (set at 01/9/2016)</t>
  </si>
  <si>
    <t>Age at participation (based on 01/09/2016)</t>
  </si>
  <si>
    <t>Age group</t>
  </si>
  <si>
    <t>Cleaned free school meals</t>
  </si>
  <si>
    <t>% Attendance rate cleaned</t>
  </si>
  <si>
    <t>Attendance rate grouped</t>
  </si>
  <si>
    <t>Detentions cleaned and grouped</t>
  </si>
  <si>
    <t>Fixed term exclusions grouped</t>
  </si>
  <si>
    <t>Internal exclusions grouped</t>
  </si>
  <si>
    <t>Poor attendance target need</t>
  </si>
  <si>
    <t>Poor behaviour target need</t>
  </si>
  <si>
    <t>Under 16 has data on at least one subject</t>
  </si>
  <si>
    <t>Under 16 has data on at least one grade</t>
  </si>
  <si>
    <t>16-19 has data on at least one subject</t>
  </si>
  <si>
    <t>16-19 has data on at least one qualification</t>
  </si>
  <si>
    <t>16-19 has data on at least one grade</t>
  </si>
  <si>
    <t>Under 16 English Language predicted grade</t>
  </si>
  <si>
    <t>Under 16 Mathematics predicted grade</t>
  </si>
  <si>
    <t>Number of qualifications predicated 'pass'</t>
  </si>
  <si>
    <t>Has any predicted grades data</t>
  </si>
  <si>
    <t>Pass at least 5 with English and maths</t>
  </si>
  <si>
    <t>English pass predicted</t>
  </si>
  <si>
    <t>Predicted maths pass</t>
  </si>
  <si>
    <t>Predicted English and Maths pass</t>
  </si>
  <si>
    <t>Post 16 Studying GCSEs</t>
  </si>
  <si>
    <t>Post 16 studying Functional skills</t>
  </si>
  <si>
    <t>Post 16 studying C&amp;G Awards</t>
  </si>
  <si>
    <t>Post 16 studying Highers</t>
  </si>
  <si>
    <t>Post 16 studying national certificates</t>
  </si>
  <si>
    <t>Post 16 studying NVQ (all levels)</t>
  </si>
  <si>
    <t>Post 16 studying A level</t>
  </si>
  <si>
    <t>Post 16 studying Other quals</t>
  </si>
  <si>
    <t>Year 9</t>
  </si>
  <si>
    <t>Yes</t>
  </si>
  <si>
    <t>No</t>
  </si>
  <si>
    <t>Mainstream school</t>
  </si>
  <si>
    <t>Below expected progress</t>
  </si>
  <si>
    <t>Mathematics</t>
  </si>
  <si>
    <t>English Language</t>
  </si>
  <si>
    <t>Sciences (biology, chemisty, physics)</t>
  </si>
  <si>
    <t>Other</t>
  </si>
  <si>
    <t>ICT</t>
  </si>
  <si>
    <t>Club Under 16</t>
  </si>
  <si>
    <t>Business studies</t>
  </si>
  <si>
    <t>Physical Education</t>
  </si>
  <si>
    <t>Year 10</t>
  </si>
  <si>
    <t>Design and Technology</t>
  </si>
  <si>
    <t>no</t>
  </si>
  <si>
    <t>Don't know</t>
  </si>
  <si>
    <t>Meeting expected progress</t>
  </si>
  <si>
    <t>Year 11</t>
  </si>
  <si>
    <t>C</t>
  </si>
  <si>
    <t>B</t>
  </si>
  <si>
    <t>Food and Nutrition</t>
  </si>
  <si>
    <t>D</t>
  </si>
  <si>
    <t>E</t>
  </si>
  <si>
    <t>F</t>
  </si>
  <si>
    <t>G</t>
  </si>
  <si>
    <t>Other alternative provision</t>
  </si>
  <si>
    <t>yes</t>
  </si>
  <si>
    <t>A</t>
  </si>
  <si>
    <t>Hospitality</t>
  </si>
  <si>
    <t>Year 12</t>
  </si>
  <si>
    <t>FHC 2016</t>
  </si>
  <si>
    <t>Glengormley High</t>
  </si>
  <si>
    <t>Prince's Trust B</t>
  </si>
  <si>
    <t>Child Development B, Prince's Trust B</t>
  </si>
  <si>
    <t>Child Development C, Prince's Trust B</t>
  </si>
  <si>
    <t>Groomsport ISLU</t>
  </si>
  <si>
    <t>Prince's Trust PDE</t>
  </si>
  <si>
    <t>Larne High School</t>
  </si>
  <si>
    <t>DP3823</t>
  </si>
  <si>
    <t>Metal work</t>
  </si>
  <si>
    <t>DP3814</t>
  </si>
  <si>
    <t>ENglish Language</t>
  </si>
  <si>
    <t>DP3819</t>
  </si>
  <si>
    <t>Learning for life and work</t>
  </si>
  <si>
    <t>DP3831</t>
  </si>
  <si>
    <t>Learning for off and work</t>
  </si>
  <si>
    <t>DP3804</t>
  </si>
  <si>
    <t>S3</t>
  </si>
  <si>
    <t>S5</t>
  </si>
  <si>
    <t>S4</t>
  </si>
  <si>
    <t>Year 13</t>
  </si>
  <si>
    <t>Does not follow national curriculum</t>
  </si>
  <si>
    <t>Not in education</t>
  </si>
  <si>
    <r>
      <t xml:space="preserve">Young Person Information -  Please fill out the spreadsheet LEFT TO RIGHT </t>
    </r>
    <r>
      <rPr>
        <b/>
        <i/>
        <sz val="12"/>
        <color theme="1"/>
        <rFont val="Arial"/>
        <family val="2"/>
      </rPr>
      <t xml:space="preserve">. </t>
    </r>
    <r>
      <rPr>
        <b/>
        <sz val="12"/>
        <color theme="1"/>
        <rFont val="Arial"/>
        <family val="2"/>
      </rPr>
      <t xml:space="preserve">If the field is </t>
    </r>
    <r>
      <rPr>
        <b/>
        <sz val="12"/>
        <color rgb="FFFF0000"/>
        <rFont val="Arial"/>
        <family val="2"/>
      </rPr>
      <t xml:space="preserve">red </t>
    </r>
    <r>
      <rPr>
        <b/>
        <sz val="12"/>
        <color theme="1"/>
        <rFont val="Arial"/>
        <family val="2"/>
      </rPr>
      <t>then please do not enter any information in that field. Help Text can be found when you hover the column heading.</t>
    </r>
  </si>
  <si>
    <r>
      <t xml:space="preserve">16-19 Comments </t>
    </r>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</si>
  <si>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 xml:space="preserve"> If you chose "other" as the young person's education setting, you </t>
    </r>
    <r>
      <rPr>
        <u/>
        <sz val="10"/>
        <color theme="1"/>
        <rFont val="Arial"/>
        <family val="2"/>
      </rPr>
      <t>must</t>
    </r>
    <r>
      <rPr>
        <sz val="10"/>
        <color theme="1"/>
        <rFont val="Arial"/>
        <family val="2"/>
      </rPr>
      <t xml:space="preserve"> provide details here. </t>
    </r>
  </si>
  <si>
    <r>
      <t>What is the overall level of progress the young person currently making</t>
    </r>
    <r>
      <rPr>
        <sz val="10"/>
        <color theme="1"/>
        <rFont val="Arial"/>
        <family val="2"/>
      </rPr>
      <t>?</t>
    </r>
  </si>
  <si>
    <r>
      <t xml:space="preserve">What level of progress is the young person making in </t>
    </r>
    <r>
      <rPr>
        <b/>
        <sz val="10"/>
        <color theme="1"/>
        <rFont val="Arial"/>
        <family val="2"/>
      </rPr>
      <t>Maths</t>
    </r>
    <r>
      <rPr>
        <sz val="10"/>
        <color theme="1"/>
        <rFont val="Arial"/>
        <family val="2"/>
      </rPr>
      <t>?</t>
    </r>
  </si>
  <si>
    <r>
      <t xml:space="preserve">What level of progress is the young person making in </t>
    </r>
    <r>
      <rPr>
        <b/>
        <sz val="10"/>
        <color theme="1"/>
        <rFont val="Arial"/>
        <family val="2"/>
      </rPr>
      <t>English</t>
    </r>
    <r>
      <rPr>
        <sz val="10"/>
        <color theme="1"/>
        <rFont val="Arial"/>
        <family val="2"/>
      </rPr>
      <t>?</t>
    </r>
  </si>
  <si>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</si>
  <si>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Number of FIXED term exclusions</t>
    </r>
    <r>
      <rPr>
        <sz val="10"/>
        <color rgb="FFFF0000"/>
        <rFont val="Arial"/>
        <family val="2"/>
      </rPr>
      <t xml:space="preserve"> </t>
    </r>
  </si>
  <si>
    <r>
      <t>List of all GCSES or equivalent and their estimated grades</t>
    </r>
    <r>
      <rPr>
        <b/>
        <sz val="10"/>
        <color theme="1"/>
        <rFont val="Arial"/>
        <family val="2"/>
      </rPr>
      <t xml:space="preserve"> from the start of the programme. </t>
    </r>
  </si>
  <si>
    <r>
      <t xml:space="preserve">Further Education qualifications and estimated grades </t>
    </r>
    <r>
      <rPr>
        <b/>
        <sz val="10"/>
        <color theme="1"/>
        <rFont val="Arial"/>
        <family val="2"/>
      </rPr>
      <t xml:space="preserve">at the start of the programme.   </t>
    </r>
    <r>
      <rPr>
        <sz val="10"/>
        <color theme="1"/>
        <rFont val="Arial"/>
        <family val="2"/>
      </rPr>
      <t xml:space="preserve">
</t>
    </r>
    <r>
      <rPr>
        <i/>
        <sz val="10"/>
        <color theme="1"/>
        <rFont val="Arial"/>
        <family val="2"/>
      </rPr>
      <t>If you select 'other 'qualification then please type in the grade.</t>
    </r>
  </si>
  <si>
    <t>Year 14</t>
  </si>
  <si>
    <t>S2</t>
  </si>
  <si>
    <t>Yr</t>
  </si>
  <si>
    <t>M</t>
  </si>
  <si>
    <t>I</t>
  </si>
  <si>
    <t>L</t>
  </si>
  <si>
    <t>J</t>
  </si>
  <si>
    <t>H</t>
  </si>
  <si>
    <t>R</t>
  </si>
  <si>
    <t>K</t>
  </si>
  <si>
    <t>S</t>
  </si>
  <si>
    <t>T</t>
  </si>
  <si>
    <t>N</t>
  </si>
  <si>
    <t>O</t>
  </si>
  <si>
    <t>Country</t>
  </si>
  <si>
    <t>Scotland</t>
  </si>
  <si>
    <t>Northern Ireland</t>
  </si>
  <si>
    <t>13-16</t>
  </si>
  <si>
    <t>England</t>
  </si>
  <si>
    <t>Wales</t>
  </si>
  <si>
    <t>Cambian New Elizabethan School</t>
  </si>
  <si>
    <t>L4388</t>
  </si>
  <si>
    <t>Independent Special School</t>
  </si>
  <si>
    <t>Functional Skills English</t>
  </si>
  <si>
    <t>-</t>
  </si>
  <si>
    <t>Functional Skills Maths</t>
  </si>
  <si>
    <t>Functional skills Computing</t>
  </si>
  <si>
    <t>L4391</t>
  </si>
  <si>
    <t>L4390</t>
  </si>
  <si>
    <t>Level 2 Computing</t>
  </si>
  <si>
    <t>NVQ Level 3</t>
  </si>
  <si>
    <t>Computing</t>
  </si>
  <si>
    <t>Merit</t>
  </si>
  <si>
    <t>16-19</t>
  </si>
  <si>
    <t>System.Collections.Generic.List`1[System.String]</t>
  </si>
  <si>
    <t>There is no mapping for this country: Northern Ireland in the mapping file at row 10 column A</t>
  </si>
  <si>
    <t>There is no mapping for this country: Northern Ireland in the mapping file at row 11 column A</t>
  </si>
  <si>
    <t>There is no mapping for this country: Northern Ireland in the mapping file at row 12 column A</t>
  </si>
  <si>
    <t>There is no mapping for this country: Northern Ireland in the mapping file at row 13 column A</t>
  </si>
  <si>
    <t>There is no mapping for this country: Northern Ireland in the mapping file at row 14 column A</t>
  </si>
  <si>
    <t>There is no mapping for this country: Wales in the mapping file at row 29 column A</t>
  </si>
  <si>
    <t>There is no mapping for this country: Wales in the mapping file at row 30 column A</t>
  </si>
  <si>
    <t>There is no mapping for this country: Wales in the mapping file at row 31 column A</t>
  </si>
  <si>
    <t>There is no mapping for this country: Wales in the mapping file at row 32 column A</t>
  </si>
  <si>
    <t>There is no mapping for this country: Wales in the mapping file at row 33 column A</t>
  </si>
  <si>
    <t>Glengormley High1</t>
  </si>
  <si>
    <t>Glengormley High2</t>
  </si>
  <si>
    <t>Glengormley High3</t>
  </si>
  <si>
    <t>Glengormley High4</t>
  </si>
  <si>
    <t>Glengormley High5</t>
  </si>
  <si>
    <t>ssss</t>
  </si>
  <si>
    <t>Rowledge School</t>
  </si>
  <si>
    <t>Frensham Heights</t>
  </si>
  <si>
    <t>The Bourne School</t>
  </si>
  <si>
    <t>Potters 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</si>
</sst>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24">
    <font>
      <sz val="11"/>
      <color theme="1"/>
      <name val="Arial"/>
      <family val="2"/>
    </font>
    <font>
      <sz val="11"/>
      <color theme="1"/>
      <name val="Arial"/>
      <family val="2"/>
    </font>
    <font>
      <b/>
      <sz val="11"/>
      <color theme="1"/>
      <name val="Arial"/>
      <family val="2"/>
    </font>
    <font>
      <b/>
      <sz val="12"/>
      <color theme="1"/>
      <name val="Arial"/>
      <family val="2"/>
    </font>
    <font>
      <b/>
      <i/>
      <sz val="12"/>
      <color theme="1"/>
      <name val="Arial"/>
      <family val="2"/>
    </font>
    <font>
      <b/>
      <sz val="12"/>
      <color rgb="FFFF0000"/>
      <name val="Arial"/>
      <family val="2"/>
    </font>
    <font>
      <b/>
      <sz val="9"/>
      <color theme="1"/>
      <name val="Arial"/>
      <family val="2"/>
    </font>
    <font>
      <sz val="10"/>
      <color theme="1"/>
      <name val="Arial"/>
      <family val="2"/>
    </font>
    <font>
      <b/>
      <sz val="10"/>
      <color theme="1"/>
      <name val="Arial"/>
      <family val="2"/>
    </font>
    <font>
      <u/>
      <sz val="10"/>
      <color theme="1"/>
      <name val="Arial"/>
      <family val="2"/>
    </font>
    <font>
      <sz val="9"/>
      <color theme="1"/>
      <name val="Arial"/>
      <family val="2"/>
    </font>
    <font>
      <sz val="10"/>
      <color rgb="FFFF0000"/>
      <name val="Arial"/>
      <family val="2"/>
    </font>
    <font>
      <i/>
      <sz val="10"/>
      <color theme="1"/>
      <name val="Arial"/>
      <family val="2"/>
    </font>
    <font>
      <sz val="8"/>
      <color theme="1"/>
      <name val="Arial"/>
      <family val="2"/>
    </font>
    <font>
      <sz val="7.5"/>
      <color theme="1"/>
      <name val="Arial"/>
      <family val="2"/>
    </font>
    <font>
      <sz val="9"/>
      <color theme="0"/>
      <name val="Arial"/>
      <family val="2"/>
    </font>
    <font>
      <sz val="10"/>
      <color theme="0"/>
      <name val="Arial"/>
      <family val="2"/>
    </font>
    <font>
      <b/>
      <sz val="10"/>
      <color theme="0"/>
      <name val="Arial"/>
      <family val="2"/>
    </font>
    <font>
      <sz val="11"/>
      <name val="Arial"/>
      <family val="2"/>
    </font>
    <font>
      <sz val="10"/>
      <name val="Arial"/>
      <family val="2"/>
    </font>
    <font>
      <sz val="9"/>
      <color indexed="81"/>
      <name val="Tahoma"/>
      <family val="2"/>
    </font>
    <font>
      <b/>
      <sz val="9"/>
      <color indexed="81"/>
      <name val="Tahoma"/>
      <family val="2"/>
    </font>
    <font>
      <sz val="9"/>
      <color indexed="81"/>
      <name val="Arial"/>
      <family val="2"/>
    </font>
    <font>
      <sz val="9"/>
      <color indexed="81"/>
      <name val="Aria"/>
    </font>
  </fonts>
  <fills count="19">
    <fill>
      <patternFill patternType="none"/>
    </fill>
    <fill>
      <patternFill patternType="gray125"/>
    </fill>
    <fill>
      <patternFill patternType="solid">
        <fgColor theme="8" tint="-0.249977111117893"/>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rgb="FF63F9B2"/>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22">
    <border>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theme="0" tint="-0.14996795556505021"/>
      </bottom>
      <diagonal/>
    </border>
    <border>
      <left/>
      <right style="thin">
        <color auto="1"/>
      </right>
      <top/>
      <bottom style="dotted">
        <color theme="0" tint="-0.14996795556505021"/>
      </bottom>
      <diagonal/>
    </border>
    <border>
      <left/>
      <right/>
      <top/>
      <bottom style="dotted">
        <color theme="0" tint="-0.14996795556505021"/>
      </bottom>
      <diagonal/>
    </border>
    <border>
      <left/>
      <right/>
      <top style="dotted">
        <color theme="0" tint="-0.14999847407452621"/>
      </top>
      <bottom style="dotted">
        <color theme="0" tint="-0.14999847407452621"/>
      </bottom>
      <diagonal/>
    </border>
    <border>
      <left/>
      <right style="dotted">
        <color theme="0" tint="-0.14999847407452621"/>
      </right>
      <top style="dotted">
        <color theme="0" tint="-0.14999847407452621"/>
      </top>
      <bottom style="dotted">
        <color theme="0" tint="-0.14999847407452621"/>
      </bottom>
      <diagonal/>
    </border>
    <border>
      <left style="thin">
        <color indexed="64"/>
      </left>
      <right style="thin">
        <color indexed="64"/>
      </right>
      <top style="dotted">
        <color theme="0" tint="-0.14999847407452621"/>
      </top>
      <bottom style="thin">
        <color indexed="64"/>
      </bottom>
      <diagonal/>
    </border>
  </borders>
  <cellStyleXfs count="3">
    <xf numFmtId="0" fontId="0" fillId="0" borderId="0"/>
    <xf numFmtId="9" fontId="1" fillId="0" borderId="0" applyFont="0" applyFill="0" applyBorder="0" applyAlignment="0" applyProtection="0"/>
    <xf numFmtId="0" fontId="19" fillId="0" borderId="0"/>
  </cellStyleXfs>
  <cellXfs count="141">
    <xf numFmtId="0" fontId="0" fillId="0" borderId="0" xfId="0"/>
    <xf numFmtId="1" fontId="0" fillId="0" borderId="0" xfId="0" applyNumberFormat="1"/>
    <xf numFmtId="0" fontId="3" fillId="2" borderId="0" xfId="0" applyFont="1" applyFill="1" applyBorder="1" applyAlignment="1">
      <alignment vertical="center"/>
    </xf>
    <xf numFmtId="0" fontId="3" fillId="3" borderId="0" xfId="0" applyFont="1" applyFill="1" applyBorder="1" applyAlignment="1">
      <alignment horizontal="left"/>
    </xf>
    <xf numFmtId="0" fontId="3" fillId="4" borderId="0" xfId="0" applyNumberFormat="1"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left"/>
    </xf>
    <xf numFmtId="9" fontId="3" fillId="6" borderId="0" xfId="0" applyNumberFormat="1" applyFont="1" applyFill="1" applyAlignment="1">
      <alignment horizontal="center" vertical="center"/>
    </xf>
    <xf numFmtId="9" fontId="3" fillId="3" borderId="0" xfId="0" applyNumberFormat="1" applyFont="1" applyFill="1" applyAlignment="1">
      <alignment horizontal="center" wrapText="1"/>
    </xf>
    <xf numFmtId="0" fontId="3" fillId="8" borderId="4" xfId="0" applyFont="1" applyFill="1" applyBorder="1" applyAlignment="1">
      <alignment horizontal="center" vertical="center" wrapText="1"/>
    </xf>
    <xf numFmtId="0" fontId="3" fillId="2" borderId="0" xfId="0" applyFont="1" applyFill="1" applyAlignment="1">
      <alignment horizontal="left"/>
    </xf>
    <xf numFmtId="0" fontId="3" fillId="3" borderId="5" xfId="0" applyFont="1" applyFill="1" applyBorder="1" applyAlignment="1">
      <alignment horizontal="left"/>
    </xf>
    <xf numFmtId="0" fontId="0" fillId="3" borderId="3" xfId="0" applyFill="1" applyBorder="1" applyAlignment="1">
      <alignment horizontal="center" vertical="center"/>
    </xf>
    <xf numFmtId="0" fontId="2" fillId="11" borderId="5" xfId="0" applyFont="1" applyFill="1" applyBorder="1" applyAlignment="1">
      <alignment vertical="top" wrapText="1"/>
    </xf>
    <xf numFmtId="14" fontId="2" fillId="11" borderId="5" xfId="0" applyNumberFormat="1" applyFont="1" applyFill="1" applyBorder="1" applyAlignment="1">
      <alignment vertical="top" wrapText="1"/>
    </xf>
    <xf numFmtId="9" fontId="2" fillId="11" borderId="5" xfId="0" applyNumberFormat="1" applyFont="1" applyFill="1" applyBorder="1" applyAlignment="1">
      <alignment vertical="top" wrapText="1"/>
    </xf>
    <xf numFmtId="0" fontId="7" fillId="10" borderId="3" xfId="0" applyFont="1" applyFill="1" applyBorder="1" applyAlignment="1">
      <alignment vertical="center" wrapText="1"/>
    </xf>
    <xf numFmtId="0" fontId="7" fillId="10" borderId="3" xfId="0" applyNumberFormat="1" applyFont="1" applyFill="1" applyBorder="1" applyAlignment="1">
      <alignment vertical="center" wrapText="1"/>
    </xf>
    <xf numFmtId="0" fontId="7" fillId="3" borderId="3" xfId="0" applyFont="1" applyFill="1" applyBorder="1" applyAlignment="1">
      <alignment horizontal="center" vertical="center"/>
    </xf>
    <xf numFmtId="0" fontId="7" fillId="12" borderId="7" xfId="0" applyFont="1" applyFill="1" applyBorder="1" applyAlignment="1">
      <alignment vertical="center" wrapText="1"/>
    </xf>
    <xf numFmtId="0" fontId="7" fillId="12" borderId="6" xfId="0" applyNumberFormat="1" applyFont="1" applyFill="1" applyBorder="1" applyAlignment="1">
      <alignment vertical="center" wrapText="1"/>
    </xf>
    <xf numFmtId="0" fontId="7" fillId="12" borderId="7" xfId="0" applyNumberFormat="1" applyFont="1" applyFill="1" applyBorder="1" applyAlignment="1">
      <alignment vertical="center" wrapText="1"/>
    </xf>
    <xf numFmtId="0" fontId="7" fillId="13" borderId="7" xfId="0" applyNumberFormat="1" applyFont="1" applyFill="1" applyBorder="1" applyAlignment="1">
      <alignment vertical="center" wrapText="1"/>
    </xf>
    <xf numFmtId="0" fontId="7" fillId="13" borderId="7" xfId="0" applyFont="1" applyFill="1" applyBorder="1" applyAlignment="1">
      <alignment vertical="center" wrapText="1"/>
    </xf>
    <xf numFmtId="9" fontId="6" fillId="9" borderId="8" xfId="0" applyNumberFormat="1" applyFont="1" applyFill="1" applyBorder="1" applyAlignment="1">
      <alignment horizontal="center" vertical="center" wrapText="1"/>
    </xf>
    <xf numFmtId="0" fontId="7" fillId="3" borderId="0" xfId="0" applyFont="1" applyFill="1" applyBorder="1" applyAlignment="1">
      <alignment horizontal="center" vertical="center"/>
    </xf>
    <xf numFmtId="0" fontId="7" fillId="14" borderId="7" xfId="0" applyFont="1" applyFill="1" applyBorder="1" applyAlignment="1">
      <alignment vertical="center" wrapText="1"/>
    </xf>
    <xf numFmtId="0" fontId="8" fillId="9" borderId="0" xfId="0" applyFont="1" applyFill="1" applyBorder="1" applyAlignment="1">
      <alignment horizontal="left" vertical="center"/>
    </xf>
    <xf numFmtId="0" fontId="7" fillId="3" borderId="5" xfId="0" applyFont="1" applyFill="1" applyBorder="1" applyAlignment="1">
      <alignment horizontal="center" vertical="center"/>
    </xf>
    <xf numFmtId="0" fontId="0" fillId="3" borderId="4" xfId="0" applyFill="1" applyBorder="1" applyAlignment="1">
      <alignment horizontal="center" vertical="center"/>
    </xf>
    <xf numFmtId="0" fontId="7" fillId="12" borderId="3" xfId="0" applyFont="1" applyFill="1" applyBorder="1" applyAlignment="1">
      <alignment vertical="center" wrapText="1"/>
    </xf>
    <xf numFmtId="0" fontId="7" fillId="12" borderId="0" xfId="0" applyNumberFormat="1" applyFont="1" applyFill="1" applyBorder="1" applyAlignment="1">
      <alignment vertical="center" wrapText="1"/>
    </xf>
    <xf numFmtId="0" fontId="7" fillId="12" borderId="3" xfId="0" applyNumberFormat="1" applyFont="1" applyFill="1" applyBorder="1" applyAlignment="1">
      <alignment vertical="center" wrapText="1"/>
    </xf>
    <xf numFmtId="0" fontId="7" fillId="13" borderId="3" xfId="0" applyNumberFormat="1" applyFont="1" applyFill="1" applyBorder="1" applyAlignment="1">
      <alignment vertical="center" wrapText="1"/>
    </xf>
    <xf numFmtId="0" fontId="7" fillId="13" borderId="3" xfId="0" applyFont="1" applyFill="1" applyBorder="1" applyAlignment="1">
      <alignment vertical="center" wrapText="1"/>
    </xf>
    <xf numFmtId="9" fontId="7" fillId="15" borderId="10" xfId="0" applyNumberFormat="1" applyFont="1" applyFill="1" applyBorder="1" applyAlignment="1">
      <alignment vertical="center" wrapText="1"/>
    </xf>
    <xf numFmtId="0" fontId="7" fillId="16" borderId="7" xfId="0" applyFont="1" applyFill="1" applyBorder="1" applyAlignment="1">
      <alignment vertical="center" wrapText="1"/>
    </xf>
    <xf numFmtId="0" fontId="7" fillId="14" borderId="3" xfId="0" applyFont="1" applyFill="1" applyBorder="1" applyAlignment="1">
      <alignment vertical="center" wrapText="1"/>
    </xf>
    <xf numFmtId="0" fontId="7" fillId="3" borderId="4" xfId="0" applyFont="1" applyFill="1" applyBorder="1" applyAlignment="1">
      <alignment horizontal="center" vertical="center"/>
    </xf>
    <xf numFmtId="9" fontId="7" fillId="15" borderId="5" xfId="0" applyNumberFormat="1" applyFont="1" applyFill="1" applyBorder="1" applyAlignment="1">
      <alignment vertical="center" wrapText="1"/>
    </xf>
    <xf numFmtId="0" fontId="7" fillId="16" borderId="3" xfId="0" applyFont="1" applyFill="1" applyBorder="1" applyAlignment="1">
      <alignment vertical="center" wrapText="1"/>
    </xf>
    <xf numFmtId="0" fontId="13" fillId="3" borderId="4" xfId="0" applyFont="1" applyFill="1" applyBorder="1" applyAlignment="1">
      <alignment horizontal="center" vertical="center"/>
    </xf>
    <xf numFmtId="0" fontId="13" fillId="3" borderId="3" xfId="0" applyFont="1" applyFill="1" applyBorder="1" applyAlignment="1">
      <alignment horizontal="center" vertical="center"/>
    </xf>
    <xf numFmtId="0" fontId="7" fillId="10" borderId="3" xfId="0" applyFont="1" applyFill="1" applyBorder="1" applyAlignment="1">
      <alignment vertical="center"/>
    </xf>
    <xf numFmtId="9" fontId="7" fillId="15" borderId="13" xfId="0" applyNumberFormat="1" applyFont="1" applyFill="1" applyBorder="1" applyAlignment="1">
      <alignment vertical="center" wrapText="1"/>
    </xf>
    <xf numFmtId="0" fontId="14" fillId="3" borderId="3" xfId="0" applyFont="1" applyFill="1" applyBorder="1" applyAlignment="1">
      <alignment horizontal="center" vertical="center"/>
    </xf>
    <xf numFmtId="0" fontId="7" fillId="14" borderId="12" xfId="0" applyFont="1" applyFill="1" applyBorder="1" applyAlignment="1">
      <alignment vertical="center" wrapText="1"/>
    </xf>
    <xf numFmtId="0" fontId="7" fillId="16" borderId="12" xfId="0" applyFont="1" applyFill="1" applyBorder="1" applyAlignment="1">
      <alignment vertical="center" wrapText="1"/>
    </xf>
    <xf numFmtId="0" fontId="16" fillId="17" borderId="8" xfId="0" applyFont="1" applyFill="1" applyBorder="1" applyAlignment="1">
      <alignment vertical="center" wrapText="1"/>
    </xf>
    <xf numFmtId="0" fontId="16" fillId="17" borderId="9" xfId="0" applyFont="1" applyFill="1" applyBorder="1" applyAlignment="1">
      <alignment vertical="center" wrapText="1"/>
    </xf>
    <xf numFmtId="0" fontId="16" fillId="17" borderId="14" xfId="0" applyFont="1" applyFill="1" applyBorder="1" applyAlignment="1">
      <alignment vertical="center" wrapText="1"/>
    </xf>
    <xf numFmtId="0" fontId="7" fillId="14" borderId="15" xfId="0" applyFont="1" applyFill="1" applyBorder="1" applyAlignment="1">
      <alignment horizontal="center" vertical="center" wrapText="1"/>
    </xf>
    <xf numFmtId="0" fontId="7" fillId="13" borderId="12" xfId="0" applyNumberFormat="1" applyFont="1" applyFill="1" applyBorder="1" applyAlignment="1">
      <alignment horizontal="center" vertical="center" wrapText="1"/>
    </xf>
    <xf numFmtId="0" fontId="7" fillId="13" borderId="12" xfId="0" applyFont="1" applyFill="1" applyBorder="1"/>
    <xf numFmtId="0" fontId="7" fillId="13" borderId="12" xfId="0" applyNumberFormat="1" applyFont="1" applyFill="1" applyBorder="1"/>
    <xf numFmtId="9" fontId="17" fillId="17" borderId="10" xfId="0" applyNumberFormat="1" applyFont="1" applyFill="1" applyBorder="1" applyAlignment="1">
      <alignment horizontal="center" vertical="center" wrapText="1"/>
    </xf>
    <xf numFmtId="0" fontId="17" fillId="17" borderId="15" xfId="0" applyFont="1" applyFill="1" applyBorder="1" applyAlignment="1">
      <alignment vertical="center" wrapText="1"/>
    </xf>
    <xf numFmtId="0" fontId="7" fillId="0" borderId="15" xfId="0" applyFont="1" applyBorder="1" applyAlignment="1">
      <alignment vertical="center"/>
    </xf>
    <xf numFmtId="0" fontId="7" fillId="14" borderId="9"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8" borderId="0" xfId="0" applyFont="1" applyFill="1"/>
    <xf numFmtId="0" fontId="0" fillId="18" borderId="0" xfId="0" applyFill="1"/>
    <xf numFmtId="9" fontId="0" fillId="18" borderId="0" xfId="0" applyNumberFormat="1" applyFill="1"/>
    <xf numFmtId="0" fontId="7" fillId="14" borderId="3"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4" borderId="5" xfId="0" applyFont="1" applyFill="1" applyBorder="1" applyAlignment="1">
      <alignment vertical="center" wrapText="1"/>
    </xf>
    <xf numFmtId="0" fontId="7" fillId="14" borderId="4" xfId="0" applyFont="1" applyFill="1" applyBorder="1" applyAlignment="1">
      <alignment vertical="center" wrapText="1"/>
    </xf>
    <xf numFmtId="0" fontId="0" fillId="0" borderId="16" xfId="0" applyBorder="1" applyAlignment="1">
      <alignment horizontal="center"/>
    </xf>
    <xf numFmtId="0" fontId="0" fillId="3" borderId="3" xfId="0" applyFill="1" applyBorder="1" applyAlignment="1">
      <alignment horizontal="center"/>
    </xf>
    <xf numFmtId="0" fontId="0" fillId="0" borderId="17" xfId="0" applyNumberFormat="1" applyBorder="1" applyAlignment="1">
      <alignment horizontal="center"/>
    </xf>
    <xf numFmtId="0" fontId="18" fillId="18" borderId="16" xfId="0" applyFont="1" applyFill="1" applyBorder="1" applyAlignment="1">
      <alignment horizontal="left" wrapText="1"/>
    </xf>
    <xf numFmtId="0" fontId="0" fillId="0" borderId="17" xfId="0" applyBorder="1" applyAlignment="1">
      <alignment horizontal="center"/>
    </xf>
    <xf numFmtId="1" fontId="0" fillId="0" borderId="16" xfId="0" applyNumberFormat="1"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wrapText="1"/>
    </xf>
    <xf numFmtId="14" fontId="0" fillId="18" borderId="0" xfId="0" applyNumberFormat="1" applyFill="1"/>
    <xf numFmtId="9" fontId="0" fillId="18" borderId="0" xfId="1" applyNumberFormat="1" applyFont="1" applyFill="1"/>
    <xf numFmtId="9" fontId="0" fillId="18" borderId="0" xfId="1" applyFont="1" applyFill="1"/>
    <xf numFmtId="1" fontId="0" fillId="18" borderId="0" xfId="1" applyNumberFormat="1" applyFont="1" applyFill="1"/>
    <xf numFmtId="0" fontId="0" fillId="0" borderId="19" xfId="0" applyNumberFormat="1" applyBorder="1" applyAlignment="1">
      <alignment horizontal="center"/>
    </xf>
    <xf numFmtId="0" fontId="0" fillId="0" borderId="20" xfId="0" applyNumberFormat="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18" xfId="0" applyBorder="1" applyAlignment="1">
      <alignment horizontal="center" wrapText="1"/>
    </xf>
    <xf numFmtId="9" fontId="0" fillId="3" borderId="3" xfId="0" applyNumberFormat="1" applyFill="1" applyBorder="1" applyAlignment="1">
      <alignment horizontal="center"/>
    </xf>
    <xf numFmtId="164" fontId="0" fillId="3" borderId="0" xfId="0" applyNumberFormat="1" applyFill="1"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3" fillId="3" borderId="0" xfId="0" applyFont="1" applyFill="1" applyAlignment="1">
      <alignment horizontal="center" wrapText="1"/>
    </xf>
    <xf numFmtId="164" fontId="3" fillId="3" borderId="0" xfId="0" applyNumberFormat="1" applyFont="1" applyFill="1" applyBorder="1" applyAlignment="1">
      <alignment horizontal="center" vertical="center" wrapText="1"/>
    </xf>
    <xf numFmtId="164" fontId="3" fillId="3" borderId="0" xfId="0" applyNumberFormat="1" applyFont="1" applyFill="1" applyAlignment="1">
      <alignment horizontal="center" wrapText="1"/>
    </xf>
    <xf numFmtId="165" fontId="3" fillId="2" borderId="0" xfId="0" applyNumberFormat="1" applyFont="1" applyFill="1" applyBorder="1" applyAlignment="1">
      <alignment vertical="center"/>
    </xf>
    <xf numFmtId="165" fontId="7" fillId="10" borderId="3" xfId="0" applyNumberFormat="1" applyFont="1" applyFill="1" applyBorder="1" applyAlignment="1">
      <alignment vertical="center" wrapText="1"/>
    </xf>
    <xf numFmtId="165" fontId="0" fillId="0" borderId="16" xfId="0" applyNumberFormat="1" applyBorder="1" applyAlignment="1">
      <alignment horizontal="center"/>
    </xf>
    <xf numFmtId="165" fontId="0" fillId="0" borderId="0" xfId="0" applyNumberFormat="1"/>
    <xf numFmtId="14" fontId="0" fillId="0" borderId="16" xfId="0" applyNumberFormat="1" applyBorder="1" applyAlignment="1">
      <alignment horizontal="center"/>
    </xf>
    <xf numFmtId="0" fontId="7" fillId="10" borderId="3" xfId="0" applyFont="1" applyFill="1" applyBorder="1" applyAlignment="1">
      <alignment horizontal="center" vertical="center"/>
    </xf>
    <xf numFmtId="0" fontId="7" fillId="10" borderId="12" xfId="0" applyFont="1" applyFill="1" applyBorder="1" applyAlignment="1">
      <alignment horizontal="center" vertical="center"/>
    </xf>
    <xf numFmtId="0" fontId="6" fillId="9" borderId="8" xfId="0" applyFont="1" applyFill="1" applyBorder="1" applyAlignment="1">
      <alignment horizontal="left" vertical="center" wrapText="1"/>
    </xf>
    <xf numFmtId="0" fontId="10" fillId="0" borderId="9" xfId="0" applyFont="1" applyBorder="1" applyAlignment="1">
      <alignment horizontal="left"/>
    </xf>
    <xf numFmtId="0" fontId="6" fillId="9" borderId="9" xfId="0" applyFont="1" applyFill="1" applyBorder="1" applyAlignment="1">
      <alignment horizontal="left" vertical="center" wrapText="1"/>
    </xf>
    <xf numFmtId="0" fontId="7" fillId="10" borderId="10"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13" xfId="0" applyFont="1" applyFill="1" applyBorder="1" applyAlignment="1">
      <alignment horizontal="center" vertical="center" wrapText="1"/>
    </xf>
    <xf numFmtId="0" fontId="7" fillId="14" borderId="10" xfId="0" applyFont="1" applyFill="1" applyBorder="1" applyAlignment="1">
      <alignment horizontal="left" vertical="top" wrapText="1"/>
    </xf>
    <xf numFmtId="0" fontId="7" fillId="14" borderId="6" xfId="0" applyFont="1" applyFill="1" applyBorder="1" applyAlignment="1">
      <alignment horizontal="left" vertical="top" wrapText="1"/>
    </xf>
    <xf numFmtId="0" fontId="7" fillId="14" borderId="11" xfId="0" applyFont="1" applyFill="1" applyBorder="1" applyAlignment="1">
      <alignment horizontal="left" vertical="top" wrapText="1"/>
    </xf>
    <xf numFmtId="0" fontId="7" fillId="14" borderId="5" xfId="0" applyFont="1" applyFill="1" applyBorder="1" applyAlignment="1">
      <alignment horizontal="left" vertical="top" wrapText="1"/>
    </xf>
    <xf numFmtId="0" fontId="7" fillId="14" borderId="0"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14" borderId="13"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14" borderId="2" xfId="0" applyFont="1" applyFill="1" applyBorder="1" applyAlignment="1">
      <alignment horizontal="left" vertical="top" wrapText="1"/>
    </xf>
    <xf numFmtId="0" fontId="7" fillId="14" borderId="3" xfId="0" applyFont="1" applyFill="1" applyBorder="1" applyAlignment="1">
      <alignment horizontal="center" vertical="center" wrapText="1"/>
    </xf>
    <xf numFmtId="0" fontId="7" fillId="14" borderId="12" xfId="0" applyFont="1" applyFill="1" applyBorder="1" applyAlignment="1">
      <alignment horizontal="center" vertical="center" wrapText="1"/>
    </xf>
    <xf numFmtId="9" fontId="15" fillId="17" borderId="10" xfId="0" applyNumberFormat="1" applyFont="1" applyFill="1" applyBorder="1" applyAlignment="1">
      <alignment horizontal="center" vertical="center" wrapText="1"/>
    </xf>
    <xf numFmtId="9" fontId="15" fillId="17" borderId="13" xfId="0" applyNumberFormat="1"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12"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7" fillId="14" borderId="13"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4" borderId="5" xfId="0" applyFont="1" applyFill="1" applyBorder="1" applyAlignment="1">
      <alignment horizontal="left" vertical="center" wrapText="1"/>
    </xf>
    <xf numFmtId="0" fontId="7" fillId="14" borderId="0"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13" xfId="0"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6" fillId="9" borderId="6" xfId="0" applyFont="1" applyFill="1" applyBorder="1" applyAlignment="1">
      <alignment horizontal="left" vertical="center" wrapText="1"/>
    </xf>
    <xf numFmtId="0" fontId="6" fillId="9" borderId="0" xfId="0" applyFont="1" applyFill="1" applyBorder="1" applyAlignment="1">
      <alignment horizontal="left" vertical="center" wrapText="1"/>
    </xf>
  </cellXfs>
  <cellStyles count="3">
    <cellStyle name="Normal" xfId="0" builtinId="0"/>
    <cellStyle name="Normal 2" xfId="2"/>
    <cellStyle name="Percent" xfId="1" builtinId="5"/>
  </cellStyles>
  <dxfs count="163">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0"/>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nalysis%20based%20on%20Master%20List%20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ugust-September%202016\SCO_13-16Rothesay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ummary stats"/>
      <sheetName val="Tables"/>
      <sheetName val="Lists"/>
      <sheetName val="Language"/>
      <sheetName val="Achieve age data Dash"/>
      <sheetName val="Quals info"/>
    </sheetNames>
    <sheetDataSet>
      <sheetData sheetId="0"/>
      <sheetData sheetId="1"/>
      <sheetData sheetId="2"/>
      <sheetData sheetId="3">
        <row r="2">
          <cell r="C2" t="str">
            <v>Yes</v>
          </cell>
          <cell r="G2" t="str">
            <v>S2</v>
          </cell>
          <cell r="M2">
            <v>100</v>
          </cell>
          <cell r="P2" t="str">
            <v>Not enrolled in education</v>
          </cell>
          <cell r="R2" t="str">
            <v>Below expected progress</v>
          </cell>
          <cell r="S2" t="str">
            <v>Art</v>
          </cell>
        </row>
        <row r="3">
          <cell r="C3" t="str">
            <v>No</v>
          </cell>
          <cell r="G3" t="str">
            <v>S3</v>
          </cell>
          <cell r="M3">
            <v>99</v>
          </cell>
          <cell r="P3" t="str">
            <v>Mainstream school</v>
          </cell>
          <cell r="R3" t="str">
            <v>Meeting expected progress</v>
          </cell>
          <cell r="S3" t="str">
            <v>Business studies</v>
          </cell>
        </row>
        <row r="4">
          <cell r="C4" t="str">
            <v>Don't know</v>
          </cell>
          <cell r="G4" t="str">
            <v>S4</v>
          </cell>
          <cell r="M4">
            <v>98</v>
          </cell>
          <cell r="P4" t="str">
            <v>PRU</v>
          </cell>
          <cell r="R4" t="str">
            <v>Exceeding expected progress</v>
          </cell>
          <cell r="S4" t="str">
            <v>Computer Sciences</v>
          </cell>
        </row>
        <row r="5">
          <cell r="G5" t="str">
            <v>S5</v>
          </cell>
          <cell r="M5">
            <v>97</v>
          </cell>
          <cell r="P5" t="str">
            <v>Other alternative provision</v>
          </cell>
          <cell r="S5" t="str">
            <v>Design and Technology</v>
          </cell>
        </row>
        <row r="6">
          <cell r="G6" t="str">
            <v>Does not follow national curriculum</v>
          </cell>
          <cell r="M6">
            <v>96</v>
          </cell>
          <cell r="P6" t="str">
            <v>Home schooled</v>
          </cell>
          <cell r="S6" t="str">
            <v>Drama</v>
          </cell>
        </row>
        <row r="7">
          <cell r="G7" t="str">
            <v>Not in education</v>
          </cell>
          <cell r="M7">
            <v>95</v>
          </cell>
          <cell r="P7" t="str">
            <v>Other: Please state</v>
          </cell>
          <cell r="S7" t="str">
            <v>Economics</v>
          </cell>
        </row>
        <row r="8">
          <cell r="G8" t="str">
            <v>Don't know</v>
          </cell>
          <cell r="M8">
            <v>94</v>
          </cell>
          <cell r="S8" t="str">
            <v>Engineering Science</v>
          </cell>
        </row>
        <row r="9">
          <cell r="M9">
            <v>93</v>
          </cell>
          <cell r="S9" t="str">
            <v>English Language</v>
          </cell>
        </row>
        <row r="10">
          <cell r="M10">
            <v>92</v>
          </cell>
          <cell r="S10" t="str">
            <v>English Literature</v>
          </cell>
        </row>
        <row r="11">
          <cell r="M11">
            <v>91</v>
          </cell>
          <cell r="S11" t="str">
            <v>Food and Nutrition</v>
          </cell>
        </row>
        <row r="12">
          <cell r="M12">
            <v>90</v>
          </cell>
          <cell r="S12" t="str">
            <v>Geography</v>
          </cell>
        </row>
        <row r="13">
          <cell r="M13">
            <v>89</v>
          </cell>
          <cell r="S13" t="str">
            <v>Heath and Social Care</v>
          </cell>
        </row>
        <row r="14">
          <cell r="D14" t="str">
            <v>Year 9</v>
          </cell>
          <cell r="M14">
            <v>88</v>
          </cell>
          <cell r="S14" t="str">
            <v>History</v>
          </cell>
        </row>
        <row r="15">
          <cell r="D15" t="str">
            <v>Year 10</v>
          </cell>
          <cell r="M15">
            <v>87</v>
          </cell>
          <cell r="S15" t="str">
            <v>Hospitality</v>
          </cell>
        </row>
        <row r="16">
          <cell r="D16" t="str">
            <v>Year 11</v>
          </cell>
          <cell r="M16">
            <v>86</v>
          </cell>
          <cell r="S16" t="str">
            <v>ICT</v>
          </cell>
        </row>
        <row r="17">
          <cell r="D17" t="str">
            <v>Year 12</v>
          </cell>
          <cell r="M17">
            <v>85</v>
          </cell>
          <cell r="S17" t="str">
            <v>Languages</v>
          </cell>
          <cell r="U17" t="str">
            <v>Upper A</v>
          </cell>
        </row>
        <row r="18">
          <cell r="D18" t="str">
            <v>Year 13</v>
          </cell>
          <cell r="M18">
            <v>84</v>
          </cell>
          <cell r="S18" t="str">
            <v>Modern and Languages</v>
          </cell>
          <cell r="U18" t="str">
            <v>A</v>
          </cell>
        </row>
        <row r="19">
          <cell r="D19" t="str">
            <v>Does not follow national curriculum</v>
          </cell>
          <cell r="M19">
            <v>83</v>
          </cell>
          <cell r="S19" t="str">
            <v>Leisure and Tourism</v>
          </cell>
          <cell r="U19" t="str">
            <v>B</v>
          </cell>
        </row>
        <row r="20">
          <cell r="D20" t="str">
            <v>Not in education</v>
          </cell>
          <cell r="M20">
            <v>82</v>
          </cell>
          <cell r="S20" t="str">
            <v>Mathematics</v>
          </cell>
          <cell r="U20" t="str">
            <v>C</v>
          </cell>
        </row>
        <row r="21">
          <cell r="D21" t="str">
            <v>Don't know</v>
          </cell>
          <cell r="M21">
            <v>81</v>
          </cell>
          <cell r="S21" t="str">
            <v>Media Studies</v>
          </cell>
          <cell r="U21" t="str">
            <v>D</v>
          </cell>
        </row>
        <row r="22">
          <cell r="M22">
            <v>80</v>
          </cell>
          <cell r="S22" t="str">
            <v>Music</v>
          </cell>
        </row>
        <row r="23">
          <cell r="M23">
            <v>79</v>
          </cell>
          <cell r="S23" t="str">
            <v>Physical Education</v>
          </cell>
        </row>
        <row r="24">
          <cell r="M24">
            <v>78</v>
          </cell>
          <cell r="S24" t="str">
            <v>Psychology</v>
          </cell>
          <cell r="U24" t="str">
            <v>A*</v>
          </cell>
        </row>
        <row r="25">
          <cell r="M25">
            <v>77</v>
          </cell>
          <cell r="S25" t="str">
            <v>Religious Studies</v>
          </cell>
          <cell r="U25" t="str">
            <v>A</v>
          </cell>
        </row>
        <row r="26">
          <cell r="M26">
            <v>76</v>
          </cell>
          <cell r="S26" t="str">
            <v>Sciences (biology, chemisty, physics)</v>
          </cell>
          <cell r="U26" t="str">
            <v>B</v>
          </cell>
        </row>
        <row r="27">
          <cell r="M27">
            <v>75</v>
          </cell>
          <cell r="S27" t="str">
            <v>Sociology</v>
          </cell>
          <cell r="U27" t="str">
            <v>C</v>
          </cell>
        </row>
        <row r="28">
          <cell r="M28">
            <v>74</v>
          </cell>
          <cell r="S28" t="str">
            <v>Statistics</v>
          </cell>
          <cell r="U28" t="str">
            <v>D</v>
          </cell>
        </row>
        <row r="29">
          <cell r="M29">
            <v>73</v>
          </cell>
          <cell r="S29" t="str">
            <v>Other</v>
          </cell>
          <cell r="U29" t="str">
            <v>E</v>
          </cell>
        </row>
        <row r="30">
          <cell r="M30">
            <v>72</v>
          </cell>
          <cell r="U30" t="str">
            <v>F</v>
          </cell>
        </row>
        <row r="31">
          <cell r="M31">
            <v>71</v>
          </cell>
          <cell r="U31" t="str">
            <v>G</v>
          </cell>
        </row>
        <row r="32">
          <cell r="M32">
            <v>70</v>
          </cell>
          <cell r="U32">
            <v>1</v>
          </cell>
        </row>
        <row r="33">
          <cell r="M33">
            <v>69</v>
          </cell>
          <cell r="U33">
            <v>2</v>
          </cell>
        </row>
        <row r="34">
          <cell r="M34">
            <v>68</v>
          </cell>
          <cell r="U34">
            <v>3</v>
          </cell>
        </row>
        <row r="35">
          <cell r="M35">
            <v>67</v>
          </cell>
          <cell r="U35">
            <v>4</v>
          </cell>
        </row>
        <row r="36">
          <cell r="M36">
            <v>66</v>
          </cell>
          <cell r="U36">
            <v>5</v>
          </cell>
        </row>
        <row r="37">
          <cell r="M37">
            <v>65</v>
          </cell>
          <cell r="U37">
            <v>6</v>
          </cell>
        </row>
        <row r="38">
          <cell r="M38">
            <v>64</v>
          </cell>
          <cell r="U38">
            <v>7</v>
          </cell>
        </row>
        <row r="39">
          <cell r="M39">
            <v>63</v>
          </cell>
          <cell r="U39">
            <v>8</v>
          </cell>
        </row>
        <row r="40">
          <cell r="M40">
            <v>62</v>
          </cell>
          <cell r="U40">
            <v>9</v>
          </cell>
        </row>
        <row r="41">
          <cell r="M41">
            <v>61</v>
          </cell>
          <cell r="U41" t="str">
            <v>Refused/ prefer not to say</v>
          </cell>
        </row>
        <row r="42">
          <cell r="M42">
            <v>60</v>
          </cell>
          <cell r="U42" t="str">
            <v>Don't know</v>
          </cell>
        </row>
        <row r="43">
          <cell r="M43">
            <v>59</v>
          </cell>
        </row>
        <row r="44">
          <cell r="M44">
            <v>58</v>
          </cell>
        </row>
        <row r="45">
          <cell r="M45">
            <v>57</v>
          </cell>
        </row>
        <row r="46">
          <cell r="M46">
            <v>56</v>
          </cell>
        </row>
        <row r="47">
          <cell r="M47">
            <v>55</v>
          </cell>
        </row>
        <row r="48">
          <cell r="M48">
            <v>54</v>
          </cell>
        </row>
        <row r="49">
          <cell r="M49">
            <v>53</v>
          </cell>
        </row>
        <row r="50">
          <cell r="M50">
            <v>52</v>
          </cell>
        </row>
        <row r="51">
          <cell r="M51">
            <v>51</v>
          </cell>
        </row>
        <row r="52">
          <cell r="M52">
            <v>50</v>
          </cell>
        </row>
        <row r="53">
          <cell r="M53">
            <v>49</v>
          </cell>
        </row>
        <row r="54">
          <cell r="M54">
            <v>48</v>
          </cell>
        </row>
        <row r="55">
          <cell r="M55">
            <v>47</v>
          </cell>
        </row>
        <row r="56">
          <cell r="M56">
            <v>46</v>
          </cell>
        </row>
        <row r="57">
          <cell r="M57">
            <v>45</v>
          </cell>
        </row>
        <row r="58">
          <cell r="M58">
            <v>44</v>
          </cell>
        </row>
        <row r="59">
          <cell r="M59">
            <v>43</v>
          </cell>
        </row>
        <row r="60">
          <cell r="M60">
            <v>42</v>
          </cell>
        </row>
        <row r="61">
          <cell r="M61">
            <v>41</v>
          </cell>
        </row>
        <row r="62">
          <cell r="M62">
            <v>40</v>
          </cell>
        </row>
        <row r="63">
          <cell r="M63">
            <v>39</v>
          </cell>
        </row>
        <row r="64">
          <cell r="M64">
            <v>38</v>
          </cell>
        </row>
        <row r="65">
          <cell r="M65">
            <v>37</v>
          </cell>
        </row>
        <row r="66">
          <cell r="M66">
            <v>36</v>
          </cell>
        </row>
        <row r="67">
          <cell r="M67">
            <v>35</v>
          </cell>
        </row>
        <row r="68">
          <cell r="M68">
            <v>34</v>
          </cell>
        </row>
        <row r="69">
          <cell r="M69">
            <v>33</v>
          </cell>
        </row>
        <row r="70">
          <cell r="M70">
            <v>32</v>
          </cell>
        </row>
        <row r="71">
          <cell r="M71">
            <v>31</v>
          </cell>
        </row>
        <row r="72">
          <cell r="M72">
            <v>30</v>
          </cell>
        </row>
        <row r="73">
          <cell r="M73">
            <v>29</v>
          </cell>
        </row>
        <row r="74">
          <cell r="M74">
            <v>28</v>
          </cell>
        </row>
        <row r="75">
          <cell r="M75">
            <v>27</v>
          </cell>
        </row>
        <row r="76">
          <cell r="M76">
            <v>26</v>
          </cell>
        </row>
        <row r="77">
          <cell r="M77">
            <v>25</v>
          </cell>
        </row>
        <row r="78">
          <cell r="M78">
            <v>24</v>
          </cell>
        </row>
        <row r="79">
          <cell r="M79">
            <v>23</v>
          </cell>
        </row>
        <row r="80">
          <cell r="M80">
            <v>22</v>
          </cell>
        </row>
        <row r="81">
          <cell r="M81">
            <v>21</v>
          </cell>
        </row>
        <row r="82">
          <cell r="M82">
            <v>20</v>
          </cell>
        </row>
        <row r="83">
          <cell r="M83">
            <v>19</v>
          </cell>
        </row>
        <row r="84">
          <cell r="M84">
            <v>18</v>
          </cell>
        </row>
        <row r="85">
          <cell r="M85">
            <v>17</v>
          </cell>
        </row>
        <row r="86">
          <cell r="M86">
            <v>16</v>
          </cell>
        </row>
        <row r="87">
          <cell r="M87">
            <v>15</v>
          </cell>
        </row>
        <row r="88">
          <cell r="M88">
            <v>14</v>
          </cell>
        </row>
        <row r="89">
          <cell r="M89">
            <v>13</v>
          </cell>
        </row>
        <row r="90">
          <cell r="M90">
            <v>12</v>
          </cell>
        </row>
        <row r="91">
          <cell r="M91">
            <v>11</v>
          </cell>
        </row>
        <row r="92">
          <cell r="M92">
            <v>10</v>
          </cell>
        </row>
        <row r="93">
          <cell r="M93">
            <v>9</v>
          </cell>
        </row>
        <row r="94">
          <cell r="M94">
            <v>8</v>
          </cell>
        </row>
        <row r="95">
          <cell r="M95">
            <v>7</v>
          </cell>
        </row>
        <row r="96">
          <cell r="M96">
            <v>6</v>
          </cell>
        </row>
        <row r="97">
          <cell r="M97">
            <v>5</v>
          </cell>
        </row>
        <row r="98">
          <cell r="M98">
            <v>4</v>
          </cell>
        </row>
        <row r="99">
          <cell r="M99">
            <v>3</v>
          </cell>
        </row>
        <row r="100">
          <cell r="M100">
            <v>2</v>
          </cell>
        </row>
        <row r="101">
          <cell r="M101">
            <v>1</v>
          </cell>
        </row>
        <row r="102">
          <cell r="M10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heet1"/>
      <sheetName val="Lists"/>
      <sheetName val="Sheet3"/>
    </sheetNames>
    <sheetDataSet>
      <sheetData sheetId="0" refreshError="1"/>
      <sheetData sheetId="1" refreshError="1"/>
      <sheetData sheetId="2">
        <row r="2">
          <cell r="G2" t="str">
            <v>S2</v>
          </cell>
        </row>
        <row r="3">
          <cell r="G3" t="str">
            <v>S3</v>
          </cell>
        </row>
        <row r="4">
          <cell r="G4" t="str">
            <v>S4</v>
          </cell>
        </row>
        <row r="5">
          <cell r="G5" t="str">
            <v>S5</v>
          </cell>
        </row>
        <row r="6">
          <cell r="G6" t="str">
            <v>S6</v>
          </cell>
        </row>
        <row r="7">
          <cell r="G7" t="str">
            <v>Does not follow national curriculum</v>
          </cell>
        </row>
        <row r="8">
          <cell r="G8" t="str">
            <v>Not in education</v>
          </cell>
        </row>
        <row r="9">
          <cell r="G9" t="str">
            <v>Don't know</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58"/>
  <sheetViews>
    <sheetView tabSelected="1" topLeftCell="A31" workbookViewId="0">
      <selection activeCell="E18" sqref="E18"/>
    </sheetView>
  </sheetViews>
  <sheetFormatPr defaultRowHeight="14.25"/>
  <cols>
    <col min="3" max="3" width="17.875" customWidth="1"/>
    <col min="4" max="4" width="12.625" customWidth="1"/>
    <col min="5" max="5" width="14.125" customWidth="1"/>
    <col min="6" max="6" width="13.375" style="95" customWidth="1"/>
    <col min="7" max="8" width="11.75" customWidth="1"/>
    <col min="9" max="9" width="1.25" customWidth="1"/>
    <col min="10" max="14" width="13.625" customWidth="1"/>
    <col min="15" max="15" width="1.25" customWidth="1"/>
    <col min="16" max="19" width="14.375" customWidth="1"/>
    <col min="20" max="20" width="0.75" customWidth="1"/>
    <col min="21" max="21" width="34.125" customWidth="1"/>
    <col min="22" max="22" width="1.125" customWidth="1"/>
    <col min="23" max="23" width="17.375" customWidth="1"/>
    <col min="24" max="24" width="12.5" customWidth="1"/>
    <col min="25" max="25" width="11.625" customWidth="1"/>
    <col min="26" max="26" width="14.25" customWidth="1"/>
    <col min="27" max="27" width="0.75" customWidth="1"/>
    <col min="28" max="28" width="14.25" customWidth="1"/>
    <col min="29" max="29" width="15.875" customWidth="1"/>
    <col min="30" max="30" width="14.375" customWidth="1"/>
    <col min="31" max="31" width="15" customWidth="1"/>
    <col min="32" max="32" width="9" customWidth="1"/>
    <col min="33" max="34" width="8.625" customWidth="1"/>
    <col min="35" max="35" width="8.5" customWidth="1"/>
    <col min="36" max="37" width="8.625" customWidth="1"/>
    <col min="38" max="41" width="11.125" customWidth="1"/>
    <col min="42" max="45" width="11" customWidth="1"/>
    <col min="46" max="51" width="11.125" customWidth="1"/>
    <col min="52" max="52" width="20.625" customWidth="1"/>
    <col min="53" max="53" width="0.75" customWidth="1"/>
    <col min="54" max="54" width="29.875" customWidth="1"/>
    <col min="55" max="55" width="0.75" customWidth="1"/>
    <col min="70" max="70" width="1" customWidth="1"/>
    <col min="72" max="72" width="1.375" customWidth="1"/>
    <col min="74" max="74" width="10.125" bestFit="1" customWidth="1"/>
    <col min="75" max="77" width="10.125" customWidth="1"/>
  </cols>
  <sheetData>
    <row r="1" spans="1:112" ht="30">
      <c r="C1" s="2" t="s">
        <v>165</v>
      </c>
      <c r="D1" s="2"/>
      <c r="E1" s="2"/>
      <c r="F1" s="92"/>
      <c r="G1" s="2"/>
      <c r="H1" s="2"/>
      <c r="I1" s="3"/>
      <c r="J1" s="133" t="s">
        <v>0</v>
      </c>
      <c r="K1" s="133"/>
      <c r="L1" s="133"/>
      <c r="M1" s="133"/>
      <c r="N1" s="4"/>
      <c r="O1" s="5"/>
      <c r="P1" s="134" t="s">
        <v>1</v>
      </c>
      <c r="Q1" s="134"/>
      <c r="R1" s="134"/>
      <c r="S1" s="135"/>
      <c r="T1" s="6"/>
      <c r="U1" s="7" t="s">
        <v>2</v>
      </c>
      <c r="V1" s="8"/>
      <c r="W1" s="136" t="s">
        <v>3</v>
      </c>
      <c r="X1" s="136"/>
      <c r="Y1" s="136"/>
      <c r="Z1" s="136"/>
      <c r="AA1" s="3"/>
      <c r="AB1" s="137" t="s">
        <v>4</v>
      </c>
      <c r="AC1" s="137"/>
      <c r="AD1" s="137"/>
      <c r="AE1" s="137"/>
      <c r="AF1" s="137"/>
      <c r="AG1" s="137"/>
      <c r="AH1" s="137"/>
      <c r="AI1" s="137"/>
      <c r="AJ1" s="137"/>
      <c r="AK1" s="137"/>
      <c r="AL1" s="137"/>
      <c r="AM1" s="137"/>
      <c r="AN1" s="137"/>
      <c r="AO1" s="137"/>
      <c r="AP1" s="137"/>
      <c r="AQ1" s="137"/>
      <c r="AR1" s="137"/>
      <c r="AS1" s="137"/>
      <c r="AT1" s="137"/>
      <c r="AU1" s="137"/>
      <c r="AV1" s="137"/>
      <c r="AW1" s="137"/>
      <c r="AX1" s="137"/>
      <c r="AY1" s="138"/>
      <c r="AZ1" s="9"/>
      <c r="BA1" s="6"/>
      <c r="BB1" s="10" t="s">
        <v>5</v>
      </c>
      <c r="BC1" s="11"/>
      <c r="BD1" s="139" t="s">
        <v>6</v>
      </c>
      <c r="BE1" s="139"/>
      <c r="BF1" s="139"/>
      <c r="BG1" s="139"/>
      <c r="BH1" s="139"/>
      <c r="BI1" s="139"/>
      <c r="BJ1" s="139"/>
      <c r="BK1" s="139"/>
      <c r="BL1" s="139"/>
      <c r="BM1" s="139"/>
      <c r="BN1" s="139"/>
      <c r="BO1" s="139"/>
      <c r="BP1" s="139"/>
      <c r="BQ1" s="139"/>
      <c r="BR1" s="12"/>
      <c r="BS1" s="120" t="s">
        <v>166</v>
      </c>
      <c r="BT1" s="12"/>
      <c r="BU1" s="13" t="s">
        <v>7</v>
      </c>
      <c r="BV1" s="13"/>
      <c r="BW1" s="13"/>
      <c r="BX1" s="14">
        <v>42979</v>
      </c>
      <c r="BY1" s="14"/>
      <c r="BZ1" s="13"/>
      <c r="CA1" s="15"/>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row>
    <row r="2" spans="1:112" ht="76.5">
      <c r="C2" s="16" t="s">
        <v>8</v>
      </c>
      <c r="D2" s="97" t="s">
        <v>9</v>
      </c>
      <c r="E2" s="97"/>
      <c r="F2" s="93" t="s">
        <v>10</v>
      </c>
      <c r="G2" s="17" t="s">
        <v>11</v>
      </c>
      <c r="H2" s="17" t="s">
        <v>12</v>
      </c>
      <c r="I2" s="18"/>
      <c r="J2" s="19" t="s">
        <v>13</v>
      </c>
      <c r="K2" s="19" t="s">
        <v>14</v>
      </c>
      <c r="L2" s="20" t="s">
        <v>15</v>
      </c>
      <c r="M2" s="19" t="s">
        <v>16</v>
      </c>
      <c r="N2" s="21" t="s">
        <v>17</v>
      </c>
      <c r="O2" s="5"/>
      <c r="P2" s="22" t="s">
        <v>18</v>
      </c>
      <c r="Q2" s="23" t="s">
        <v>167</v>
      </c>
      <c r="R2" s="22" t="s">
        <v>19</v>
      </c>
      <c r="S2" s="22" t="s">
        <v>20</v>
      </c>
      <c r="T2" s="18"/>
      <c r="U2" s="24" t="s">
        <v>21</v>
      </c>
      <c r="V2" s="8"/>
      <c r="W2" s="99" t="s">
        <v>22</v>
      </c>
      <c r="X2" s="100"/>
      <c r="Y2" s="100"/>
      <c r="Z2" s="100"/>
      <c r="AA2" s="25"/>
      <c r="AB2" s="26" t="s">
        <v>168</v>
      </c>
      <c r="AC2" s="26" t="s">
        <v>169</v>
      </c>
      <c r="AD2" s="26" t="s">
        <v>170</v>
      </c>
      <c r="AE2" s="26" t="s">
        <v>23</v>
      </c>
      <c r="AF2" s="99" t="s">
        <v>24</v>
      </c>
      <c r="AG2" s="101"/>
      <c r="AH2" s="101"/>
      <c r="AI2" s="101"/>
      <c r="AJ2" s="101"/>
      <c r="AK2" s="101"/>
      <c r="AL2" s="101"/>
      <c r="AM2" s="101"/>
      <c r="AN2" s="101"/>
      <c r="AO2" s="101"/>
      <c r="AP2" s="101"/>
      <c r="AQ2" s="101"/>
      <c r="AR2" s="101"/>
      <c r="AS2" s="101"/>
      <c r="AT2" s="101"/>
      <c r="AU2" s="101"/>
      <c r="AV2" s="101"/>
      <c r="AW2" s="101"/>
      <c r="AX2" s="101"/>
      <c r="AY2" s="101"/>
      <c r="AZ2" s="27"/>
      <c r="BA2" s="18"/>
      <c r="BB2" s="102" t="s">
        <v>171</v>
      </c>
      <c r="BC2" s="28"/>
      <c r="BD2" s="140"/>
      <c r="BE2" s="140"/>
      <c r="BF2" s="140"/>
      <c r="BG2" s="140"/>
      <c r="BH2" s="140"/>
      <c r="BI2" s="140"/>
      <c r="BJ2" s="140"/>
      <c r="BK2" s="140"/>
      <c r="BL2" s="140"/>
      <c r="BM2" s="140"/>
      <c r="BN2" s="140"/>
      <c r="BO2" s="140"/>
      <c r="BP2" s="140"/>
      <c r="BQ2" s="140"/>
      <c r="BR2" s="29"/>
      <c r="BS2" s="121"/>
      <c r="BT2" s="12"/>
      <c r="BU2" s="13"/>
      <c r="BV2" s="13"/>
      <c r="BW2" s="13"/>
      <c r="BX2" s="13"/>
      <c r="BY2" s="13"/>
      <c r="BZ2" s="13"/>
      <c r="CA2" s="15"/>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row>
    <row r="3" spans="1:112" ht="51">
      <c r="A3" t="s">
        <v>189</v>
      </c>
      <c r="B3" t="s">
        <v>81</v>
      </c>
      <c r="C3" s="16"/>
      <c r="D3" s="97"/>
      <c r="E3" s="97"/>
      <c r="F3" s="93"/>
      <c r="G3" s="17"/>
      <c r="H3" s="17"/>
      <c r="I3" s="18"/>
      <c r="J3" s="30"/>
      <c r="K3" s="30"/>
      <c r="L3" s="31"/>
      <c r="M3" s="30"/>
      <c r="N3" s="32"/>
      <c r="O3" s="5"/>
      <c r="P3" s="33"/>
      <c r="Q3" s="34"/>
      <c r="R3" s="33"/>
      <c r="S3" s="33"/>
      <c r="T3" s="18"/>
      <c r="U3" s="35" t="s">
        <v>25</v>
      </c>
      <c r="V3" s="8"/>
      <c r="W3" s="36" t="s">
        <v>26</v>
      </c>
      <c r="X3" s="36" t="s">
        <v>172</v>
      </c>
      <c r="Y3" s="36" t="s">
        <v>27</v>
      </c>
      <c r="Z3" s="36" t="s">
        <v>28</v>
      </c>
      <c r="AA3" s="25"/>
      <c r="AB3" s="37"/>
      <c r="AC3" s="37"/>
      <c r="AD3" s="37"/>
      <c r="AE3" s="37"/>
      <c r="AF3" s="105" t="s">
        <v>173</v>
      </c>
      <c r="AG3" s="106"/>
      <c r="AH3" s="106"/>
      <c r="AI3" s="106"/>
      <c r="AJ3" s="106"/>
      <c r="AK3" s="106"/>
      <c r="AL3" s="106"/>
      <c r="AM3" s="106"/>
      <c r="AN3" s="106"/>
      <c r="AO3" s="106"/>
      <c r="AP3" s="106"/>
      <c r="AQ3" s="106"/>
      <c r="AR3" s="106"/>
      <c r="AS3" s="106"/>
      <c r="AT3" s="106"/>
      <c r="AU3" s="106"/>
      <c r="AV3" s="106"/>
      <c r="AW3" s="106"/>
      <c r="AX3" s="106"/>
      <c r="AY3" s="107"/>
      <c r="AZ3" s="114" t="s">
        <v>29</v>
      </c>
      <c r="BA3" s="38"/>
      <c r="BB3" s="103"/>
      <c r="BC3" s="28"/>
      <c r="BD3" s="123" t="s">
        <v>30</v>
      </c>
      <c r="BE3" s="125" t="s">
        <v>31</v>
      </c>
      <c r="BF3" s="127" t="s">
        <v>174</v>
      </c>
      <c r="BG3" s="128"/>
      <c r="BH3" s="128"/>
      <c r="BI3" s="128"/>
      <c r="BJ3" s="128"/>
      <c r="BK3" s="128"/>
      <c r="BL3" s="128"/>
      <c r="BM3" s="128"/>
      <c r="BN3" s="128"/>
      <c r="BO3" s="128"/>
      <c r="BP3" s="128"/>
      <c r="BQ3" s="129"/>
      <c r="BR3" s="29"/>
      <c r="BS3" s="121"/>
      <c r="BT3" s="12"/>
      <c r="BU3" s="13"/>
      <c r="BV3" s="13"/>
      <c r="BW3" s="13"/>
      <c r="BX3" s="13"/>
      <c r="BY3" s="13"/>
      <c r="BZ3" s="13"/>
      <c r="CA3" s="15"/>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row>
    <row r="4" spans="1:112" ht="3.75" customHeight="1">
      <c r="C4" s="16"/>
      <c r="D4" s="98"/>
      <c r="E4" s="98"/>
      <c r="F4" s="93"/>
      <c r="G4" s="17"/>
      <c r="H4" s="17"/>
      <c r="I4" s="18"/>
      <c r="J4" s="30"/>
      <c r="K4" s="30"/>
      <c r="L4" s="31"/>
      <c r="M4" s="30"/>
      <c r="N4" s="32"/>
      <c r="O4" s="5"/>
      <c r="P4" s="33"/>
      <c r="Q4" s="34"/>
      <c r="R4" s="33"/>
      <c r="S4" s="33"/>
      <c r="T4" s="18"/>
      <c r="U4" s="39"/>
      <c r="V4" s="8"/>
      <c r="W4" s="40"/>
      <c r="X4" s="40"/>
      <c r="Y4" s="40"/>
      <c r="Z4" s="40"/>
      <c r="AA4" s="25"/>
      <c r="AB4" s="37"/>
      <c r="AC4" s="37"/>
      <c r="AD4" s="37"/>
      <c r="AE4" s="37"/>
      <c r="AF4" s="108"/>
      <c r="AG4" s="109"/>
      <c r="AH4" s="109"/>
      <c r="AI4" s="109"/>
      <c r="AJ4" s="109"/>
      <c r="AK4" s="109"/>
      <c r="AL4" s="109"/>
      <c r="AM4" s="109"/>
      <c r="AN4" s="109"/>
      <c r="AO4" s="109"/>
      <c r="AP4" s="109"/>
      <c r="AQ4" s="109"/>
      <c r="AR4" s="109"/>
      <c r="AS4" s="109"/>
      <c r="AT4" s="109"/>
      <c r="AU4" s="109"/>
      <c r="AV4" s="109"/>
      <c r="AW4" s="109"/>
      <c r="AX4" s="109"/>
      <c r="AY4" s="110"/>
      <c r="AZ4" s="114"/>
      <c r="BA4" s="38"/>
      <c r="BB4" s="103"/>
      <c r="BC4" s="28"/>
      <c r="BD4" s="123"/>
      <c r="BE4" s="125"/>
      <c r="BF4" s="127"/>
      <c r="BG4" s="128"/>
      <c r="BH4" s="128"/>
      <c r="BI4" s="128"/>
      <c r="BJ4" s="128"/>
      <c r="BK4" s="128"/>
      <c r="BL4" s="128"/>
      <c r="BM4" s="128"/>
      <c r="BN4" s="128"/>
      <c r="BO4" s="128"/>
      <c r="BP4" s="128"/>
      <c r="BQ4" s="129"/>
      <c r="BR4" s="41"/>
      <c r="BS4" s="121"/>
      <c r="BT4" s="42"/>
      <c r="BU4" s="13"/>
      <c r="BV4" s="13"/>
      <c r="BW4" s="13"/>
      <c r="BX4" s="13"/>
      <c r="BY4" s="13"/>
      <c r="BZ4" s="13"/>
      <c r="CA4" s="15"/>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row>
    <row r="5" spans="1:112" ht="16.5" hidden="1" thickBot="1">
      <c r="C5" s="16"/>
      <c r="D5" s="43"/>
      <c r="E5" s="43"/>
      <c r="F5" s="93"/>
      <c r="G5" s="17"/>
      <c r="H5" s="17"/>
      <c r="I5" s="18"/>
      <c r="J5" s="30"/>
      <c r="K5" s="30"/>
      <c r="L5" s="31"/>
      <c r="M5" s="30"/>
      <c r="N5" s="32"/>
      <c r="O5" s="5"/>
      <c r="P5" s="33"/>
      <c r="Q5" s="34"/>
      <c r="R5" s="33"/>
      <c r="S5" s="33"/>
      <c r="T5" s="18"/>
      <c r="U5" s="44"/>
      <c r="V5" s="8"/>
      <c r="W5" s="40"/>
      <c r="X5" s="40"/>
      <c r="Y5" s="40"/>
      <c r="Z5" s="40"/>
      <c r="AA5" s="25"/>
      <c r="AB5" s="37"/>
      <c r="AC5" s="37"/>
      <c r="AD5" s="37"/>
      <c r="AE5" s="37"/>
      <c r="AF5" s="108"/>
      <c r="AG5" s="109"/>
      <c r="AH5" s="109"/>
      <c r="AI5" s="109"/>
      <c r="AJ5" s="109"/>
      <c r="AK5" s="109"/>
      <c r="AL5" s="109"/>
      <c r="AM5" s="109"/>
      <c r="AN5" s="109"/>
      <c r="AO5" s="109"/>
      <c r="AP5" s="109"/>
      <c r="AQ5" s="109"/>
      <c r="AR5" s="109"/>
      <c r="AS5" s="109"/>
      <c r="AT5" s="109"/>
      <c r="AU5" s="109"/>
      <c r="AV5" s="109"/>
      <c r="AW5" s="109"/>
      <c r="AX5" s="109"/>
      <c r="AY5" s="110"/>
      <c r="AZ5" s="114"/>
      <c r="BA5" s="38"/>
      <c r="BB5" s="103"/>
      <c r="BC5" s="28"/>
      <c r="BD5" s="123"/>
      <c r="BE5" s="125"/>
      <c r="BF5" s="127"/>
      <c r="BG5" s="128"/>
      <c r="BH5" s="128"/>
      <c r="BI5" s="128"/>
      <c r="BJ5" s="128"/>
      <c r="BK5" s="128"/>
      <c r="BL5" s="128"/>
      <c r="BM5" s="128"/>
      <c r="BN5" s="128"/>
      <c r="BO5" s="128"/>
      <c r="BP5" s="128"/>
      <c r="BQ5" s="129"/>
      <c r="BR5" s="29"/>
      <c r="BS5" s="121"/>
      <c r="BT5" s="45"/>
      <c r="BU5" s="13"/>
      <c r="BV5" s="13"/>
      <c r="BW5" s="13"/>
      <c r="BX5" s="13"/>
      <c r="BY5" s="13"/>
      <c r="BZ5" s="13"/>
      <c r="CA5" s="15"/>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row>
    <row r="6" spans="1:112" ht="16.5" hidden="1" thickBot="1">
      <c r="C6" s="16"/>
      <c r="D6" s="43"/>
      <c r="E6" s="43"/>
      <c r="F6" s="93"/>
      <c r="G6" s="17"/>
      <c r="H6" s="17"/>
      <c r="I6" s="18"/>
      <c r="J6" s="30"/>
      <c r="K6" s="30"/>
      <c r="L6" s="31"/>
      <c r="M6" s="30"/>
      <c r="N6" s="32"/>
      <c r="O6" s="5"/>
      <c r="P6" s="33"/>
      <c r="Q6" s="34"/>
      <c r="R6" s="33"/>
      <c r="S6" s="33"/>
      <c r="T6" s="18"/>
      <c r="U6" s="116" t="s">
        <v>32</v>
      </c>
      <c r="V6" s="8"/>
      <c r="W6" s="40"/>
      <c r="X6" s="40"/>
      <c r="Y6" s="40"/>
      <c r="Z6" s="40"/>
      <c r="AA6" s="25"/>
      <c r="AB6" s="46"/>
      <c r="AC6" s="46"/>
      <c r="AD6" s="46"/>
      <c r="AE6" s="37"/>
      <c r="AF6" s="111"/>
      <c r="AG6" s="112"/>
      <c r="AH6" s="112"/>
      <c r="AI6" s="112"/>
      <c r="AJ6" s="112"/>
      <c r="AK6" s="112"/>
      <c r="AL6" s="112"/>
      <c r="AM6" s="112"/>
      <c r="AN6" s="112"/>
      <c r="AO6" s="112"/>
      <c r="AP6" s="112"/>
      <c r="AQ6" s="112"/>
      <c r="AR6" s="112"/>
      <c r="AS6" s="112"/>
      <c r="AT6" s="112"/>
      <c r="AU6" s="112"/>
      <c r="AV6" s="112"/>
      <c r="AW6" s="112"/>
      <c r="AX6" s="112"/>
      <c r="AY6" s="113"/>
      <c r="AZ6" s="114"/>
      <c r="BA6" s="38"/>
      <c r="BB6" s="103"/>
      <c r="BC6" s="28"/>
      <c r="BD6" s="123"/>
      <c r="BE6" s="125"/>
      <c r="BF6" s="130"/>
      <c r="BG6" s="131"/>
      <c r="BH6" s="131"/>
      <c r="BI6" s="131"/>
      <c r="BJ6" s="131"/>
      <c r="BK6" s="131"/>
      <c r="BL6" s="131"/>
      <c r="BM6" s="131"/>
      <c r="BN6" s="131"/>
      <c r="BO6" s="131"/>
      <c r="BP6" s="131"/>
      <c r="BQ6" s="132"/>
      <c r="BR6" s="29"/>
      <c r="BS6" s="121"/>
      <c r="BT6" s="45"/>
      <c r="BU6" s="13"/>
      <c r="BV6" s="13"/>
      <c r="BW6" s="13"/>
      <c r="BX6" s="13"/>
      <c r="BY6" s="13"/>
      <c r="BZ6" s="13"/>
      <c r="CA6" s="15"/>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row>
    <row r="7" spans="1:112" ht="72" hidden="1" customHeight="1" thickBot="1">
      <c r="C7" s="16"/>
      <c r="D7" s="43" t="s">
        <v>33</v>
      </c>
      <c r="E7" s="43" t="s">
        <v>34</v>
      </c>
      <c r="F7" s="93"/>
      <c r="G7" s="17"/>
      <c r="H7" s="17"/>
      <c r="I7" s="18"/>
      <c r="J7" s="30"/>
      <c r="K7" s="30"/>
      <c r="L7" s="31"/>
      <c r="M7" s="30"/>
      <c r="N7" s="32"/>
      <c r="O7" s="5"/>
      <c r="P7" s="33"/>
      <c r="Q7" s="34"/>
      <c r="R7" s="33"/>
      <c r="S7" s="33"/>
      <c r="T7" s="18"/>
      <c r="U7" s="117"/>
      <c r="V7" s="8"/>
      <c r="W7" s="47"/>
      <c r="X7" s="47"/>
      <c r="Y7" s="47"/>
      <c r="Z7" s="47"/>
      <c r="AA7" s="25"/>
      <c r="AB7" s="48" t="s">
        <v>35</v>
      </c>
      <c r="AC7" s="49"/>
      <c r="AD7" s="50"/>
      <c r="AE7" s="46"/>
      <c r="AF7" s="51" t="s">
        <v>36</v>
      </c>
      <c r="AG7" s="51" t="s">
        <v>37</v>
      </c>
      <c r="AH7" s="51" t="s">
        <v>36</v>
      </c>
      <c r="AI7" s="51" t="s">
        <v>37</v>
      </c>
      <c r="AJ7" s="51" t="s">
        <v>36</v>
      </c>
      <c r="AK7" s="51" t="s">
        <v>37</v>
      </c>
      <c r="AL7" s="51" t="s">
        <v>36</v>
      </c>
      <c r="AM7" s="51" t="s">
        <v>37</v>
      </c>
      <c r="AN7" s="51" t="s">
        <v>36</v>
      </c>
      <c r="AO7" s="51" t="s">
        <v>37</v>
      </c>
      <c r="AP7" s="51" t="s">
        <v>36</v>
      </c>
      <c r="AQ7" s="51" t="s">
        <v>37</v>
      </c>
      <c r="AR7" s="51" t="s">
        <v>36</v>
      </c>
      <c r="AS7" s="51" t="s">
        <v>37</v>
      </c>
      <c r="AT7" s="51" t="s">
        <v>36</v>
      </c>
      <c r="AU7" s="51" t="s">
        <v>37</v>
      </c>
      <c r="AV7" s="51" t="s">
        <v>36</v>
      </c>
      <c r="AW7" s="51" t="s">
        <v>37</v>
      </c>
      <c r="AX7" s="51" t="s">
        <v>36</v>
      </c>
      <c r="AY7" s="51" t="s">
        <v>37</v>
      </c>
      <c r="AZ7" s="114"/>
      <c r="BA7" s="38"/>
      <c r="BB7" s="103"/>
      <c r="BC7" s="28"/>
      <c r="BD7" s="124"/>
      <c r="BE7" s="126"/>
      <c r="BF7" s="51" t="s">
        <v>38</v>
      </c>
      <c r="BG7" s="51" t="s">
        <v>39</v>
      </c>
      <c r="BH7" s="51" t="s">
        <v>37</v>
      </c>
      <c r="BI7" s="51" t="s">
        <v>38</v>
      </c>
      <c r="BJ7" s="51" t="s">
        <v>39</v>
      </c>
      <c r="BK7" s="51" t="s">
        <v>37</v>
      </c>
      <c r="BL7" s="51" t="s">
        <v>38</v>
      </c>
      <c r="BM7" s="51" t="s">
        <v>39</v>
      </c>
      <c r="BN7" s="51" t="s">
        <v>37</v>
      </c>
      <c r="BO7" s="51" t="s">
        <v>38</v>
      </c>
      <c r="BP7" s="51" t="s">
        <v>39</v>
      </c>
      <c r="BQ7" s="51" t="s">
        <v>37</v>
      </c>
      <c r="BR7" s="29"/>
      <c r="BS7" s="122"/>
      <c r="BT7" s="12"/>
      <c r="BU7" s="13"/>
      <c r="BV7" s="13"/>
      <c r="BW7" s="13"/>
      <c r="BX7" s="13"/>
      <c r="BY7" s="13"/>
      <c r="BZ7" s="13"/>
      <c r="CA7" s="15"/>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row>
    <row r="8" spans="1:112" ht="128.25" hidden="1" thickBot="1">
      <c r="C8" s="16"/>
      <c r="D8" s="43"/>
      <c r="E8" s="43"/>
      <c r="F8" s="93"/>
      <c r="G8" s="17"/>
      <c r="H8" s="17"/>
      <c r="I8" s="18"/>
      <c r="J8" s="19"/>
      <c r="K8" s="19"/>
      <c r="L8" s="20"/>
      <c r="M8" s="19"/>
      <c r="N8" s="21"/>
      <c r="O8" s="5"/>
      <c r="P8" s="52"/>
      <c r="Q8" s="53"/>
      <c r="R8" s="54"/>
      <c r="S8" s="54"/>
      <c r="T8" s="18"/>
      <c r="U8" s="55" t="s">
        <v>40</v>
      </c>
      <c r="V8" s="8"/>
      <c r="W8" s="118" t="s">
        <v>40</v>
      </c>
      <c r="X8" s="119"/>
      <c r="Y8" s="119"/>
      <c r="Z8" s="119"/>
      <c r="AA8" s="25"/>
      <c r="AB8" s="56" t="s">
        <v>41</v>
      </c>
      <c r="AC8" s="56"/>
      <c r="AD8" s="56"/>
      <c r="AE8" s="57"/>
      <c r="AF8" s="58" t="s">
        <v>36</v>
      </c>
      <c r="AG8" s="58" t="s">
        <v>37</v>
      </c>
      <c r="AH8" s="59" t="s">
        <v>36</v>
      </c>
      <c r="AI8" s="58" t="s">
        <v>37</v>
      </c>
      <c r="AJ8" s="59" t="s">
        <v>36</v>
      </c>
      <c r="AK8" s="58" t="s">
        <v>37</v>
      </c>
      <c r="AL8" s="59" t="s">
        <v>36</v>
      </c>
      <c r="AM8" s="58" t="s">
        <v>37</v>
      </c>
      <c r="AN8" s="59" t="s">
        <v>36</v>
      </c>
      <c r="AO8" s="58" t="s">
        <v>37</v>
      </c>
      <c r="AP8" s="59" t="s">
        <v>36</v>
      </c>
      <c r="AQ8" s="58" t="s">
        <v>37</v>
      </c>
      <c r="AR8" s="59" t="s">
        <v>36</v>
      </c>
      <c r="AS8" s="58" t="s">
        <v>37</v>
      </c>
      <c r="AT8" s="59" t="s">
        <v>36</v>
      </c>
      <c r="AU8" s="58" t="s">
        <v>37</v>
      </c>
      <c r="AV8" s="59" t="s">
        <v>36</v>
      </c>
      <c r="AW8" s="58" t="s">
        <v>37</v>
      </c>
      <c r="AX8" s="59" t="s">
        <v>36</v>
      </c>
      <c r="AY8" s="58" t="s">
        <v>37</v>
      </c>
      <c r="AZ8" s="115"/>
      <c r="BA8" s="38"/>
      <c r="BB8" s="104"/>
      <c r="BC8" s="28"/>
      <c r="BD8" s="60"/>
      <c r="BE8" s="60"/>
      <c r="BF8" s="60"/>
      <c r="BG8" s="60"/>
      <c r="BH8" s="60"/>
      <c r="BI8" s="60"/>
      <c r="BJ8" s="60"/>
      <c r="BK8" s="60"/>
      <c r="BL8" s="60"/>
      <c r="BM8" s="60"/>
      <c r="BN8" s="60"/>
      <c r="BO8" s="60"/>
      <c r="BP8" s="60"/>
      <c r="BQ8" s="60"/>
      <c r="BR8" s="60"/>
      <c r="BS8" s="60"/>
      <c r="BT8" s="60"/>
      <c r="BU8" s="61"/>
      <c r="BV8" s="61"/>
      <c r="BW8" s="61"/>
      <c r="BX8" s="61"/>
      <c r="BY8" s="61"/>
      <c r="BZ8" s="61"/>
      <c r="CA8" s="62"/>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c r="DH8" s="61"/>
    </row>
    <row r="9" spans="1:112" ht="115.5" hidden="1" thickBot="1">
      <c r="C9" s="16" t="s">
        <v>8</v>
      </c>
      <c r="D9" s="43" t="s">
        <v>33</v>
      </c>
      <c r="E9" s="43" t="s">
        <v>34</v>
      </c>
      <c r="F9" s="93" t="s">
        <v>10</v>
      </c>
      <c r="G9" s="17" t="s">
        <v>11</v>
      </c>
      <c r="H9" s="17" t="s">
        <v>12</v>
      </c>
      <c r="I9" s="18" t="s">
        <v>42</v>
      </c>
      <c r="J9" s="19" t="s">
        <v>13</v>
      </c>
      <c r="K9" s="19" t="s">
        <v>14</v>
      </c>
      <c r="L9" s="20" t="s">
        <v>15</v>
      </c>
      <c r="M9" s="19" t="s">
        <v>16</v>
      </c>
      <c r="N9" s="21" t="s">
        <v>17</v>
      </c>
      <c r="O9" s="18" t="s">
        <v>42</v>
      </c>
      <c r="P9" s="22" t="s">
        <v>18</v>
      </c>
      <c r="Q9" s="23" t="s">
        <v>167</v>
      </c>
      <c r="R9" s="22" t="s">
        <v>19</v>
      </c>
      <c r="S9" s="22" t="s">
        <v>20</v>
      </c>
      <c r="T9" s="18" t="s">
        <v>42</v>
      </c>
      <c r="U9" s="35" t="s">
        <v>25</v>
      </c>
      <c r="V9" s="18" t="s">
        <v>42</v>
      </c>
      <c r="W9" s="36" t="s">
        <v>26</v>
      </c>
      <c r="X9" s="36" t="s">
        <v>172</v>
      </c>
      <c r="Y9" s="36" t="s">
        <v>27</v>
      </c>
      <c r="Z9" s="36" t="s">
        <v>28</v>
      </c>
      <c r="AA9" s="18" t="s">
        <v>42</v>
      </c>
      <c r="AB9" s="26" t="s">
        <v>168</v>
      </c>
      <c r="AC9" s="26" t="s">
        <v>169</v>
      </c>
      <c r="AD9" s="26" t="s">
        <v>170</v>
      </c>
      <c r="AE9" s="26" t="s">
        <v>23</v>
      </c>
      <c r="AF9" s="58" t="s">
        <v>43</v>
      </c>
      <c r="AG9" s="58" t="s">
        <v>44</v>
      </c>
      <c r="AH9" s="58" t="s">
        <v>45</v>
      </c>
      <c r="AI9" s="58" t="s">
        <v>46</v>
      </c>
      <c r="AJ9" s="58" t="s">
        <v>47</v>
      </c>
      <c r="AK9" s="58" t="s">
        <v>48</v>
      </c>
      <c r="AL9" s="58" t="s">
        <v>49</v>
      </c>
      <c r="AM9" s="58" t="s">
        <v>50</v>
      </c>
      <c r="AN9" s="58" t="s">
        <v>51</v>
      </c>
      <c r="AO9" s="58" t="s">
        <v>52</v>
      </c>
      <c r="AP9" s="58" t="s">
        <v>53</v>
      </c>
      <c r="AQ9" s="58" t="s">
        <v>54</v>
      </c>
      <c r="AR9" s="58" t="s">
        <v>55</v>
      </c>
      <c r="AS9" s="58" t="s">
        <v>56</v>
      </c>
      <c r="AT9" s="58" t="s">
        <v>57</v>
      </c>
      <c r="AU9" s="58" t="s">
        <v>58</v>
      </c>
      <c r="AV9" s="58" t="s">
        <v>59</v>
      </c>
      <c r="AW9" s="58" t="s">
        <v>60</v>
      </c>
      <c r="AX9" s="58" t="s">
        <v>61</v>
      </c>
      <c r="AY9" s="58" t="s">
        <v>62</v>
      </c>
      <c r="AZ9" s="63" t="s">
        <v>63</v>
      </c>
      <c r="BA9" s="18" t="s">
        <v>42</v>
      </c>
      <c r="BB9" s="64" t="s">
        <v>64</v>
      </c>
      <c r="BC9" s="18" t="s">
        <v>42</v>
      </c>
      <c r="BD9" s="65" t="s">
        <v>30</v>
      </c>
      <c r="BE9" s="66" t="s">
        <v>31</v>
      </c>
      <c r="BF9" s="51" t="s">
        <v>65</v>
      </c>
      <c r="BG9" s="51" t="s">
        <v>66</v>
      </c>
      <c r="BH9" s="51" t="s">
        <v>67</v>
      </c>
      <c r="BI9" s="51" t="s">
        <v>68</v>
      </c>
      <c r="BJ9" s="51" t="s">
        <v>69</v>
      </c>
      <c r="BK9" s="51" t="s">
        <v>70</v>
      </c>
      <c r="BL9" s="51" t="s">
        <v>71</v>
      </c>
      <c r="BM9" s="51" t="s">
        <v>72</v>
      </c>
      <c r="BN9" s="51" t="s">
        <v>73</v>
      </c>
      <c r="BO9" s="51" t="s">
        <v>74</v>
      </c>
      <c r="BP9" s="51" t="s">
        <v>75</v>
      </c>
      <c r="BQ9" s="51" t="s">
        <v>76</v>
      </c>
      <c r="BR9" s="18" t="s">
        <v>42</v>
      </c>
      <c r="BS9" s="64" t="s">
        <v>77</v>
      </c>
      <c r="BT9" s="18" t="s">
        <v>42</v>
      </c>
      <c r="BU9" s="13" t="s">
        <v>7</v>
      </c>
      <c r="BV9" s="13" t="s">
        <v>78</v>
      </c>
      <c r="BW9" s="13" t="s">
        <v>79</v>
      </c>
      <c r="BX9" s="13" t="s">
        <v>80</v>
      </c>
      <c r="BY9" s="13" t="s">
        <v>81</v>
      </c>
      <c r="BZ9" s="13" t="s">
        <v>82</v>
      </c>
      <c r="CA9" s="15" t="s">
        <v>83</v>
      </c>
      <c r="CB9" s="13" t="s">
        <v>84</v>
      </c>
      <c r="CC9" s="13" t="s">
        <v>85</v>
      </c>
      <c r="CD9" s="13" t="s">
        <v>86</v>
      </c>
      <c r="CE9" s="13" t="s">
        <v>87</v>
      </c>
      <c r="CF9" s="13" t="s">
        <v>88</v>
      </c>
      <c r="CG9" s="13" t="s">
        <v>89</v>
      </c>
      <c r="CH9" s="13" t="s">
        <v>90</v>
      </c>
      <c r="CI9" s="13" t="s">
        <v>91</v>
      </c>
      <c r="CJ9" s="13" t="s">
        <v>92</v>
      </c>
      <c r="CK9" s="13" t="s">
        <v>93</v>
      </c>
      <c r="CL9" s="13" t="s">
        <v>94</v>
      </c>
      <c r="CM9" s="13" t="s">
        <v>95</v>
      </c>
      <c r="CN9" s="13" t="s">
        <v>96</v>
      </c>
      <c r="CO9" s="13" t="s">
        <v>97</v>
      </c>
      <c r="CP9" s="13" t="s">
        <v>98</v>
      </c>
      <c r="CQ9" s="13" t="s">
        <v>99</v>
      </c>
      <c r="CR9" s="13" t="s">
        <v>100</v>
      </c>
      <c r="CS9" s="13" t="s">
        <v>101</v>
      </c>
      <c r="CT9" s="13" t="s">
        <v>102</v>
      </c>
      <c r="CU9" s="13" t="s">
        <v>103</v>
      </c>
      <c r="CV9" s="13" t="s">
        <v>104</v>
      </c>
      <c r="CW9" s="13" t="s">
        <v>105</v>
      </c>
      <c r="CX9" s="13" t="s">
        <v>106</v>
      </c>
      <c r="CY9" s="13" t="s">
        <v>107</v>
      </c>
      <c r="CZ9" s="13" t="s">
        <v>108</v>
      </c>
      <c r="DA9" s="13" t="s">
        <v>109</v>
      </c>
      <c r="DB9" s="13" t="s">
        <v>110</v>
      </c>
      <c r="DC9" s="13" t="s">
        <v>42</v>
      </c>
      <c r="DD9" s="13" t="s">
        <v>42</v>
      </c>
      <c r="DE9" s="13" t="s">
        <v>42</v>
      </c>
      <c r="DF9" s="13" t="s">
        <v>42</v>
      </c>
      <c r="DG9" s="13" t="s">
        <v>42</v>
      </c>
      <c r="DH9" s="13" t="s">
        <v>42</v>
      </c>
    </row>
    <row r="10" spans="1:112" ht="15.75">
      <c r="A10" t="s">
        <v>191</v>
      </c>
      <c r="B10" t="s">
        <v>192</v>
      </c>
      <c r="C10" s="67" t="s">
        <v>142</v>
      </c>
      <c r="D10" s="67" t="s">
        <v>136</v>
      </c>
      <c r="E10" s="67" t="s">
        <v>178</v>
      </c>
      <c r="F10" s="94">
        <v>37351</v>
      </c>
      <c r="G10" s="67">
        <v>7495487460</v>
      </c>
      <c r="H10" s="67"/>
      <c r="I10" s="68"/>
      <c r="J10" s="87" t="s">
        <v>129</v>
      </c>
      <c r="K10" s="88" t="s">
        <v>113</v>
      </c>
      <c r="L10" s="79" t="s">
        <v>113</v>
      </c>
      <c r="M10" s="88" t="s">
        <v>113</v>
      </c>
      <c r="N10" s="80"/>
      <c r="O10" s="5"/>
      <c r="P10" s="69" t="s">
        <v>114</v>
      </c>
      <c r="Q10" s="70"/>
      <c r="R10" s="69"/>
      <c r="S10" s="69"/>
      <c r="T10" s="68"/>
      <c r="U10" s="71">
        <v>72</v>
      </c>
      <c r="V10" s="89"/>
      <c r="W10" s="72"/>
      <c r="X10" s="72"/>
      <c r="Y10" s="72"/>
      <c r="Z10" s="72"/>
      <c r="AA10" s="81"/>
      <c r="AB10" s="73"/>
      <c r="AC10" s="73"/>
      <c r="AD10" s="73"/>
      <c r="AE10" s="67"/>
      <c r="AF10" s="71"/>
      <c r="AG10" s="67"/>
      <c r="AH10" s="67"/>
      <c r="AI10" s="67"/>
      <c r="AJ10" s="67"/>
      <c r="AK10" s="67"/>
      <c r="AL10" s="67"/>
      <c r="AM10" s="67"/>
      <c r="AN10" s="67"/>
      <c r="AO10" s="67"/>
      <c r="AP10" s="67"/>
      <c r="AQ10" s="67"/>
      <c r="AR10" s="67"/>
      <c r="AS10" s="67"/>
      <c r="AT10" s="67"/>
      <c r="AU10" s="67"/>
      <c r="AV10" s="67"/>
      <c r="AW10" s="67"/>
      <c r="AX10" s="67"/>
      <c r="AY10" s="67"/>
      <c r="AZ10" s="74"/>
      <c r="BA10" s="82"/>
      <c r="BB10" s="84"/>
      <c r="BC10" s="83"/>
      <c r="BD10" s="61"/>
      <c r="BE10" s="61"/>
      <c r="BF10" s="61"/>
      <c r="BG10" s="61"/>
      <c r="BH10" s="61"/>
      <c r="BI10" s="61"/>
      <c r="BJ10" s="61"/>
      <c r="BK10" s="61"/>
      <c r="BL10" s="61"/>
      <c r="BM10" s="61"/>
      <c r="BN10" s="61"/>
      <c r="BO10" s="61"/>
      <c r="BP10" s="61"/>
      <c r="BQ10" s="61"/>
      <c r="BR10" s="61"/>
      <c r="BS10" s="61"/>
      <c r="BT10" s="61"/>
      <c r="BU10" s="61" t="s">
        <v>121</v>
      </c>
      <c r="BV10" s="75">
        <f t="shared" ref="BV10:BV33" si="0">IF(OR(ISBLANK($F10),$F10=0), "No data", DATE(YEAR($F10), MONTH($F10), DAY($F10)))</f>
        <v>37351</v>
      </c>
      <c r="BW10" s="75">
        <v>42614</v>
      </c>
      <c r="BX10" s="1">
        <f t="shared" ref="BX10:BX33" si="1">IFERROR(IF(OR($BV10="NULL",$BV10="0",$BV10="-", $BV10="", $BV10="No data"),"Unknown",IF($BW10-$BV10&gt;=365,DATEDIF($BV10,$BW10,"y"),"")&amp;IF(MOD($BW10-$BV10,365),IF($BW10-$BV10&gt;=365,"",""),""))+0, "Unknown")</f>
        <v>14</v>
      </c>
      <c r="BY10" t="str">
        <f t="shared" ref="BY10:BY33" si="2">IF(ISERROR($BX10), "Unknown",IF($BX10&lt;16, "Under 16", IF(AND($BX10&gt;=16, $BX10&lt;=18), "16-18", IF(AND($BX10&gt;=19, $BX10&lt;=20), "19-20", IF(AND($BX10&gt;=21, $BX10&lt;=25), "21-25", IF($BX10&gt;=26, "26 or over", "check"))))))</f>
        <v>Under 16</v>
      </c>
      <c r="BZ10" s="61" t="str">
        <f t="shared" ref="BZ10:BZ33" si="3">IF(OR($L10="Yes",$L10="y"),"Yes",IF(OR($L10="No",$L10="n"),"No","No data"))</f>
        <v>No</v>
      </c>
      <c r="CA10" s="76">
        <f t="shared" ref="CA10:CA33" si="4">IF(U10&lt;=1, U10, U10/100)</f>
        <v>0.72</v>
      </c>
      <c r="CB10" s="77" t="str">
        <f t="shared" ref="CB10:CB33" si="5">IF($CA10=0, "0 or no data", IF(AND($CA10&gt;=0.01,$CA10&lt;0.105), "1-10%",  IF(AND($CA10&gt;=0.105,$CA10&lt;0.205), "11-20%",  IF(AND($CA10&gt;=0.205,$CA10&lt;0.305), "21-30%",  IF(AND($CA10&gt;=0.305,$CA10&lt;0.405), "31-40%",  IF(AND($CA10&gt;=0.405,$CA10&lt;0.505), "41-50%",  IF(AND($CA10&gt;=0.505,$CA10&lt;0.605), "51-60%",  IF(AND($CA10&gt;=0.605,$CA10&lt;0.705), "61-70%",  IF(AND($CA10&gt;=0.705,$CA10&lt;0.805), "71-80%",  IF(AND($CA10&gt;=0.805,$CA10&lt;0.905), "81-90%",  IF(AND($CA10&gt;=0.905,$CA10&lt;0.995), "91-99%",  IF($CA10=1, "100%", "check"))))))))))))</f>
        <v>71-80%</v>
      </c>
      <c r="CC10" s="78" t="str">
        <f t="shared" ref="CC10:CC33" si="6" xml:space="preserve"> IF(OR($W10="", $W10="N/A", $W10= "Not known"), "No data",IF($W10=0, 0, IF(AND($W10&gt;=1, $W10&lt;10), "1-9",  IF(AND($W10&gt;=10, $W10&lt;20), "10-19",  IF(AND($W10&gt;=20, $W10&lt;30), "20-29", IF(AND($W10&gt;=30, $W10&lt;2000),"30 or more", "Needs cleaning"))))))</f>
        <v>No data</v>
      </c>
      <c r="CD10" s="78" t="str">
        <f t="shared" ref="CD10:CD33" si="7" xml:space="preserve"> IF(OR($X10="", $X10="N/A", $X10= "Not known"), "No data",IF($X10=0, 0, IF(AND($X10&gt;=1, $X10&lt;10), "1-9",  IF(AND($X10&gt;=10, $X10&lt;20), "10-19",  IF(AND($X10&gt;=20, $X10&lt;30), "20-29", IF(AND($X10&gt;=30, $X10&lt;2000),"30 or more", "Needs cleaning"))))))</f>
        <v>No data</v>
      </c>
      <c r="CE10" s="78" t="str">
        <f t="shared" ref="CE10:CE33" si="8" xml:space="preserve"> IF(OR($Z10="", $Z10="N/A", $Z10= "Not known"), "No data",IF($Z10=0, 0, IF(AND($Z10&gt;=1, $Z10&lt;10), "1-9",  IF(AND($Z10&gt;=10, $Z10&lt;20), "10-19",  IF(AND($Z10&gt;=20, $Z10&lt;30), "20-29", IF(AND($Z10&gt;=30, $Z10&lt;2000),"30 or more", "Needs cleaning"))))))</f>
        <v>No data</v>
      </c>
      <c r="CF10" s="78">
        <f t="shared" ref="CF10:CF33" si="9">IF($CA10="", 0, IF($CA10&lt;0.905,1,0))</f>
        <v>1</v>
      </c>
      <c r="CG10" s="78">
        <f t="shared" ref="CG10:CG33" si="10">IF(OR(AND(ISNUMBER($Y10),$Y10&gt;=1),AND(ISNUMBER($Z10), $Z10&gt;=1),AND(ISNUMBER($X10), $X10&gt;=1),AND(ISNUMBER($W10),$W10&gt;=4), $S10="Yes"), 1,0)</f>
        <v>0</v>
      </c>
      <c r="CH10" s="61">
        <f t="shared" ref="CH10:CH33" si="11">IF(OR($AF10&lt;&gt;"", $AH10&lt;&gt;"", $AJ10&lt;&gt;"", $AL10&lt;&gt;"", $AN10&lt;&gt;"", $AP10&lt;&gt;"", $AR10&lt;&gt;"", $AT10&lt;&gt;"", $AV10&lt;&gt;"", $AX10&lt;&gt;""), 1,0)</f>
        <v>0</v>
      </c>
      <c r="CI10" s="61">
        <f t="shared" ref="CI10:CI33" si="12">IF(OR($AG10&lt;&gt;"", $AI10&lt;&gt;"",$AK10&lt;&gt;"", $AM10&lt;&gt;"", $AO10&lt;&gt;"",$AQ10&lt;&gt;"", $AS10&lt;&gt;"", $AU10&lt;&gt;"", $AW10&lt;&gt;"", $AY10&lt;&gt;""), 1,0)</f>
        <v>0</v>
      </c>
      <c r="CJ10" s="61">
        <f t="shared" ref="CJ10:CJ33" si="13">IF(OR($BF10&lt;&gt;"", $BI10&lt;&gt;"", $BL10&lt;&gt;"", $BO10&lt;&gt;""),1,0)</f>
        <v>0</v>
      </c>
      <c r="CK10" s="61">
        <f t="shared" ref="CK10:CK33" si="14">IF(OR($BG10&lt;&gt;"", $BJ10&lt;&gt;"", $BM10&lt;&gt;"", $BP10&lt;&gt;""),1,0)</f>
        <v>0</v>
      </c>
      <c r="CL10" s="61">
        <f t="shared" ref="CL10:CL33" si="15">IF(OR($BH10&lt;&gt;"", $BK10&lt;&gt;"", $BN10&lt;&gt;"", $BQ10&lt;&gt;""),1,0)</f>
        <v>0</v>
      </c>
      <c r="CM10" s="61" t="str">
        <f t="shared" ref="CM10:CM33" si="16">IF($BU10="Club 16-19", "", IF(ISNUMBER(SEARCH("English Language", $AF10,1)), $AG10,  IF(ISNUMBER(SEARCH("English Language", $AH10,1)), $AI10,  IF(ISNUMBER(SEARCH("English Language", $AJ10,1)), $AK10,  IF(ISNUMBER(SEARCH("English Language", $AL10,1)), $AM10,  IF(ISNUMBER(SEARCH("English Language", $AN10,1)), $AO10,  IF(ISNUMBER(SEARCH("English Language", $AP10,1)), $AQ10,  IF(ISNUMBER(SEARCH("English Language", $AR10,1)), $AS10,  IF(ISNUMBER(SEARCH("English Language", $AT10,1)), $AU10, IF(ISNUMBER(SEARCH("English Language", $AV10,1)), $AW10, IF(ISNUMBER(SEARCH("English Language", $AX10,1)), $AY10,"No English Language data")))))))))))</f>
        <v>No English Language data</v>
      </c>
      <c r="CN10" s="61" t="str">
        <f t="shared" ref="CN10:CN33" si="17">IF($BU10="Club 16-19", "", IF(ISNUMBER(SEARCH("mathematics", $AF10,1)), $AG10,  IF(ISNUMBER(SEARCH("mathematics", $AH10,1)), $AI10,  IF(ISNUMBER(SEARCH("mathematics", $AJ10,1)), $AK10,  IF(ISNUMBER(SEARCH("mathematics", $AL10,1)), $AM10,  IF(ISNUMBER(SEARCH("mathematics", $AN10,1)), $AO10,  IF(ISNUMBER(SEARCH("mathematics", $AP10,1)), $AQ10,  IF(ISNUMBER(SEARCH("mathematics", $AR10,1)), $AS10,  IF(ISNUMBER(SEARCH("mathematics", $AT10,1)), $AU10, IF(ISNUMBER(SEARCH("mathematics", $AV10,1)), $AW10, IF(ISNUMBER(SEARCH("mathematics", $AX10,1)), $AY10,"No mathematics data")))))))))))</f>
        <v>No mathematics data</v>
      </c>
      <c r="CO10" s="61">
        <f t="shared" ref="CO10:CO33" si="18">COUNTIF(AG10:AY10, "&gt;4")+COUNTIF(AG10:AY10, "A*")+COUNTIF(AG10:AY10, "A")+COUNTIF(AG10:AY10, "B")+COUNTIF(AG10:AY10, "C")</f>
        <v>0</v>
      </c>
      <c r="CP10" s="61" t="str">
        <f t="shared" ref="CP10:CP33" si="19">IF(AND(OR($AG10="", $AG10=0, $AG10="N/A", $AG10="Don't know", $AG10="refused/ prefer not to say"),OR($AI10="", $AI10=0, $AI10="N/A", $AI10="Don't know", $AI10="refused/ prefer not to say"),OR($AK10="", $AK10=0, $AK10="N/A", $AK10="Don't know", $AK10="refused/ prefer not to say"),OR($AM10="", $AM10=0, $AM10="N/A", $AM10="Don't know", $AM10="refused/ prefer not to say"),OR($AO10="", $AO10=0, $AO10="N/A", $AO10="Don't know", $AO10="refused/ prefer not to say"),OR($AQ10="", $AQ10=0, $AQ10="N/A", $AQ10="Don't know", $AQ10="refused/ prefer not to say"),OR($AS10="", $AS10=0, $AS10="N/A", $AS10="Don't know", $AS10="refused/ prefer not to say"),OR($AU10="", $AU10=0, $AU10="N/A", $AU10="Don't know", $AU10="refused/ prefer not to say"),OR($AW10="", $AW10=0, $AW10="N/A", $AW10="Don't know", $AW10="refused/ prefer not to say"),OR($AY10="", $AY10=0, $AY10="N/A", $AY10="Don't know", $AY10="refused/ prefer not to say")), "No grades data", "Some grades data")</f>
        <v>No grades data</v>
      </c>
      <c r="CQ10" s="61" t="str">
        <f t="shared" ref="CQ10:CQ33" si="20">IF($CP10="No grades data", $CP10, IF(AND(OR($CM10&gt;4, $CM10="A*", $CM10="A", $CM10="B", $CM10="C"), OR($CN10&gt;4, $CN10="A*", $CN10="A", $CN10="B", $CN10="C"), CO10&gt;=5), "Not an underachiever", "Underachiever"))</f>
        <v>No grades data</v>
      </c>
      <c r="CR10" s="61" t="str">
        <f t="shared" ref="CR10:CR33" si="21">IF($CP10="No grades data", $CP10, IF(OR($CM10=5, $CM10=6, $CM10=7, $CM10=8, $CM10=9,$CM10="A*", $CM10="A", $CM10="B", $CM10="C"),"Predicted English pass", "Not predicted English pass"))</f>
        <v>No grades data</v>
      </c>
      <c r="CS10" s="61" t="str">
        <f t="shared" ref="CS10:CS33" si="22">IF($CP10="No grades data", $CP10, IF(OR($CN10=5, $CN10=6, $CN10=7, $CN10=8, $CN10=9, $CN10="A*", $CN10="A", $CN10="B", $CN10="C"),"Predicted Maths pass", "Not predicted Maths pass"))</f>
        <v>No grades data</v>
      </c>
      <c r="CT10" s="61" t="str">
        <f t="shared" ref="CT10:CT33" si="23">IF($CP10="No grades data", $CP10, IF(AND($CR10="Predicted English pass", $CS10="Predicted Maths pass"), "Predicted both English and Maths",  IF(AND($CR10="Predicted English pass", $CS10="Not Predicted Maths pass"), "Predicted English only",  IF(AND($CR10="Not Predicted English pass", $CS10="Predicted Maths pass"), "Predicted Maths only",  IF(AND($CR10="not Predicted English pass", $CS10="not Predicted Maths pass"), "Predicted neither", "Check")))))</f>
        <v>No grades data</v>
      </c>
      <c r="CU10" s="61">
        <f t="shared" ref="CU10:CU33" si="24">COUNTIF($BF10, "GCSE")+ COUNTIF($BI10,"GCSE")+COUNTIF($BL10,"GCSE")+COUNTIF($BO10, "GCSE")</f>
        <v>0</v>
      </c>
      <c r="CV10" s="61">
        <f t="shared" ref="CV10:CV33" si="25">COUNTIF($BF10, "Functional Skills")+COUNTIF($BI10,"Functional Skills")+COUNTIF($BL10,"Functional Skills")+COUNTIF($BO10, "Functional Skills")</f>
        <v>0</v>
      </c>
      <c r="CW10" s="61">
        <f t="shared" ref="CW10:CW33" si="26">COUNTIF($BF10, "C&amp;G Award")+COUNTIF($BI10,"C&amp;G Award")+COUNTIF($BL10,"C&amp;G Award")+COUNTIF($BO10, "C&amp;G Award")</f>
        <v>0</v>
      </c>
      <c r="CX10" s="61">
        <f t="shared" ref="CX10:CX33" si="27">COUNTIF($BF10, "Highers")+COUNTIF($BI10,"Highers")+COUNTIF($BL10,"Highers")+COUNTIF($BO10, "Highers")</f>
        <v>0</v>
      </c>
      <c r="CY10" s="61">
        <f t="shared" ref="CY10:CY33" si="28">COUNTIF($BF10, "National Certificates")+COUNTIF($BI10,"National Certificates")+COUNTIF($BL10,"National Certificates")+COUNTIF($BO10, "National Certificates")</f>
        <v>0</v>
      </c>
      <c r="CZ10" s="61">
        <f t="shared" ref="CZ10:CZ33" si="29">COUNTIF($BF10, "*NVQ*")+COUNTIF($BI10,"*NVQ*")+COUNTIF($BL10,"*NVQ*")+COUNTIF($BO10, "*NVQ*")</f>
        <v>0</v>
      </c>
      <c r="DA10" s="61">
        <f t="shared" ref="DA10:DA33" si="30">COUNTIF($BF10, "*A level*")+COUNTIF($BI10,"*A level*")+COUNTIF($BL10,"*A level*")+COUNTIF($BO10, "*A level*")</f>
        <v>0</v>
      </c>
      <c r="DB10" s="61">
        <f t="shared" ref="DB10:DB33" si="31">COUNTIF($BF10, "Other")+COUNTIF($BI10,"Other")+COUNTIF($BL10,"Other")+COUNTIF($BO10, "Other")</f>
        <v>0</v>
      </c>
      <c r="DC10" s="61"/>
      <c r="DD10" s="61"/>
      <c r="DE10" s="61"/>
      <c r="DF10" s="61"/>
      <c r="DG10" s="61"/>
      <c r="DH10" s="61"/>
    </row>
    <row r="11" spans="1:112" ht="15.75">
      <c r="A11" t="s">
        <v>191</v>
      </c>
      <c r="B11" t="s">
        <v>192</v>
      </c>
      <c r="C11" s="67" t="s">
        <v>142</v>
      </c>
      <c r="D11" s="67" t="s">
        <v>179</v>
      </c>
      <c r="E11" s="67" t="s">
        <v>131</v>
      </c>
      <c r="F11" s="94">
        <v>37174</v>
      </c>
      <c r="G11" s="67">
        <v>5415168981</v>
      </c>
      <c r="H11" s="67"/>
      <c r="I11" s="68"/>
      <c r="J11" s="87" t="s">
        <v>129</v>
      </c>
      <c r="K11" s="88" t="s">
        <v>113</v>
      </c>
      <c r="L11" s="79" t="s">
        <v>113</v>
      </c>
      <c r="M11" s="88" t="s">
        <v>113</v>
      </c>
      <c r="N11" s="80"/>
      <c r="O11" s="5"/>
      <c r="P11" s="69" t="s">
        <v>114</v>
      </c>
      <c r="Q11" s="70"/>
      <c r="R11" s="69"/>
      <c r="S11" s="69"/>
      <c r="T11" s="68"/>
      <c r="U11" s="71">
        <v>88</v>
      </c>
      <c r="V11" s="89"/>
      <c r="W11" s="72"/>
      <c r="X11" s="72"/>
      <c r="Y11" s="72"/>
      <c r="Z11" s="72"/>
      <c r="AA11" s="81"/>
      <c r="AB11" s="73"/>
      <c r="AC11" s="73"/>
      <c r="AD11" s="73"/>
      <c r="AE11" s="67"/>
      <c r="AF11" s="71"/>
      <c r="AG11" s="67"/>
      <c r="AH11" s="67"/>
      <c r="AI11" s="67"/>
      <c r="AJ11" s="67"/>
      <c r="AK11" s="67"/>
      <c r="AL11" s="67"/>
      <c r="AM11" s="67"/>
      <c r="AN11" s="67"/>
      <c r="AO11" s="67"/>
      <c r="AP11" s="67"/>
      <c r="AQ11" s="67"/>
      <c r="AR11" s="67"/>
      <c r="AS11" s="67"/>
      <c r="AT11" s="67"/>
      <c r="AU11" s="67"/>
      <c r="AV11" s="67"/>
      <c r="AW11" s="67"/>
      <c r="AX11" s="67"/>
      <c r="AY11" s="67"/>
      <c r="AZ11" s="74"/>
      <c r="BA11" s="82"/>
      <c r="BB11" s="84"/>
      <c r="BC11" s="83"/>
      <c r="BD11" s="61"/>
      <c r="BE11" s="61"/>
      <c r="BF11" s="61"/>
      <c r="BG11" s="61"/>
      <c r="BH11" s="61"/>
      <c r="BI11" s="61"/>
      <c r="BJ11" s="61"/>
      <c r="BK11" s="61"/>
      <c r="BL11" s="61"/>
      <c r="BM11" s="61"/>
      <c r="BN11" s="61"/>
      <c r="BO11" s="61"/>
      <c r="BP11" s="61"/>
      <c r="BQ11" s="61"/>
      <c r="BR11" s="61"/>
      <c r="BS11" s="61"/>
      <c r="BT11" s="61"/>
      <c r="BU11" s="61" t="s">
        <v>121</v>
      </c>
      <c r="BV11" s="75">
        <f t="shared" si="0"/>
        <v>37174</v>
      </c>
      <c r="BW11" s="75">
        <v>42614</v>
      </c>
      <c r="BX11" s="1">
        <f t="shared" si="1"/>
        <v>14</v>
      </c>
      <c r="BY11" t="str">
        <f t="shared" si="2"/>
        <v>Under 16</v>
      </c>
      <c r="BZ11" s="61" t="str">
        <f t="shared" si="3"/>
        <v>No</v>
      </c>
      <c r="CA11" s="76">
        <f t="shared" si="4"/>
        <v>0.88</v>
      </c>
      <c r="CB11" s="77" t="str">
        <f t="shared" si="5"/>
        <v>81-90%</v>
      </c>
      <c r="CC11" s="78" t="str">
        <f t="shared" si="6"/>
        <v>No data</v>
      </c>
      <c r="CD11" s="78" t="str">
        <f t="shared" si="7"/>
        <v>No data</v>
      </c>
      <c r="CE11" s="78" t="str">
        <f t="shared" si="8"/>
        <v>No data</v>
      </c>
      <c r="CF11" s="78">
        <f t="shared" si="9"/>
        <v>1</v>
      </c>
      <c r="CG11" s="78">
        <f t="shared" si="10"/>
        <v>0</v>
      </c>
      <c r="CH11" s="61">
        <f t="shared" si="11"/>
        <v>0</v>
      </c>
      <c r="CI11" s="61">
        <f t="shared" si="12"/>
        <v>0</v>
      </c>
      <c r="CJ11" s="61">
        <f t="shared" si="13"/>
        <v>0</v>
      </c>
      <c r="CK11" s="61">
        <f t="shared" si="14"/>
        <v>0</v>
      </c>
      <c r="CL11" s="61">
        <f t="shared" si="15"/>
        <v>0</v>
      </c>
      <c r="CM11" s="61" t="str">
        <f t="shared" si="16"/>
        <v>No English Language data</v>
      </c>
      <c r="CN11" s="61" t="str">
        <f t="shared" si="17"/>
        <v>No mathematics data</v>
      </c>
      <c r="CO11" s="61">
        <f t="shared" si="18"/>
        <v>0</v>
      </c>
      <c r="CP11" s="61" t="str">
        <f t="shared" si="19"/>
        <v>No grades data</v>
      </c>
      <c r="CQ11" s="61" t="str">
        <f t="shared" si="20"/>
        <v>No grades data</v>
      </c>
      <c r="CR11" s="61" t="str">
        <f t="shared" si="21"/>
        <v>No grades data</v>
      </c>
      <c r="CS11" s="61" t="str">
        <f t="shared" si="22"/>
        <v>No grades data</v>
      </c>
      <c r="CT11" s="61" t="str">
        <f t="shared" si="23"/>
        <v>No grades data</v>
      </c>
      <c r="CU11" s="61">
        <f t="shared" si="24"/>
        <v>0</v>
      </c>
      <c r="CV11" s="61">
        <f t="shared" si="25"/>
        <v>0</v>
      </c>
      <c r="CW11" s="61">
        <f t="shared" si="26"/>
        <v>0</v>
      </c>
      <c r="CX11" s="61">
        <f t="shared" si="27"/>
        <v>0</v>
      </c>
      <c r="CY11" s="61">
        <f t="shared" si="28"/>
        <v>0</v>
      </c>
      <c r="CZ11" s="61">
        <f t="shared" si="29"/>
        <v>0</v>
      </c>
      <c r="DA11" s="61">
        <f t="shared" si="30"/>
        <v>0</v>
      </c>
      <c r="DB11" s="61">
        <f t="shared" si="31"/>
        <v>0</v>
      </c>
      <c r="DC11" s="61"/>
      <c r="DD11" s="61"/>
      <c r="DE11" s="61"/>
      <c r="DF11" s="61"/>
      <c r="DG11" s="61"/>
      <c r="DH11" s="61"/>
    </row>
    <row r="12" spans="1:112" ht="15.75">
      <c r="A12" t="s">
        <v>191</v>
      </c>
      <c r="B12" t="s">
        <v>192</v>
      </c>
      <c r="C12" s="67" t="s">
        <v>142</v>
      </c>
      <c r="D12" s="67" t="s">
        <v>180</v>
      </c>
      <c r="E12" s="67" t="s">
        <v>130</v>
      </c>
      <c r="F12" s="94">
        <v>37202</v>
      </c>
      <c r="G12" s="67">
        <v>1218995679</v>
      </c>
      <c r="H12" s="67"/>
      <c r="I12" s="68"/>
      <c r="J12" s="87" t="s">
        <v>129</v>
      </c>
      <c r="K12" s="88" t="s">
        <v>113</v>
      </c>
      <c r="L12" s="79" t="s">
        <v>112</v>
      </c>
      <c r="M12" s="88" t="s">
        <v>113</v>
      </c>
      <c r="N12" s="80"/>
      <c r="O12" s="5"/>
      <c r="P12" s="69" t="s">
        <v>114</v>
      </c>
      <c r="Q12" s="70"/>
      <c r="R12" s="69"/>
      <c r="S12" s="69"/>
      <c r="T12" s="68"/>
      <c r="U12" s="71">
        <v>91</v>
      </c>
      <c r="V12" s="89"/>
      <c r="W12" s="72"/>
      <c r="X12" s="72"/>
      <c r="Y12" s="72"/>
      <c r="Z12" s="72"/>
      <c r="AA12" s="81"/>
      <c r="AB12" s="73"/>
      <c r="AC12" s="73"/>
      <c r="AD12" s="73"/>
      <c r="AE12" s="67"/>
      <c r="AF12" s="71"/>
      <c r="AG12" s="67"/>
      <c r="AH12" s="67"/>
      <c r="AI12" s="67"/>
      <c r="AJ12" s="67"/>
      <c r="AK12" s="67"/>
      <c r="AL12" s="67"/>
      <c r="AM12" s="67"/>
      <c r="AN12" s="67"/>
      <c r="AO12" s="67"/>
      <c r="AP12" s="67"/>
      <c r="AQ12" s="67"/>
      <c r="AR12" s="67"/>
      <c r="AS12" s="67"/>
      <c r="AT12" s="67"/>
      <c r="AU12" s="67"/>
      <c r="AV12" s="67"/>
      <c r="AW12" s="67"/>
      <c r="AX12" s="67"/>
      <c r="AY12" s="67"/>
      <c r="AZ12" s="74"/>
      <c r="BA12" s="82"/>
      <c r="BB12" s="84"/>
      <c r="BC12" s="83"/>
      <c r="BD12" s="61"/>
      <c r="BE12" s="61"/>
      <c r="BF12" s="61"/>
      <c r="BG12" s="61"/>
      <c r="BH12" s="61"/>
      <c r="BI12" s="61"/>
      <c r="BJ12" s="61"/>
      <c r="BK12" s="61"/>
      <c r="BL12" s="61"/>
      <c r="BM12" s="61"/>
      <c r="BN12" s="61"/>
      <c r="BO12" s="61"/>
      <c r="BP12" s="61"/>
      <c r="BQ12" s="61"/>
      <c r="BR12" s="61"/>
      <c r="BS12" s="61"/>
      <c r="BT12" s="61"/>
      <c r="BU12" s="61" t="s">
        <v>121</v>
      </c>
      <c r="BV12" s="75">
        <f t="shared" si="0"/>
        <v>37202</v>
      </c>
      <c r="BW12" s="75">
        <v>42614</v>
      </c>
      <c r="BX12" s="1">
        <f t="shared" si="1"/>
        <v>14</v>
      </c>
      <c r="BY12" t="str">
        <f t="shared" si="2"/>
        <v>Under 16</v>
      </c>
      <c r="BZ12" s="61" t="str">
        <f t="shared" si="3"/>
        <v>Yes</v>
      </c>
      <c r="CA12" s="76">
        <f t="shared" si="4"/>
        <v>0.91</v>
      </c>
      <c r="CB12" s="77" t="str">
        <f t="shared" si="5"/>
        <v>91-99%</v>
      </c>
      <c r="CC12" s="78" t="str">
        <f t="shared" si="6"/>
        <v>No data</v>
      </c>
      <c r="CD12" s="78" t="str">
        <f t="shared" si="7"/>
        <v>No data</v>
      </c>
      <c r="CE12" s="78" t="str">
        <f t="shared" si="8"/>
        <v>No data</v>
      </c>
      <c r="CF12" s="78">
        <f t="shared" si="9"/>
        <v>0</v>
      </c>
      <c r="CG12" s="78">
        <f t="shared" si="10"/>
        <v>0</v>
      </c>
      <c r="CH12" s="61">
        <f t="shared" si="11"/>
        <v>0</v>
      </c>
      <c r="CI12" s="61">
        <f t="shared" si="12"/>
        <v>0</v>
      </c>
      <c r="CJ12" s="61">
        <f t="shared" si="13"/>
        <v>0</v>
      </c>
      <c r="CK12" s="61">
        <f t="shared" si="14"/>
        <v>0</v>
      </c>
      <c r="CL12" s="61">
        <f t="shared" si="15"/>
        <v>0</v>
      </c>
      <c r="CM12" s="61" t="str">
        <f t="shared" si="16"/>
        <v>No English Language data</v>
      </c>
      <c r="CN12" s="61" t="str">
        <f t="shared" si="17"/>
        <v>No mathematics data</v>
      </c>
      <c r="CO12" s="61">
        <f t="shared" si="18"/>
        <v>0</v>
      </c>
      <c r="CP12" s="61" t="str">
        <f t="shared" si="19"/>
        <v>No grades data</v>
      </c>
      <c r="CQ12" s="61" t="str">
        <f t="shared" si="20"/>
        <v>No grades data</v>
      </c>
      <c r="CR12" s="61" t="str">
        <f t="shared" si="21"/>
        <v>No grades data</v>
      </c>
      <c r="CS12" s="61" t="str">
        <f t="shared" si="22"/>
        <v>No grades data</v>
      </c>
      <c r="CT12" s="61" t="str">
        <f t="shared" si="23"/>
        <v>No grades data</v>
      </c>
      <c r="CU12" s="61">
        <f t="shared" si="24"/>
        <v>0</v>
      </c>
      <c r="CV12" s="61">
        <f t="shared" si="25"/>
        <v>0</v>
      </c>
      <c r="CW12" s="61">
        <f t="shared" si="26"/>
        <v>0</v>
      </c>
      <c r="CX12" s="61">
        <f t="shared" si="27"/>
        <v>0</v>
      </c>
      <c r="CY12" s="61">
        <f t="shared" si="28"/>
        <v>0</v>
      </c>
      <c r="CZ12" s="61">
        <f t="shared" si="29"/>
        <v>0</v>
      </c>
      <c r="DA12" s="61">
        <f t="shared" si="30"/>
        <v>0</v>
      </c>
      <c r="DB12" s="61">
        <f t="shared" si="31"/>
        <v>0</v>
      </c>
      <c r="DC12" s="61"/>
      <c r="DD12" s="61"/>
      <c r="DE12" s="61"/>
      <c r="DF12" s="61"/>
      <c r="DG12" s="61"/>
      <c r="DH12" s="61"/>
    </row>
    <row r="13" spans="1:112" ht="15.75">
      <c r="A13" t="s">
        <v>191</v>
      </c>
      <c r="B13" t="s">
        <v>192</v>
      </c>
      <c r="C13" s="67" t="s">
        <v>142</v>
      </c>
      <c r="D13" s="67" t="s">
        <v>178</v>
      </c>
      <c r="E13" s="67" t="s">
        <v>131</v>
      </c>
      <c r="F13" s="94">
        <v>37312</v>
      </c>
      <c r="G13" s="67">
        <v>5111247873</v>
      </c>
      <c r="H13" s="67"/>
      <c r="I13" s="68"/>
      <c r="J13" s="87" t="s">
        <v>129</v>
      </c>
      <c r="K13" s="88" t="s">
        <v>113</v>
      </c>
      <c r="L13" s="79" t="s">
        <v>112</v>
      </c>
      <c r="M13" s="88" t="s">
        <v>112</v>
      </c>
      <c r="N13" s="80"/>
      <c r="O13" s="5"/>
      <c r="P13" s="69" t="s">
        <v>114</v>
      </c>
      <c r="Q13" s="70"/>
      <c r="R13" s="69"/>
      <c r="S13" s="69"/>
      <c r="T13" s="68"/>
      <c r="U13" s="71">
        <v>83</v>
      </c>
      <c r="V13" s="89"/>
      <c r="W13" s="72"/>
      <c r="X13" s="72"/>
      <c r="Y13" s="72"/>
      <c r="Z13" s="72"/>
      <c r="AA13" s="81"/>
      <c r="AB13" s="73"/>
      <c r="AC13" s="73"/>
      <c r="AD13" s="73"/>
      <c r="AE13" s="67"/>
      <c r="AF13" s="71"/>
      <c r="AG13" s="67"/>
      <c r="AH13" s="67"/>
      <c r="AI13" s="67"/>
      <c r="AJ13" s="67"/>
      <c r="AK13" s="67"/>
      <c r="AL13" s="67"/>
      <c r="AM13" s="67"/>
      <c r="AN13" s="67"/>
      <c r="AO13" s="67"/>
      <c r="AP13" s="67"/>
      <c r="AQ13" s="67"/>
      <c r="AR13" s="67"/>
      <c r="AS13" s="67"/>
      <c r="AT13" s="67"/>
      <c r="AU13" s="67"/>
      <c r="AV13" s="67"/>
      <c r="AW13" s="67"/>
      <c r="AX13" s="67"/>
      <c r="AY13" s="67"/>
      <c r="AZ13" s="74"/>
      <c r="BA13" s="82"/>
      <c r="BB13" s="84"/>
      <c r="BC13" s="83"/>
      <c r="BD13" s="61"/>
      <c r="BE13" s="61"/>
      <c r="BF13" s="61"/>
      <c r="BG13" s="61"/>
      <c r="BH13" s="61"/>
      <c r="BI13" s="61"/>
      <c r="BJ13" s="61"/>
      <c r="BK13" s="61"/>
      <c r="BL13" s="61"/>
      <c r="BM13" s="61"/>
      <c r="BN13" s="61"/>
      <c r="BO13" s="61"/>
      <c r="BP13" s="61"/>
      <c r="BQ13" s="61"/>
      <c r="BR13" s="61"/>
      <c r="BS13" s="61"/>
      <c r="BT13" s="61"/>
      <c r="BU13" s="61" t="s">
        <v>121</v>
      </c>
      <c r="BV13" s="75">
        <f t="shared" si="0"/>
        <v>37312</v>
      </c>
      <c r="BW13" s="75">
        <v>42614</v>
      </c>
      <c r="BX13" s="1">
        <f t="shared" si="1"/>
        <v>14</v>
      </c>
      <c r="BY13" t="str">
        <f t="shared" si="2"/>
        <v>Under 16</v>
      </c>
      <c r="BZ13" s="61" t="str">
        <f t="shared" si="3"/>
        <v>Yes</v>
      </c>
      <c r="CA13" s="76">
        <f t="shared" si="4"/>
        <v>0.83</v>
      </c>
      <c r="CB13" s="77" t="str">
        <f t="shared" si="5"/>
        <v>81-90%</v>
      </c>
      <c r="CC13" s="78" t="str">
        <f t="shared" si="6"/>
        <v>No data</v>
      </c>
      <c r="CD13" s="78" t="str">
        <f t="shared" si="7"/>
        <v>No data</v>
      </c>
      <c r="CE13" s="78" t="str">
        <f t="shared" si="8"/>
        <v>No data</v>
      </c>
      <c r="CF13" s="78">
        <f t="shared" si="9"/>
        <v>1</v>
      </c>
      <c r="CG13" s="78">
        <f t="shared" si="10"/>
        <v>0</v>
      </c>
      <c r="CH13" s="61">
        <f t="shared" si="11"/>
        <v>0</v>
      </c>
      <c r="CI13" s="61">
        <f t="shared" si="12"/>
        <v>0</v>
      </c>
      <c r="CJ13" s="61">
        <f t="shared" si="13"/>
        <v>0</v>
      </c>
      <c r="CK13" s="61">
        <f t="shared" si="14"/>
        <v>0</v>
      </c>
      <c r="CL13" s="61">
        <f t="shared" si="15"/>
        <v>0</v>
      </c>
      <c r="CM13" s="61" t="str">
        <f t="shared" si="16"/>
        <v>No English Language data</v>
      </c>
      <c r="CN13" s="61" t="str">
        <f t="shared" si="17"/>
        <v>No mathematics data</v>
      </c>
      <c r="CO13" s="61">
        <f t="shared" si="18"/>
        <v>0</v>
      </c>
      <c r="CP13" s="61" t="str">
        <f t="shared" si="19"/>
        <v>No grades data</v>
      </c>
      <c r="CQ13" s="61" t="str">
        <f t="shared" si="20"/>
        <v>No grades data</v>
      </c>
      <c r="CR13" s="61" t="str">
        <f t="shared" si="21"/>
        <v>No grades data</v>
      </c>
      <c r="CS13" s="61" t="str">
        <f t="shared" si="22"/>
        <v>No grades data</v>
      </c>
      <c r="CT13" s="61" t="str">
        <f t="shared" si="23"/>
        <v>No grades data</v>
      </c>
      <c r="CU13" s="61">
        <f t="shared" si="24"/>
        <v>0</v>
      </c>
      <c r="CV13" s="61">
        <f t="shared" si="25"/>
        <v>0</v>
      </c>
      <c r="CW13" s="61">
        <f t="shared" si="26"/>
        <v>0</v>
      </c>
      <c r="CX13" s="61">
        <f t="shared" si="27"/>
        <v>0</v>
      </c>
      <c r="CY13" s="61">
        <f t="shared" si="28"/>
        <v>0</v>
      </c>
      <c r="CZ13" s="61">
        <f t="shared" si="29"/>
        <v>0</v>
      </c>
      <c r="DA13" s="61">
        <f t="shared" si="30"/>
        <v>0</v>
      </c>
      <c r="DB13" s="61">
        <f t="shared" si="31"/>
        <v>0</v>
      </c>
      <c r="DC13" s="61"/>
      <c r="DD13" s="61"/>
      <c r="DE13" s="61"/>
      <c r="DF13" s="61"/>
      <c r="DG13" s="61"/>
      <c r="DH13" s="61"/>
    </row>
    <row r="14" spans="1:112" ht="15.75">
      <c r="A14" t="s">
        <v>191</v>
      </c>
      <c r="B14" t="s">
        <v>192</v>
      </c>
      <c r="C14" s="67" t="s">
        <v>142</v>
      </c>
      <c r="D14" s="67" t="s">
        <v>178</v>
      </c>
      <c r="E14" s="67" t="s">
        <v>181</v>
      </c>
      <c r="F14" s="94">
        <v>37281</v>
      </c>
      <c r="G14" s="67">
        <v>8822345672</v>
      </c>
      <c r="H14" s="67"/>
      <c r="I14" s="68"/>
      <c r="J14" s="87" t="s">
        <v>129</v>
      </c>
      <c r="K14" s="88" t="s">
        <v>113</v>
      </c>
      <c r="L14" s="79" t="s">
        <v>112</v>
      </c>
      <c r="M14" s="88" t="s">
        <v>113</v>
      </c>
      <c r="N14" s="80"/>
      <c r="O14" s="5"/>
      <c r="P14" s="69" t="s">
        <v>114</v>
      </c>
      <c r="Q14" s="70"/>
      <c r="R14" s="69"/>
      <c r="S14" s="69"/>
      <c r="T14" s="68"/>
      <c r="U14" s="71">
        <v>76</v>
      </c>
      <c r="V14" s="89"/>
      <c r="W14" s="72"/>
      <c r="X14" s="72"/>
      <c r="Y14" s="72"/>
      <c r="Z14" s="72"/>
      <c r="AA14" s="81"/>
      <c r="AB14" s="73"/>
      <c r="AC14" s="73"/>
      <c r="AD14" s="73"/>
      <c r="AE14" s="67"/>
      <c r="AF14" s="71"/>
      <c r="AG14" s="67"/>
      <c r="AH14" s="67"/>
      <c r="AI14" s="67"/>
      <c r="AJ14" s="67"/>
      <c r="AK14" s="67"/>
      <c r="AL14" s="67"/>
      <c r="AM14" s="67"/>
      <c r="AN14" s="67"/>
      <c r="AO14" s="67"/>
      <c r="AP14" s="67"/>
      <c r="AQ14" s="67"/>
      <c r="AR14" s="67"/>
      <c r="AS14" s="67"/>
      <c r="AT14" s="67"/>
      <c r="AU14" s="67"/>
      <c r="AV14" s="67"/>
      <c r="AW14" s="67"/>
      <c r="AX14" s="67"/>
      <c r="AY14" s="67"/>
      <c r="AZ14" s="74"/>
      <c r="BA14" s="82"/>
      <c r="BB14" s="84"/>
      <c r="BC14" s="83"/>
      <c r="BD14" s="61"/>
      <c r="BE14" s="61"/>
      <c r="BF14" s="61"/>
      <c r="BG14" s="61"/>
      <c r="BH14" s="61"/>
      <c r="BI14" s="61"/>
      <c r="BJ14" s="61"/>
      <c r="BK14" s="61"/>
      <c r="BL14" s="61"/>
      <c r="BM14" s="61"/>
      <c r="BN14" s="61"/>
      <c r="BO14" s="61"/>
      <c r="BP14" s="61"/>
      <c r="BQ14" s="61"/>
      <c r="BR14" s="61"/>
      <c r="BS14" s="61"/>
      <c r="BT14" s="61"/>
      <c r="BU14" s="61" t="s">
        <v>121</v>
      </c>
      <c r="BV14" s="75">
        <f t="shared" si="0"/>
        <v>37281</v>
      </c>
      <c r="BW14" s="75">
        <v>42614</v>
      </c>
      <c r="BX14" s="1">
        <f t="shared" si="1"/>
        <v>14</v>
      </c>
      <c r="BY14" t="str">
        <f t="shared" si="2"/>
        <v>Under 16</v>
      </c>
      <c r="BZ14" s="61" t="str">
        <f t="shared" si="3"/>
        <v>Yes</v>
      </c>
      <c r="CA14" s="76">
        <f t="shared" si="4"/>
        <v>0.76</v>
      </c>
      <c r="CB14" s="77" t="str">
        <f t="shared" si="5"/>
        <v>71-80%</v>
      </c>
      <c r="CC14" s="78" t="str">
        <f t="shared" si="6"/>
        <v>No data</v>
      </c>
      <c r="CD14" s="78" t="str">
        <f t="shared" si="7"/>
        <v>No data</v>
      </c>
      <c r="CE14" s="78" t="str">
        <f t="shared" si="8"/>
        <v>No data</v>
      </c>
      <c r="CF14" s="78">
        <f t="shared" si="9"/>
        <v>1</v>
      </c>
      <c r="CG14" s="78">
        <f t="shared" si="10"/>
        <v>0</v>
      </c>
      <c r="CH14" s="61">
        <f t="shared" si="11"/>
        <v>0</v>
      </c>
      <c r="CI14" s="61">
        <f t="shared" si="12"/>
        <v>0</v>
      </c>
      <c r="CJ14" s="61">
        <f t="shared" si="13"/>
        <v>0</v>
      </c>
      <c r="CK14" s="61">
        <f t="shared" si="14"/>
        <v>0</v>
      </c>
      <c r="CL14" s="61">
        <f t="shared" si="15"/>
        <v>0</v>
      </c>
      <c r="CM14" s="61" t="str">
        <f t="shared" si="16"/>
        <v>No English Language data</v>
      </c>
      <c r="CN14" s="61" t="str">
        <f t="shared" si="17"/>
        <v>No mathematics data</v>
      </c>
      <c r="CO14" s="61">
        <f t="shared" si="18"/>
        <v>0</v>
      </c>
      <c r="CP14" s="61" t="str">
        <f t="shared" si="19"/>
        <v>No grades data</v>
      </c>
      <c r="CQ14" s="61" t="str">
        <f t="shared" si="20"/>
        <v>No grades data</v>
      </c>
      <c r="CR14" s="61" t="str">
        <f t="shared" si="21"/>
        <v>No grades data</v>
      </c>
      <c r="CS14" s="61" t="str">
        <f t="shared" si="22"/>
        <v>No grades data</v>
      </c>
      <c r="CT14" s="61" t="str">
        <f t="shared" si="23"/>
        <v>No grades data</v>
      </c>
      <c r="CU14" s="61">
        <f t="shared" si="24"/>
        <v>0</v>
      </c>
      <c r="CV14" s="61">
        <f t="shared" si="25"/>
        <v>0</v>
      </c>
      <c r="CW14" s="61">
        <f t="shared" si="26"/>
        <v>0</v>
      </c>
      <c r="CX14" s="61">
        <f t="shared" si="27"/>
        <v>0</v>
      </c>
      <c r="CY14" s="61">
        <f t="shared" si="28"/>
        <v>0</v>
      </c>
      <c r="CZ14" s="61">
        <f t="shared" si="29"/>
        <v>0</v>
      </c>
      <c r="DA14" s="61">
        <f t="shared" si="30"/>
        <v>0</v>
      </c>
      <c r="DB14" s="61">
        <f t="shared" si="31"/>
        <v>0</v>
      </c>
      <c r="DC14" s="61"/>
      <c r="DD14" s="61"/>
      <c r="DE14" s="61"/>
      <c r="DF14" s="61"/>
      <c r="DG14" s="61"/>
      <c r="DH14" s="61"/>
    </row>
    <row r="15" spans="1:112" ht="15.75">
      <c r="A15" t="s">
        <v>190</v>
      </c>
      <c r="B15" t="s">
        <v>192</v>
      </c>
      <c r="C15" s="67" t="s">
        <v>143</v>
      </c>
      <c r="D15" s="67" t="s">
        <v>182</v>
      </c>
      <c r="E15" s="67" t="s">
        <v>131</v>
      </c>
      <c r="F15" s="94">
        <v>37232</v>
      </c>
      <c r="G15" s="67">
        <v>1523438125</v>
      </c>
      <c r="H15" s="67"/>
      <c r="I15" s="68"/>
      <c r="J15" s="87" t="s">
        <v>129</v>
      </c>
      <c r="K15" s="88" t="s">
        <v>113</v>
      </c>
      <c r="L15" s="79" t="s">
        <v>112</v>
      </c>
      <c r="M15" s="88" t="s">
        <v>113</v>
      </c>
      <c r="N15" s="80"/>
      <c r="O15" s="90"/>
      <c r="P15" s="69" t="s">
        <v>114</v>
      </c>
      <c r="Q15" s="70"/>
      <c r="R15" s="69" t="s">
        <v>127</v>
      </c>
      <c r="S15" s="69" t="s">
        <v>113</v>
      </c>
      <c r="T15" s="85"/>
      <c r="U15" s="71">
        <v>90</v>
      </c>
      <c r="V15" s="91"/>
      <c r="W15" s="72">
        <v>4</v>
      </c>
      <c r="X15" s="72">
        <v>0</v>
      </c>
      <c r="Y15" s="72">
        <v>0</v>
      </c>
      <c r="Z15" s="72">
        <v>0</v>
      </c>
      <c r="AA15" s="86"/>
      <c r="AB15" s="73" t="s">
        <v>115</v>
      </c>
      <c r="AC15" s="73" t="s">
        <v>115</v>
      </c>
      <c r="AD15" s="73" t="s">
        <v>115</v>
      </c>
      <c r="AE15" s="67">
        <v>1</v>
      </c>
      <c r="AF15" s="71" t="s">
        <v>119</v>
      </c>
      <c r="AG15" s="67" t="s">
        <v>131</v>
      </c>
      <c r="AH15" s="67"/>
      <c r="AI15" s="67"/>
      <c r="AJ15" s="67"/>
      <c r="AK15" s="67"/>
      <c r="AL15" s="67"/>
      <c r="AM15" s="67"/>
      <c r="AN15" s="67"/>
      <c r="AO15" s="67"/>
      <c r="AP15" s="67"/>
      <c r="AQ15" s="67"/>
      <c r="AR15" s="67"/>
      <c r="AS15" s="67"/>
      <c r="AT15" s="67"/>
      <c r="AU15" s="67"/>
      <c r="AV15" s="67"/>
      <c r="AW15" s="67"/>
      <c r="AX15" s="67"/>
      <c r="AY15" s="67"/>
      <c r="AZ15" s="74" t="s">
        <v>144</v>
      </c>
      <c r="BA15" s="82"/>
      <c r="BB15" s="84"/>
      <c r="BC15" s="83"/>
      <c r="BD15" s="61"/>
      <c r="BE15" s="61"/>
      <c r="BF15" s="61"/>
      <c r="BG15" s="61"/>
      <c r="BH15" s="61"/>
      <c r="BI15" s="61"/>
      <c r="BJ15" s="61"/>
      <c r="BK15" s="61"/>
      <c r="BL15" s="61"/>
      <c r="BM15" s="61"/>
      <c r="BN15" s="61"/>
      <c r="BO15" s="61"/>
      <c r="BP15" s="61"/>
      <c r="BQ15" s="61"/>
      <c r="BR15" s="61"/>
      <c r="BS15" s="61"/>
      <c r="BT15" s="61"/>
      <c r="BU15" s="61" t="s">
        <v>121</v>
      </c>
      <c r="BV15" s="75">
        <f t="shared" si="0"/>
        <v>37232</v>
      </c>
      <c r="BW15" s="75">
        <v>42614</v>
      </c>
      <c r="BX15" s="1">
        <f t="shared" si="1"/>
        <v>14</v>
      </c>
      <c r="BY15" t="str">
        <f t="shared" si="2"/>
        <v>Under 16</v>
      </c>
      <c r="BZ15" s="61" t="str">
        <f t="shared" si="3"/>
        <v>Yes</v>
      </c>
      <c r="CA15" s="76">
        <f t="shared" si="4"/>
        <v>0.9</v>
      </c>
      <c r="CB15" s="77" t="str">
        <f t="shared" si="5"/>
        <v>81-90%</v>
      </c>
      <c r="CC15" s="78" t="str">
        <f t="shared" si="6"/>
        <v>1-9</v>
      </c>
      <c r="CD15" s="78">
        <f t="shared" si="7"/>
        <v>0</v>
      </c>
      <c r="CE15" s="78">
        <f t="shared" si="8"/>
        <v>0</v>
      </c>
      <c r="CF15" s="78">
        <f t="shared" si="9"/>
        <v>1</v>
      </c>
      <c r="CG15" s="78">
        <f t="shared" si="10"/>
        <v>1</v>
      </c>
      <c r="CH15" s="61">
        <f t="shared" si="11"/>
        <v>1</v>
      </c>
      <c r="CI15" s="61">
        <f t="shared" si="12"/>
        <v>1</v>
      </c>
      <c r="CJ15" s="61">
        <f t="shared" si="13"/>
        <v>0</v>
      </c>
      <c r="CK15" s="61">
        <f t="shared" si="14"/>
        <v>0</v>
      </c>
      <c r="CL15" s="61">
        <f t="shared" si="15"/>
        <v>0</v>
      </c>
      <c r="CM15" s="61" t="str">
        <f t="shared" si="16"/>
        <v>No English Language data</v>
      </c>
      <c r="CN15" s="61" t="str">
        <f t="shared" si="17"/>
        <v>No mathematics data</v>
      </c>
      <c r="CO15" s="61">
        <f t="shared" si="18"/>
        <v>1</v>
      </c>
      <c r="CP15" s="61" t="str">
        <f t="shared" si="19"/>
        <v>Some grades data</v>
      </c>
      <c r="CQ15" s="61" t="str">
        <f t="shared" si="20"/>
        <v>Underachiever</v>
      </c>
      <c r="CR15" s="61" t="str">
        <f t="shared" si="21"/>
        <v>Not predicted English pass</v>
      </c>
      <c r="CS15" s="61" t="str">
        <f t="shared" si="22"/>
        <v>Not predicted Maths pass</v>
      </c>
      <c r="CT15" s="61" t="str">
        <f t="shared" si="23"/>
        <v>Predicted neither</v>
      </c>
      <c r="CU15" s="61">
        <f t="shared" si="24"/>
        <v>0</v>
      </c>
      <c r="CV15" s="61">
        <f t="shared" si="25"/>
        <v>0</v>
      </c>
      <c r="CW15" s="61">
        <f t="shared" si="26"/>
        <v>0</v>
      </c>
      <c r="CX15" s="61">
        <f t="shared" si="27"/>
        <v>0</v>
      </c>
      <c r="CY15" s="61">
        <f t="shared" si="28"/>
        <v>0</v>
      </c>
      <c r="CZ15" s="61">
        <f t="shared" si="29"/>
        <v>0</v>
      </c>
      <c r="DA15" s="61">
        <f t="shared" si="30"/>
        <v>0</v>
      </c>
      <c r="DB15" s="61">
        <f t="shared" si="31"/>
        <v>0</v>
      </c>
      <c r="DC15" s="61"/>
      <c r="DD15" s="61"/>
      <c r="DE15" s="61"/>
      <c r="DF15" s="61"/>
      <c r="DG15" s="61"/>
      <c r="DH15" s="61"/>
    </row>
    <row r="16" spans="1:112" ht="29.25">
      <c r="A16" t="s">
        <v>190</v>
      </c>
      <c r="B16" t="s">
        <v>192</v>
      </c>
      <c r="C16" s="67" t="s">
        <v>143</v>
      </c>
      <c r="D16" s="67" t="s">
        <v>180</v>
      </c>
      <c r="E16" s="67" t="s">
        <v>131</v>
      </c>
      <c r="F16" s="94">
        <v>37138</v>
      </c>
      <c r="G16" s="67">
        <v>1886009340</v>
      </c>
      <c r="H16" s="67"/>
      <c r="I16" s="68"/>
      <c r="J16" s="87" t="s">
        <v>129</v>
      </c>
      <c r="K16" s="88" t="s">
        <v>113</v>
      </c>
      <c r="L16" s="79" t="s">
        <v>113</v>
      </c>
      <c r="M16" s="88" t="s">
        <v>113</v>
      </c>
      <c r="N16" s="80"/>
      <c r="O16" s="5"/>
      <c r="P16" s="69" t="s">
        <v>114</v>
      </c>
      <c r="Q16" s="70"/>
      <c r="R16" s="69" t="s">
        <v>127</v>
      </c>
      <c r="S16" s="69" t="s">
        <v>113</v>
      </c>
      <c r="T16" s="68"/>
      <c r="U16" s="71">
        <v>78</v>
      </c>
      <c r="V16" s="89"/>
      <c r="W16" s="72">
        <v>0</v>
      </c>
      <c r="X16" s="72">
        <v>0</v>
      </c>
      <c r="Y16" s="72">
        <v>0</v>
      </c>
      <c r="Z16" s="72">
        <v>0</v>
      </c>
      <c r="AA16" s="81"/>
      <c r="AB16" s="73" t="s">
        <v>115</v>
      </c>
      <c r="AC16" s="73" t="s">
        <v>115</v>
      </c>
      <c r="AD16" s="73" t="s">
        <v>115</v>
      </c>
      <c r="AE16" s="67">
        <v>2</v>
      </c>
      <c r="AF16" s="71" t="s">
        <v>119</v>
      </c>
      <c r="AG16" s="67" t="s">
        <v>131</v>
      </c>
      <c r="AH16" s="67" t="s">
        <v>119</v>
      </c>
      <c r="AI16" s="67" t="s">
        <v>131</v>
      </c>
      <c r="AJ16" s="67"/>
      <c r="AK16" s="67"/>
      <c r="AL16" s="67"/>
      <c r="AM16" s="67"/>
      <c r="AN16" s="67"/>
      <c r="AO16" s="67"/>
      <c r="AP16" s="67"/>
      <c r="AQ16" s="67"/>
      <c r="AR16" s="67"/>
      <c r="AS16" s="67"/>
      <c r="AT16" s="67"/>
      <c r="AU16" s="67"/>
      <c r="AV16" s="67"/>
      <c r="AW16" s="67"/>
      <c r="AX16" s="67"/>
      <c r="AY16" s="67"/>
      <c r="AZ16" s="74" t="s">
        <v>145</v>
      </c>
      <c r="BA16" s="82"/>
      <c r="BB16" s="84"/>
      <c r="BC16" s="83"/>
      <c r="BD16" s="61"/>
      <c r="BE16" s="61"/>
      <c r="BF16" s="61"/>
      <c r="BG16" s="61"/>
      <c r="BH16" s="61"/>
      <c r="BI16" s="61"/>
      <c r="BJ16" s="61"/>
      <c r="BK16" s="61"/>
      <c r="BL16" s="61"/>
      <c r="BM16" s="61"/>
      <c r="BN16" s="61"/>
      <c r="BO16" s="61"/>
      <c r="BP16" s="61"/>
      <c r="BQ16" s="61"/>
      <c r="BR16" s="61"/>
      <c r="BS16" s="61"/>
      <c r="BT16" s="61"/>
      <c r="BU16" s="61" t="s">
        <v>121</v>
      </c>
      <c r="BV16" s="75">
        <f t="shared" si="0"/>
        <v>37138</v>
      </c>
      <c r="BW16" s="75">
        <v>42614</v>
      </c>
      <c r="BX16" s="1">
        <f t="shared" si="1"/>
        <v>14</v>
      </c>
      <c r="BY16" t="str">
        <f t="shared" si="2"/>
        <v>Under 16</v>
      </c>
      <c r="BZ16" s="61" t="str">
        <f t="shared" si="3"/>
        <v>No</v>
      </c>
      <c r="CA16" s="76">
        <f t="shared" si="4"/>
        <v>0.78</v>
      </c>
      <c r="CB16" s="77" t="str">
        <f t="shared" si="5"/>
        <v>71-80%</v>
      </c>
      <c r="CC16" s="78">
        <f t="shared" si="6"/>
        <v>0</v>
      </c>
      <c r="CD16" s="78">
        <f t="shared" si="7"/>
        <v>0</v>
      </c>
      <c r="CE16" s="78">
        <f t="shared" si="8"/>
        <v>0</v>
      </c>
      <c r="CF16" s="78">
        <f t="shared" si="9"/>
        <v>1</v>
      </c>
      <c r="CG16" s="78">
        <f t="shared" si="10"/>
        <v>0</v>
      </c>
      <c r="CH16" s="61">
        <f t="shared" si="11"/>
        <v>1</v>
      </c>
      <c r="CI16" s="61">
        <f t="shared" si="12"/>
        <v>1</v>
      </c>
      <c r="CJ16" s="61">
        <f t="shared" si="13"/>
        <v>0</v>
      </c>
      <c r="CK16" s="61">
        <f t="shared" si="14"/>
        <v>0</v>
      </c>
      <c r="CL16" s="61">
        <f t="shared" si="15"/>
        <v>0</v>
      </c>
      <c r="CM16" s="61" t="str">
        <f t="shared" si="16"/>
        <v>No English Language data</v>
      </c>
      <c r="CN16" s="61" t="str">
        <f t="shared" si="17"/>
        <v>No mathematics data</v>
      </c>
      <c r="CO16" s="61">
        <f t="shared" si="18"/>
        <v>2</v>
      </c>
      <c r="CP16" s="61" t="str">
        <f t="shared" si="19"/>
        <v>Some grades data</v>
      </c>
      <c r="CQ16" s="61" t="str">
        <f t="shared" si="20"/>
        <v>Underachiever</v>
      </c>
      <c r="CR16" s="61" t="str">
        <f t="shared" si="21"/>
        <v>Not predicted English pass</v>
      </c>
      <c r="CS16" s="61" t="str">
        <f t="shared" si="22"/>
        <v>Not predicted Maths pass</v>
      </c>
      <c r="CT16" s="61" t="str">
        <f t="shared" si="23"/>
        <v>Predicted neither</v>
      </c>
      <c r="CU16" s="61">
        <f t="shared" si="24"/>
        <v>0</v>
      </c>
      <c r="CV16" s="61">
        <f t="shared" si="25"/>
        <v>0</v>
      </c>
      <c r="CW16" s="61">
        <f t="shared" si="26"/>
        <v>0</v>
      </c>
      <c r="CX16" s="61">
        <f t="shared" si="27"/>
        <v>0</v>
      </c>
      <c r="CY16" s="61">
        <f t="shared" si="28"/>
        <v>0</v>
      </c>
      <c r="CZ16" s="61">
        <f t="shared" si="29"/>
        <v>0</v>
      </c>
      <c r="DA16" s="61">
        <f t="shared" si="30"/>
        <v>0</v>
      </c>
      <c r="DB16" s="61">
        <f t="shared" si="31"/>
        <v>0</v>
      </c>
      <c r="DC16" s="61"/>
      <c r="DD16" s="61"/>
      <c r="DE16" s="61"/>
      <c r="DF16" s="61"/>
      <c r="DG16" s="61"/>
      <c r="DH16" s="61"/>
    </row>
    <row r="17" spans="1:112" ht="15.75">
      <c r="A17" t="s">
        <v>190</v>
      </c>
      <c r="B17" t="s">
        <v>192</v>
      </c>
      <c r="C17" s="67" t="s">
        <v>143</v>
      </c>
      <c r="D17" s="67" t="s">
        <v>183</v>
      </c>
      <c r="E17" s="67" t="s">
        <v>184</v>
      </c>
      <c r="F17" s="94">
        <v>37362</v>
      </c>
      <c r="G17" s="67">
        <v>6023299260</v>
      </c>
      <c r="H17" s="67"/>
      <c r="I17" s="68"/>
      <c r="J17" s="87" t="s">
        <v>129</v>
      </c>
      <c r="K17" s="88" t="s">
        <v>113</v>
      </c>
      <c r="L17" s="79" t="s">
        <v>112</v>
      </c>
      <c r="M17" s="88" t="s">
        <v>112</v>
      </c>
      <c r="N17" s="80"/>
      <c r="O17" s="5"/>
      <c r="P17" s="69" t="s">
        <v>114</v>
      </c>
      <c r="Q17" s="70"/>
      <c r="R17" s="69" t="s">
        <v>127</v>
      </c>
      <c r="S17" s="69" t="s">
        <v>113</v>
      </c>
      <c r="T17" s="68"/>
      <c r="U17" s="71">
        <v>92</v>
      </c>
      <c r="V17" s="89"/>
      <c r="W17" s="72">
        <v>0</v>
      </c>
      <c r="X17" s="72">
        <v>0</v>
      </c>
      <c r="Y17" s="72">
        <v>0</v>
      </c>
      <c r="Z17" s="72">
        <v>0</v>
      </c>
      <c r="AA17" s="81"/>
      <c r="AB17" s="73" t="s">
        <v>115</v>
      </c>
      <c r="AC17" s="73" t="s">
        <v>115</v>
      </c>
      <c r="AD17" s="73" t="s">
        <v>115</v>
      </c>
      <c r="AE17" s="67">
        <v>2</v>
      </c>
      <c r="AF17" s="71" t="s">
        <v>122</v>
      </c>
      <c r="AG17" s="67" t="s">
        <v>130</v>
      </c>
      <c r="AH17" s="67" t="s">
        <v>119</v>
      </c>
      <c r="AI17" s="67" t="s">
        <v>131</v>
      </c>
      <c r="AJ17" s="67"/>
      <c r="AK17" s="67"/>
      <c r="AL17" s="67"/>
      <c r="AM17" s="67"/>
      <c r="AN17" s="67"/>
      <c r="AO17" s="67"/>
      <c r="AP17" s="67"/>
      <c r="AQ17" s="67"/>
      <c r="AR17" s="67"/>
      <c r="AS17" s="67"/>
      <c r="AT17" s="67"/>
      <c r="AU17" s="67"/>
      <c r="AV17" s="67"/>
      <c r="AW17" s="67"/>
      <c r="AX17" s="67"/>
      <c r="AY17" s="67"/>
      <c r="AZ17" s="74" t="s">
        <v>144</v>
      </c>
      <c r="BA17" s="82"/>
      <c r="BB17" s="84"/>
      <c r="BC17" s="83"/>
      <c r="BD17" s="61"/>
      <c r="BE17" s="61"/>
      <c r="BF17" s="61"/>
      <c r="BG17" s="61"/>
      <c r="BH17" s="61"/>
      <c r="BI17" s="61"/>
      <c r="BJ17" s="61"/>
      <c r="BK17" s="61"/>
      <c r="BL17" s="61"/>
      <c r="BM17" s="61"/>
      <c r="BN17" s="61"/>
      <c r="BO17" s="61"/>
      <c r="BP17" s="61"/>
      <c r="BQ17" s="61"/>
      <c r="BR17" s="61"/>
      <c r="BS17" s="61"/>
      <c r="BT17" s="61"/>
      <c r="BU17" s="61" t="s">
        <v>121</v>
      </c>
      <c r="BV17" s="75">
        <f t="shared" si="0"/>
        <v>37362</v>
      </c>
      <c r="BW17" s="75">
        <v>42614</v>
      </c>
      <c r="BX17" s="1">
        <f t="shared" si="1"/>
        <v>14</v>
      </c>
      <c r="BY17" t="str">
        <f t="shared" si="2"/>
        <v>Under 16</v>
      </c>
      <c r="BZ17" s="61" t="str">
        <f t="shared" si="3"/>
        <v>Yes</v>
      </c>
      <c r="CA17" s="76">
        <f t="shared" si="4"/>
        <v>0.92</v>
      </c>
      <c r="CB17" s="77" t="str">
        <f t="shared" si="5"/>
        <v>91-99%</v>
      </c>
      <c r="CC17" s="78">
        <f t="shared" si="6"/>
        <v>0</v>
      </c>
      <c r="CD17" s="78">
        <f t="shared" si="7"/>
        <v>0</v>
      </c>
      <c r="CE17" s="78">
        <f t="shared" si="8"/>
        <v>0</v>
      </c>
      <c r="CF17" s="78">
        <f t="shared" si="9"/>
        <v>0</v>
      </c>
      <c r="CG17" s="78">
        <f t="shared" si="10"/>
        <v>0</v>
      </c>
      <c r="CH17" s="61">
        <f t="shared" si="11"/>
        <v>1</v>
      </c>
      <c r="CI17" s="61">
        <f t="shared" si="12"/>
        <v>1</v>
      </c>
      <c r="CJ17" s="61">
        <f t="shared" si="13"/>
        <v>0</v>
      </c>
      <c r="CK17" s="61">
        <f t="shared" si="14"/>
        <v>0</v>
      </c>
      <c r="CL17" s="61">
        <f t="shared" si="15"/>
        <v>0</v>
      </c>
      <c r="CM17" s="61" t="str">
        <f t="shared" si="16"/>
        <v>No English Language data</v>
      </c>
      <c r="CN17" s="61" t="str">
        <f t="shared" si="17"/>
        <v>No mathematics data</v>
      </c>
      <c r="CO17" s="61">
        <f t="shared" si="18"/>
        <v>2</v>
      </c>
      <c r="CP17" s="61" t="str">
        <f t="shared" si="19"/>
        <v>Some grades data</v>
      </c>
      <c r="CQ17" s="61" t="str">
        <f t="shared" si="20"/>
        <v>Underachiever</v>
      </c>
      <c r="CR17" s="61" t="str">
        <f t="shared" si="21"/>
        <v>Not predicted English pass</v>
      </c>
      <c r="CS17" s="61" t="str">
        <f t="shared" si="22"/>
        <v>Not predicted Maths pass</v>
      </c>
      <c r="CT17" s="61" t="str">
        <f t="shared" si="23"/>
        <v>Predicted neither</v>
      </c>
      <c r="CU17" s="61">
        <f t="shared" si="24"/>
        <v>0</v>
      </c>
      <c r="CV17" s="61">
        <f t="shared" si="25"/>
        <v>0</v>
      </c>
      <c r="CW17" s="61">
        <f t="shared" si="26"/>
        <v>0</v>
      </c>
      <c r="CX17" s="61">
        <f t="shared" si="27"/>
        <v>0</v>
      </c>
      <c r="CY17" s="61">
        <f t="shared" si="28"/>
        <v>0</v>
      </c>
      <c r="CZ17" s="61">
        <f t="shared" si="29"/>
        <v>0</v>
      </c>
      <c r="DA17" s="61">
        <f t="shared" si="30"/>
        <v>0</v>
      </c>
      <c r="DB17" s="61">
        <f t="shared" si="31"/>
        <v>0</v>
      </c>
      <c r="DC17" s="61"/>
      <c r="DD17" s="61"/>
      <c r="DE17" s="61"/>
      <c r="DF17" s="61"/>
      <c r="DG17" s="61"/>
      <c r="DH17" s="61"/>
    </row>
    <row r="18" spans="1:112" ht="15.75">
      <c r="A18" t="s">
        <v>190</v>
      </c>
      <c r="B18" t="s">
        <v>192</v>
      </c>
      <c r="C18" s="67" t="s">
        <v>143</v>
      </c>
      <c r="D18" s="67" t="s">
        <v>185</v>
      </c>
      <c r="E18" s="67" t="s">
        <v>178</v>
      </c>
      <c r="F18" s="94">
        <v>37274</v>
      </c>
      <c r="G18" s="67">
        <v>5143989042</v>
      </c>
      <c r="H18" s="67"/>
      <c r="I18" s="68"/>
      <c r="J18" s="87" t="s">
        <v>129</v>
      </c>
      <c r="K18" s="88" t="s">
        <v>113</v>
      </c>
      <c r="L18" s="79" t="s">
        <v>113</v>
      </c>
      <c r="M18" s="88" t="s">
        <v>113</v>
      </c>
      <c r="N18" s="80"/>
      <c r="O18" s="5"/>
      <c r="P18" s="69" t="s">
        <v>114</v>
      </c>
      <c r="Q18" s="70"/>
      <c r="R18" s="69" t="s">
        <v>127</v>
      </c>
      <c r="S18" s="69" t="s">
        <v>113</v>
      </c>
      <c r="T18" s="68"/>
      <c r="U18" s="71">
        <v>97</v>
      </c>
      <c r="V18" s="89"/>
      <c r="W18" s="72">
        <v>0</v>
      </c>
      <c r="X18" s="72">
        <v>0</v>
      </c>
      <c r="Y18" s="72">
        <v>0</v>
      </c>
      <c r="Z18" s="72">
        <v>0</v>
      </c>
      <c r="AA18" s="81"/>
      <c r="AB18" s="73" t="s">
        <v>115</v>
      </c>
      <c r="AC18" s="73" t="s">
        <v>115</v>
      </c>
      <c r="AD18" s="73" t="s">
        <v>115</v>
      </c>
      <c r="AE18" s="67">
        <v>1</v>
      </c>
      <c r="AF18" s="71" t="s">
        <v>119</v>
      </c>
      <c r="AG18" s="67" t="s">
        <v>131</v>
      </c>
      <c r="AH18" s="67"/>
      <c r="AI18" s="67"/>
      <c r="AJ18" s="67"/>
      <c r="AK18" s="67"/>
      <c r="AL18" s="67"/>
      <c r="AM18" s="67"/>
      <c r="AN18" s="67"/>
      <c r="AO18" s="67"/>
      <c r="AP18" s="67"/>
      <c r="AQ18" s="67"/>
      <c r="AR18" s="67"/>
      <c r="AS18" s="67"/>
      <c r="AT18" s="67"/>
      <c r="AU18" s="67"/>
      <c r="AV18" s="67"/>
      <c r="AW18" s="67"/>
      <c r="AX18" s="67"/>
      <c r="AY18" s="67"/>
      <c r="AZ18" s="74" t="s">
        <v>144</v>
      </c>
      <c r="BA18" s="82"/>
      <c r="BB18" s="84"/>
      <c r="BC18" s="83"/>
      <c r="BD18" s="61"/>
      <c r="BE18" s="61"/>
      <c r="BF18" s="61"/>
      <c r="BG18" s="61"/>
      <c r="BH18" s="61"/>
      <c r="BI18" s="61"/>
      <c r="BJ18" s="61"/>
      <c r="BK18" s="61"/>
      <c r="BL18" s="61"/>
      <c r="BM18" s="61"/>
      <c r="BN18" s="61"/>
      <c r="BO18" s="61"/>
      <c r="BP18" s="61"/>
      <c r="BQ18" s="61"/>
      <c r="BR18" s="61"/>
      <c r="BS18" s="61"/>
      <c r="BT18" s="61"/>
      <c r="BU18" s="61" t="s">
        <v>121</v>
      </c>
      <c r="BV18" s="75">
        <f t="shared" si="0"/>
        <v>37274</v>
      </c>
      <c r="BW18" s="75">
        <v>42614</v>
      </c>
      <c r="BX18" s="1">
        <f t="shared" si="1"/>
        <v>14</v>
      </c>
      <c r="BY18" t="str">
        <f t="shared" si="2"/>
        <v>Under 16</v>
      </c>
      <c r="BZ18" s="61" t="str">
        <f t="shared" si="3"/>
        <v>No</v>
      </c>
      <c r="CA18" s="76">
        <f t="shared" si="4"/>
        <v>0.97</v>
      </c>
      <c r="CB18" s="77" t="str">
        <f t="shared" si="5"/>
        <v>91-99%</v>
      </c>
      <c r="CC18" s="78">
        <f t="shared" si="6"/>
        <v>0</v>
      </c>
      <c r="CD18" s="78">
        <f t="shared" si="7"/>
        <v>0</v>
      </c>
      <c r="CE18" s="78">
        <f t="shared" si="8"/>
        <v>0</v>
      </c>
      <c r="CF18" s="78">
        <f t="shared" si="9"/>
        <v>0</v>
      </c>
      <c r="CG18" s="78">
        <f t="shared" si="10"/>
        <v>0</v>
      </c>
      <c r="CH18" s="61">
        <f t="shared" si="11"/>
        <v>1</v>
      </c>
      <c r="CI18" s="61">
        <f t="shared" si="12"/>
        <v>1</v>
      </c>
      <c r="CJ18" s="61">
        <f t="shared" si="13"/>
        <v>0</v>
      </c>
      <c r="CK18" s="61">
        <f t="shared" si="14"/>
        <v>0</v>
      </c>
      <c r="CL18" s="61">
        <f t="shared" si="15"/>
        <v>0</v>
      </c>
      <c r="CM18" s="61" t="str">
        <f t="shared" si="16"/>
        <v>No English Language data</v>
      </c>
      <c r="CN18" s="61" t="str">
        <f t="shared" si="17"/>
        <v>No mathematics data</v>
      </c>
      <c r="CO18" s="61">
        <f t="shared" si="18"/>
        <v>1</v>
      </c>
      <c r="CP18" s="61" t="str">
        <f t="shared" si="19"/>
        <v>Some grades data</v>
      </c>
      <c r="CQ18" s="61" t="str">
        <f t="shared" si="20"/>
        <v>Underachiever</v>
      </c>
      <c r="CR18" s="61" t="str">
        <f t="shared" si="21"/>
        <v>Not predicted English pass</v>
      </c>
      <c r="CS18" s="61" t="str">
        <f t="shared" si="22"/>
        <v>Not predicted Maths pass</v>
      </c>
      <c r="CT18" s="61" t="str">
        <f t="shared" si="23"/>
        <v>Predicted neither</v>
      </c>
      <c r="CU18" s="61">
        <f t="shared" si="24"/>
        <v>0</v>
      </c>
      <c r="CV18" s="61">
        <f t="shared" si="25"/>
        <v>0</v>
      </c>
      <c r="CW18" s="61">
        <f t="shared" si="26"/>
        <v>0</v>
      </c>
      <c r="CX18" s="61">
        <f t="shared" si="27"/>
        <v>0</v>
      </c>
      <c r="CY18" s="61">
        <f t="shared" si="28"/>
        <v>0</v>
      </c>
      <c r="CZ18" s="61">
        <f t="shared" si="29"/>
        <v>0</v>
      </c>
      <c r="DA18" s="61">
        <f t="shared" si="30"/>
        <v>0</v>
      </c>
      <c r="DB18" s="61">
        <f t="shared" si="31"/>
        <v>0</v>
      </c>
      <c r="DC18" s="61"/>
      <c r="DD18" s="61"/>
      <c r="DE18" s="61"/>
      <c r="DF18" s="61"/>
      <c r="DG18" s="61"/>
      <c r="DH18" s="61"/>
    </row>
    <row r="19" spans="1:112" ht="29.25">
      <c r="A19" t="s">
        <v>190</v>
      </c>
      <c r="B19" t="s">
        <v>192</v>
      </c>
      <c r="C19" s="67" t="s">
        <v>220</v>
      </c>
      <c r="D19" s="67" t="s">
        <v>181</v>
      </c>
      <c r="E19" s="67" t="s">
        <v>178</v>
      </c>
      <c r="F19" s="94">
        <v>37269</v>
      </c>
      <c r="G19" s="67">
        <v>7837782975</v>
      </c>
      <c r="H19" s="67"/>
      <c r="I19" s="68"/>
      <c r="J19" s="87" t="s">
        <v>129</v>
      </c>
      <c r="K19" s="88" t="s">
        <v>113</v>
      </c>
      <c r="L19" s="79" t="s">
        <v>112</v>
      </c>
      <c r="M19" s="88" t="s">
        <v>112</v>
      </c>
      <c r="N19" s="80"/>
      <c r="O19" s="5"/>
      <c r="P19" s="69" t="s">
        <v>114</v>
      </c>
      <c r="Q19" s="70"/>
      <c r="R19" s="69" t="s">
        <v>127</v>
      </c>
      <c r="S19" s="69" t="s">
        <v>113</v>
      </c>
      <c r="T19" s="68"/>
      <c r="U19" s="71">
        <v>92</v>
      </c>
      <c r="V19" s="89"/>
      <c r="W19" s="72">
        <v>0</v>
      </c>
      <c r="X19" s="72">
        <v>0</v>
      </c>
      <c r="Y19" s="72">
        <v>0</v>
      </c>
      <c r="Z19" s="72">
        <v>0</v>
      </c>
      <c r="AA19" s="81"/>
      <c r="AB19" s="73" t="s">
        <v>115</v>
      </c>
      <c r="AC19" s="73" t="s">
        <v>115</v>
      </c>
      <c r="AD19" s="73" t="s">
        <v>115</v>
      </c>
      <c r="AE19" s="67">
        <v>3</v>
      </c>
      <c r="AF19" s="71" t="s">
        <v>122</v>
      </c>
      <c r="AG19" s="67" t="s">
        <v>130</v>
      </c>
      <c r="AH19" s="67" t="s">
        <v>119</v>
      </c>
      <c r="AI19" s="67" t="s">
        <v>130</v>
      </c>
      <c r="AJ19" s="67" t="s">
        <v>119</v>
      </c>
      <c r="AK19" s="67" t="s">
        <v>131</v>
      </c>
      <c r="AL19" s="67"/>
      <c r="AM19" s="67"/>
      <c r="AN19" s="67"/>
      <c r="AO19" s="67"/>
      <c r="AP19" s="67"/>
      <c r="AQ19" s="67"/>
      <c r="AR19" s="67"/>
      <c r="AS19" s="67"/>
      <c r="AT19" s="67"/>
      <c r="AU19" s="67"/>
      <c r="AV19" s="67"/>
      <c r="AW19" s="67"/>
      <c r="AX19" s="67"/>
      <c r="AY19" s="67"/>
      <c r="AZ19" s="74" t="s">
        <v>146</v>
      </c>
      <c r="BA19" s="82"/>
      <c r="BB19" s="84"/>
      <c r="BC19" s="83"/>
      <c r="BD19" s="61"/>
      <c r="BE19" s="61"/>
      <c r="BF19" s="61"/>
      <c r="BG19" s="61"/>
      <c r="BH19" s="61"/>
      <c r="BI19" s="61"/>
      <c r="BJ19" s="61"/>
      <c r="BK19" s="61"/>
      <c r="BL19" s="61"/>
      <c r="BM19" s="61"/>
      <c r="BN19" s="61"/>
      <c r="BO19" s="61"/>
      <c r="BP19" s="61"/>
      <c r="BQ19" s="61"/>
      <c r="BR19" s="61"/>
      <c r="BS19" s="61"/>
      <c r="BT19" s="61"/>
      <c r="BU19" s="61" t="s">
        <v>121</v>
      </c>
      <c r="BV19" s="75">
        <f t="shared" si="0"/>
        <v>37269</v>
      </c>
      <c r="BW19" s="75">
        <v>42614</v>
      </c>
      <c r="BX19" s="1">
        <f t="shared" si="1"/>
        <v>14</v>
      </c>
      <c r="BY19" t="str">
        <f t="shared" si="2"/>
        <v>Under 16</v>
      </c>
      <c r="BZ19" s="61" t="str">
        <f t="shared" si="3"/>
        <v>Yes</v>
      </c>
      <c r="CA19" s="76">
        <f t="shared" si="4"/>
        <v>0.92</v>
      </c>
      <c r="CB19" s="77" t="str">
        <f t="shared" si="5"/>
        <v>91-99%</v>
      </c>
      <c r="CC19" s="78">
        <f t="shared" si="6"/>
        <v>0</v>
      </c>
      <c r="CD19" s="78">
        <f t="shared" si="7"/>
        <v>0</v>
      </c>
      <c r="CE19" s="78">
        <f t="shared" si="8"/>
        <v>0</v>
      </c>
      <c r="CF19" s="78">
        <f t="shared" si="9"/>
        <v>0</v>
      </c>
      <c r="CG19" s="78">
        <f t="shared" si="10"/>
        <v>0</v>
      </c>
      <c r="CH19" s="61">
        <f t="shared" si="11"/>
        <v>1</v>
      </c>
      <c r="CI19" s="61">
        <f t="shared" si="12"/>
        <v>1</v>
      </c>
      <c r="CJ19" s="61">
        <f t="shared" si="13"/>
        <v>0</v>
      </c>
      <c r="CK19" s="61">
        <f t="shared" si="14"/>
        <v>0</v>
      </c>
      <c r="CL19" s="61">
        <f t="shared" si="15"/>
        <v>0</v>
      </c>
      <c r="CM19" s="61" t="str">
        <f t="shared" si="16"/>
        <v>No English Language data</v>
      </c>
      <c r="CN19" s="61" t="str">
        <f t="shared" si="17"/>
        <v>No mathematics data</v>
      </c>
      <c r="CO19" s="61">
        <f t="shared" si="18"/>
        <v>3</v>
      </c>
      <c r="CP19" s="61" t="str">
        <f t="shared" si="19"/>
        <v>Some grades data</v>
      </c>
      <c r="CQ19" s="61" t="str">
        <f t="shared" si="20"/>
        <v>Underachiever</v>
      </c>
      <c r="CR19" s="61" t="str">
        <f t="shared" si="21"/>
        <v>Not predicted English pass</v>
      </c>
      <c r="CS19" s="61" t="str">
        <f t="shared" si="22"/>
        <v>Not predicted Maths pass</v>
      </c>
      <c r="CT19" s="61" t="str">
        <f t="shared" si="23"/>
        <v>Predicted neither</v>
      </c>
      <c r="CU19" s="61">
        <f t="shared" si="24"/>
        <v>0</v>
      </c>
      <c r="CV19" s="61">
        <f t="shared" si="25"/>
        <v>0</v>
      </c>
      <c r="CW19" s="61">
        <f t="shared" si="26"/>
        <v>0</v>
      </c>
      <c r="CX19" s="61">
        <f t="shared" si="27"/>
        <v>0</v>
      </c>
      <c r="CY19" s="61">
        <f t="shared" si="28"/>
        <v>0</v>
      </c>
      <c r="CZ19" s="61">
        <f t="shared" si="29"/>
        <v>0</v>
      </c>
      <c r="DA19" s="61">
        <f t="shared" si="30"/>
        <v>0</v>
      </c>
      <c r="DB19" s="61">
        <f t="shared" si="31"/>
        <v>0</v>
      </c>
      <c r="DC19" s="61"/>
      <c r="DD19" s="61"/>
      <c r="DE19" s="61"/>
      <c r="DF19" s="61"/>
      <c r="DG19" s="61"/>
      <c r="DH19" s="61"/>
    </row>
    <row r="20" spans="1:112" ht="29.25">
      <c r="A20" t="s">
        <v>190</v>
      </c>
      <c r="B20" t="s">
        <v>192</v>
      </c>
      <c r="C20" s="67" t="s">
        <v>221</v>
      </c>
      <c r="D20" s="67" t="s">
        <v>186</v>
      </c>
      <c r="E20" s="67" t="s">
        <v>187</v>
      </c>
      <c r="F20" s="94">
        <v>37185</v>
      </c>
      <c r="G20" s="67">
        <v>4224920386</v>
      </c>
      <c r="H20" s="67"/>
      <c r="I20" s="68"/>
      <c r="J20" s="87" t="s">
        <v>129</v>
      </c>
      <c r="K20" s="88" t="s">
        <v>113</v>
      </c>
      <c r="L20" s="79" t="s">
        <v>112</v>
      </c>
      <c r="M20" s="88" t="s">
        <v>113</v>
      </c>
      <c r="N20" s="80"/>
      <c r="O20" s="5"/>
      <c r="P20" s="69" t="s">
        <v>114</v>
      </c>
      <c r="Q20" s="70"/>
      <c r="R20" s="69" t="s">
        <v>127</v>
      </c>
      <c r="S20" s="69" t="s">
        <v>113</v>
      </c>
      <c r="T20" s="68"/>
      <c r="U20" s="71">
        <v>85</v>
      </c>
      <c r="V20" s="89"/>
      <c r="W20" s="72">
        <v>4</v>
      </c>
      <c r="X20" s="72">
        <v>0</v>
      </c>
      <c r="Y20" s="72">
        <v>0</v>
      </c>
      <c r="Z20" s="72">
        <v>2</v>
      </c>
      <c r="AA20" s="81"/>
      <c r="AB20" s="73" t="s">
        <v>115</v>
      </c>
      <c r="AC20" s="73" t="s">
        <v>128</v>
      </c>
      <c r="AD20" s="73" t="s">
        <v>115</v>
      </c>
      <c r="AE20" s="67">
        <v>4</v>
      </c>
      <c r="AF20" s="71" t="s">
        <v>116</v>
      </c>
      <c r="AG20" s="67" t="s">
        <v>130</v>
      </c>
      <c r="AH20" s="67" t="s">
        <v>118</v>
      </c>
      <c r="AI20" s="67" t="s">
        <v>130</v>
      </c>
      <c r="AJ20" s="67" t="s">
        <v>119</v>
      </c>
      <c r="AK20" s="67" t="s">
        <v>131</v>
      </c>
      <c r="AL20" s="67" t="s">
        <v>119</v>
      </c>
      <c r="AM20" s="67" t="s">
        <v>131</v>
      </c>
      <c r="AN20" s="67"/>
      <c r="AO20" s="67"/>
      <c r="AP20" s="67"/>
      <c r="AQ20" s="67"/>
      <c r="AR20" s="67"/>
      <c r="AS20" s="67"/>
      <c r="AT20" s="67"/>
      <c r="AU20" s="67"/>
      <c r="AV20" s="67"/>
      <c r="AW20" s="67"/>
      <c r="AX20" s="67"/>
      <c r="AY20" s="67"/>
      <c r="AZ20" s="74" t="s">
        <v>145</v>
      </c>
      <c r="BA20" s="82"/>
      <c r="BB20" s="84"/>
      <c r="BC20" s="83"/>
      <c r="BD20" s="61"/>
      <c r="BE20" s="61"/>
      <c r="BF20" s="61"/>
      <c r="BG20" s="61"/>
      <c r="BH20" s="61"/>
      <c r="BI20" s="61"/>
      <c r="BJ20" s="61"/>
      <c r="BK20" s="61"/>
      <c r="BL20" s="61"/>
      <c r="BM20" s="61"/>
      <c r="BN20" s="61"/>
      <c r="BO20" s="61"/>
      <c r="BP20" s="61"/>
      <c r="BQ20" s="61"/>
      <c r="BR20" s="61"/>
      <c r="BS20" s="61"/>
      <c r="BT20" s="61"/>
      <c r="BU20" s="61" t="s">
        <v>121</v>
      </c>
      <c r="BV20" s="75">
        <f t="shared" si="0"/>
        <v>37185</v>
      </c>
      <c r="BW20" s="75">
        <v>42614</v>
      </c>
      <c r="BX20" s="1">
        <f t="shared" si="1"/>
        <v>14</v>
      </c>
      <c r="BY20" t="str">
        <f t="shared" si="2"/>
        <v>Under 16</v>
      </c>
      <c r="BZ20" s="61" t="str">
        <f t="shared" si="3"/>
        <v>Yes</v>
      </c>
      <c r="CA20" s="76">
        <f t="shared" si="4"/>
        <v>0.85</v>
      </c>
      <c r="CB20" s="77" t="str">
        <f t="shared" si="5"/>
        <v>81-90%</v>
      </c>
      <c r="CC20" s="78" t="str">
        <f t="shared" si="6"/>
        <v>1-9</v>
      </c>
      <c r="CD20" s="78">
        <f t="shared" si="7"/>
        <v>0</v>
      </c>
      <c r="CE20" s="78" t="str">
        <f t="shared" si="8"/>
        <v>1-9</v>
      </c>
      <c r="CF20" s="78">
        <f t="shared" si="9"/>
        <v>1</v>
      </c>
      <c r="CG20" s="78">
        <f t="shared" si="10"/>
        <v>1</v>
      </c>
      <c r="CH20" s="61">
        <f t="shared" si="11"/>
        <v>1</v>
      </c>
      <c r="CI20" s="61">
        <f t="shared" si="12"/>
        <v>1</v>
      </c>
      <c r="CJ20" s="61">
        <f t="shared" si="13"/>
        <v>0</v>
      </c>
      <c r="CK20" s="61">
        <f t="shared" si="14"/>
        <v>0</v>
      </c>
      <c r="CL20" s="61">
        <f t="shared" si="15"/>
        <v>0</v>
      </c>
      <c r="CM20" s="61" t="str">
        <f t="shared" si="16"/>
        <v>No English Language data</v>
      </c>
      <c r="CN20" s="61" t="str">
        <f t="shared" si="17"/>
        <v>C</v>
      </c>
      <c r="CO20" s="61">
        <f t="shared" si="18"/>
        <v>4</v>
      </c>
      <c r="CP20" s="61" t="str">
        <f t="shared" si="19"/>
        <v>Some grades data</v>
      </c>
      <c r="CQ20" s="61" t="str">
        <f t="shared" si="20"/>
        <v>Underachiever</v>
      </c>
      <c r="CR20" s="61" t="str">
        <f t="shared" si="21"/>
        <v>Not predicted English pass</v>
      </c>
      <c r="CS20" s="61" t="str">
        <f t="shared" si="22"/>
        <v>Predicted Maths pass</v>
      </c>
      <c r="CT20" s="61" t="str">
        <f t="shared" si="23"/>
        <v>Predicted Maths only</v>
      </c>
      <c r="CU20" s="61">
        <f t="shared" si="24"/>
        <v>0</v>
      </c>
      <c r="CV20" s="61">
        <f t="shared" si="25"/>
        <v>0</v>
      </c>
      <c r="CW20" s="61">
        <f t="shared" si="26"/>
        <v>0</v>
      </c>
      <c r="CX20" s="61">
        <f t="shared" si="27"/>
        <v>0</v>
      </c>
      <c r="CY20" s="61">
        <f t="shared" si="28"/>
        <v>0</v>
      </c>
      <c r="CZ20" s="61">
        <f t="shared" si="29"/>
        <v>0</v>
      </c>
      <c r="DA20" s="61">
        <f t="shared" si="30"/>
        <v>0</v>
      </c>
      <c r="DB20" s="61">
        <f t="shared" si="31"/>
        <v>0</v>
      </c>
      <c r="DC20" s="61"/>
      <c r="DD20" s="61"/>
      <c r="DE20" s="61"/>
      <c r="DF20" s="61"/>
      <c r="DG20" s="61"/>
      <c r="DH20" s="61"/>
    </row>
    <row r="21" spans="1:112" ht="15.75">
      <c r="A21" t="s">
        <v>190</v>
      </c>
      <c r="B21" t="s">
        <v>192</v>
      </c>
      <c r="C21" s="67" t="s">
        <v>222</v>
      </c>
      <c r="D21" s="67" t="s">
        <v>181</v>
      </c>
      <c r="E21" s="67" t="s">
        <v>183</v>
      </c>
      <c r="F21" s="94">
        <v>37092</v>
      </c>
      <c r="G21" s="67">
        <v>3921393913</v>
      </c>
      <c r="H21" s="67"/>
      <c r="I21" s="68"/>
      <c r="J21" s="87" t="s">
        <v>129</v>
      </c>
      <c r="K21" s="88" t="s">
        <v>113</v>
      </c>
      <c r="L21" s="79" t="s">
        <v>113</v>
      </c>
      <c r="M21" s="88" t="s">
        <v>112</v>
      </c>
      <c r="N21" s="80"/>
      <c r="O21" s="5"/>
      <c r="P21" s="69" t="s">
        <v>114</v>
      </c>
      <c r="Q21" s="70"/>
      <c r="R21" s="69" t="s">
        <v>127</v>
      </c>
      <c r="S21" s="69" t="s">
        <v>113</v>
      </c>
      <c r="T21" s="68"/>
      <c r="U21" s="71">
        <v>83</v>
      </c>
      <c r="V21" s="89"/>
      <c r="W21" s="72">
        <v>3</v>
      </c>
      <c r="X21" s="72">
        <v>3</v>
      </c>
      <c r="Y21" s="72">
        <v>0</v>
      </c>
      <c r="Z21" s="72">
        <v>1</v>
      </c>
      <c r="AA21" s="81"/>
      <c r="AB21" s="73" t="s">
        <v>115</v>
      </c>
      <c r="AC21" s="73" t="s">
        <v>115</v>
      </c>
      <c r="AD21" s="73" t="s">
        <v>115</v>
      </c>
      <c r="AE21" s="67">
        <v>2</v>
      </c>
      <c r="AF21" s="71" t="s">
        <v>140</v>
      </c>
      <c r="AG21" s="67" t="s">
        <v>130</v>
      </c>
      <c r="AH21" s="67" t="s">
        <v>119</v>
      </c>
      <c r="AI21" s="67" t="s">
        <v>131</v>
      </c>
      <c r="AJ21" s="67"/>
      <c r="AK21" s="67"/>
      <c r="AL21" s="67"/>
      <c r="AM21" s="67"/>
      <c r="AN21" s="67"/>
      <c r="AO21" s="67"/>
      <c r="AP21" s="67"/>
      <c r="AQ21" s="67"/>
      <c r="AR21" s="67"/>
      <c r="AS21" s="67"/>
      <c r="AT21" s="67"/>
      <c r="AU21" s="67"/>
      <c r="AV21" s="67"/>
      <c r="AW21" s="67"/>
      <c r="AX21" s="67"/>
      <c r="AY21" s="67"/>
      <c r="AZ21" s="74" t="s">
        <v>144</v>
      </c>
      <c r="BA21" s="82"/>
      <c r="BB21" s="84"/>
      <c r="BC21" s="83"/>
      <c r="BD21" s="61"/>
      <c r="BE21" s="61"/>
      <c r="BF21" s="61"/>
      <c r="BG21" s="61"/>
      <c r="BH21" s="61"/>
      <c r="BI21" s="61"/>
      <c r="BJ21" s="61"/>
      <c r="BK21" s="61"/>
      <c r="BL21" s="61"/>
      <c r="BM21" s="61"/>
      <c r="BN21" s="61"/>
      <c r="BO21" s="61"/>
      <c r="BP21" s="61"/>
      <c r="BQ21" s="61"/>
      <c r="BR21" s="61"/>
      <c r="BS21" s="61"/>
      <c r="BT21" s="61"/>
      <c r="BU21" s="61" t="s">
        <v>121</v>
      </c>
      <c r="BV21" s="75">
        <f t="shared" si="0"/>
        <v>37092</v>
      </c>
      <c r="BW21" s="75">
        <v>42614</v>
      </c>
      <c r="BX21" s="1">
        <f t="shared" si="1"/>
        <v>15</v>
      </c>
      <c r="BY21" t="str">
        <f t="shared" si="2"/>
        <v>Under 16</v>
      </c>
      <c r="BZ21" s="61" t="str">
        <f t="shared" si="3"/>
        <v>No</v>
      </c>
      <c r="CA21" s="76">
        <f t="shared" si="4"/>
        <v>0.83</v>
      </c>
      <c r="CB21" s="77" t="str">
        <f t="shared" si="5"/>
        <v>81-90%</v>
      </c>
      <c r="CC21" s="78" t="str">
        <f t="shared" si="6"/>
        <v>1-9</v>
      </c>
      <c r="CD21" s="78" t="str">
        <f t="shared" si="7"/>
        <v>1-9</v>
      </c>
      <c r="CE21" s="78" t="str">
        <f t="shared" si="8"/>
        <v>1-9</v>
      </c>
      <c r="CF21" s="78">
        <f t="shared" si="9"/>
        <v>1</v>
      </c>
      <c r="CG21" s="78">
        <f t="shared" si="10"/>
        <v>1</v>
      </c>
      <c r="CH21" s="61">
        <f t="shared" si="11"/>
        <v>1</v>
      </c>
      <c r="CI21" s="61">
        <f t="shared" si="12"/>
        <v>1</v>
      </c>
      <c r="CJ21" s="61">
        <f t="shared" si="13"/>
        <v>0</v>
      </c>
      <c r="CK21" s="61">
        <f t="shared" si="14"/>
        <v>0</v>
      </c>
      <c r="CL21" s="61">
        <f t="shared" si="15"/>
        <v>0</v>
      </c>
      <c r="CM21" s="61" t="str">
        <f t="shared" si="16"/>
        <v>No English Language data</v>
      </c>
      <c r="CN21" s="61" t="str">
        <f t="shared" si="17"/>
        <v>No mathematics data</v>
      </c>
      <c r="CO21" s="61">
        <f t="shared" si="18"/>
        <v>2</v>
      </c>
      <c r="CP21" s="61" t="str">
        <f t="shared" si="19"/>
        <v>Some grades data</v>
      </c>
      <c r="CQ21" s="61" t="str">
        <f t="shared" si="20"/>
        <v>Underachiever</v>
      </c>
      <c r="CR21" s="61" t="str">
        <f t="shared" si="21"/>
        <v>Not predicted English pass</v>
      </c>
      <c r="CS21" s="61" t="str">
        <f t="shared" si="22"/>
        <v>Not predicted Maths pass</v>
      </c>
      <c r="CT21" s="61" t="str">
        <f t="shared" si="23"/>
        <v>Predicted neither</v>
      </c>
      <c r="CU21" s="61">
        <f t="shared" si="24"/>
        <v>0</v>
      </c>
      <c r="CV21" s="61">
        <f t="shared" si="25"/>
        <v>0</v>
      </c>
      <c r="CW21" s="61">
        <f t="shared" si="26"/>
        <v>0</v>
      </c>
      <c r="CX21" s="61">
        <f t="shared" si="27"/>
        <v>0</v>
      </c>
      <c r="CY21" s="61">
        <f t="shared" si="28"/>
        <v>0</v>
      </c>
      <c r="CZ21" s="61">
        <f t="shared" si="29"/>
        <v>0</v>
      </c>
      <c r="DA21" s="61">
        <f t="shared" si="30"/>
        <v>0</v>
      </c>
      <c r="DB21" s="61">
        <f t="shared" si="31"/>
        <v>0</v>
      </c>
      <c r="DC21" s="61"/>
      <c r="DD21" s="61"/>
      <c r="DE21" s="61"/>
      <c r="DF21" s="61"/>
      <c r="DG21" s="61"/>
      <c r="DH21" s="61"/>
    </row>
    <row r="22" spans="1:112" ht="29.25">
      <c r="A22" t="s">
        <v>190</v>
      </c>
      <c r="B22" t="s">
        <v>192</v>
      </c>
      <c r="C22" s="67" t="s">
        <v>223</v>
      </c>
      <c r="D22" s="67" t="s">
        <v>139</v>
      </c>
      <c r="E22" s="67" t="s">
        <v>183</v>
      </c>
      <c r="F22" s="94">
        <v>37009</v>
      </c>
      <c r="G22" s="67">
        <v>7846913629</v>
      </c>
      <c r="H22" s="67"/>
      <c r="I22" s="68"/>
      <c r="J22" s="87" t="s">
        <v>129</v>
      </c>
      <c r="K22" s="88" t="s">
        <v>112</v>
      </c>
      <c r="L22" s="79" t="s">
        <v>113</v>
      </c>
      <c r="M22" s="88" t="s">
        <v>112</v>
      </c>
      <c r="N22" s="80"/>
      <c r="O22" s="5"/>
      <c r="P22" s="69" t="s">
        <v>114</v>
      </c>
      <c r="Q22" s="70"/>
      <c r="R22" s="69" t="s">
        <v>127</v>
      </c>
      <c r="S22" s="69" t="s">
        <v>113</v>
      </c>
      <c r="T22" s="68"/>
      <c r="U22" s="71">
        <v>93</v>
      </c>
      <c r="V22" s="89"/>
      <c r="W22" s="72">
        <v>1</v>
      </c>
      <c r="X22" s="72">
        <v>0</v>
      </c>
      <c r="Y22" s="72">
        <v>0</v>
      </c>
      <c r="Z22" s="72">
        <v>0</v>
      </c>
      <c r="AA22" s="81"/>
      <c r="AB22" s="73" t="s">
        <v>115</v>
      </c>
      <c r="AC22" s="73" t="s">
        <v>115</v>
      </c>
      <c r="AD22" s="73" t="s">
        <v>115</v>
      </c>
      <c r="AE22" s="67">
        <v>2</v>
      </c>
      <c r="AF22" s="71" t="s">
        <v>119</v>
      </c>
      <c r="AG22" s="67" t="s">
        <v>130</v>
      </c>
      <c r="AH22" s="67" t="s">
        <v>119</v>
      </c>
      <c r="AI22" s="67" t="s">
        <v>131</v>
      </c>
      <c r="AJ22" s="67"/>
      <c r="AK22" s="67"/>
      <c r="AL22" s="67"/>
      <c r="AM22" s="67"/>
      <c r="AN22" s="67"/>
      <c r="AO22" s="67"/>
      <c r="AP22" s="67"/>
      <c r="AQ22" s="67"/>
      <c r="AR22" s="67"/>
      <c r="AS22" s="67"/>
      <c r="AT22" s="67"/>
      <c r="AU22" s="67"/>
      <c r="AV22" s="67"/>
      <c r="AW22" s="67"/>
      <c r="AX22" s="67"/>
      <c r="AY22" s="67"/>
      <c r="AZ22" s="74" t="s">
        <v>146</v>
      </c>
      <c r="BA22" s="82"/>
      <c r="BB22" s="84"/>
      <c r="BC22" s="83"/>
      <c r="BD22" s="61"/>
      <c r="BE22" s="61"/>
      <c r="BF22" s="61"/>
      <c r="BG22" s="61"/>
      <c r="BH22" s="61"/>
      <c r="BI22" s="61"/>
      <c r="BJ22" s="61"/>
      <c r="BK22" s="61"/>
      <c r="BL22" s="61"/>
      <c r="BM22" s="61"/>
      <c r="BN22" s="61"/>
      <c r="BO22" s="61"/>
      <c r="BP22" s="61"/>
      <c r="BQ22" s="61"/>
      <c r="BR22" s="61"/>
      <c r="BS22" s="61"/>
      <c r="BT22" s="61"/>
      <c r="BU22" s="61" t="s">
        <v>121</v>
      </c>
      <c r="BV22" s="75">
        <f t="shared" si="0"/>
        <v>37009</v>
      </c>
      <c r="BW22" s="75">
        <v>42614</v>
      </c>
      <c r="BX22" s="1">
        <f t="shared" si="1"/>
        <v>15</v>
      </c>
      <c r="BY22" t="str">
        <f t="shared" si="2"/>
        <v>Under 16</v>
      </c>
      <c r="BZ22" s="61" t="str">
        <f t="shared" si="3"/>
        <v>No</v>
      </c>
      <c r="CA22" s="76">
        <f t="shared" si="4"/>
        <v>0.93</v>
      </c>
      <c r="CB22" s="77" t="str">
        <f t="shared" si="5"/>
        <v>91-99%</v>
      </c>
      <c r="CC22" s="78" t="str">
        <f t="shared" si="6"/>
        <v>1-9</v>
      </c>
      <c r="CD22" s="78">
        <f t="shared" si="7"/>
        <v>0</v>
      </c>
      <c r="CE22" s="78">
        <f t="shared" si="8"/>
        <v>0</v>
      </c>
      <c r="CF22" s="78">
        <f t="shared" si="9"/>
        <v>0</v>
      </c>
      <c r="CG22" s="78">
        <f t="shared" si="10"/>
        <v>0</v>
      </c>
      <c r="CH22" s="61">
        <f t="shared" si="11"/>
        <v>1</v>
      </c>
      <c r="CI22" s="61">
        <f t="shared" si="12"/>
        <v>1</v>
      </c>
      <c r="CJ22" s="61">
        <f t="shared" si="13"/>
        <v>0</v>
      </c>
      <c r="CK22" s="61">
        <f t="shared" si="14"/>
        <v>0</v>
      </c>
      <c r="CL22" s="61">
        <f t="shared" si="15"/>
        <v>0</v>
      </c>
      <c r="CM22" s="61" t="str">
        <f t="shared" si="16"/>
        <v>No English Language data</v>
      </c>
      <c r="CN22" s="61" t="str">
        <f t="shared" si="17"/>
        <v>No mathematics data</v>
      </c>
      <c r="CO22" s="61">
        <f t="shared" si="18"/>
        <v>2</v>
      </c>
      <c r="CP22" s="61" t="str">
        <f t="shared" si="19"/>
        <v>Some grades data</v>
      </c>
      <c r="CQ22" s="61" t="str">
        <f t="shared" si="20"/>
        <v>Underachiever</v>
      </c>
      <c r="CR22" s="61" t="str">
        <f t="shared" si="21"/>
        <v>Not predicted English pass</v>
      </c>
      <c r="CS22" s="61" t="str">
        <f t="shared" si="22"/>
        <v>Not predicted Maths pass</v>
      </c>
      <c r="CT22" s="61" t="str">
        <f t="shared" si="23"/>
        <v>Predicted neither</v>
      </c>
      <c r="CU22" s="61">
        <f t="shared" si="24"/>
        <v>0</v>
      </c>
      <c r="CV22" s="61">
        <f t="shared" si="25"/>
        <v>0</v>
      </c>
      <c r="CW22" s="61">
        <f t="shared" si="26"/>
        <v>0</v>
      </c>
      <c r="CX22" s="61">
        <f t="shared" si="27"/>
        <v>0</v>
      </c>
      <c r="CY22" s="61">
        <f t="shared" si="28"/>
        <v>0</v>
      </c>
      <c r="CZ22" s="61">
        <f t="shared" si="29"/>
        <v>0</v>
      </c>
      <c r="DA22" s="61">
        <f t="shared" si="30"/>
        <v>0</v>
      </c>
      <c r="DB22" s="61">
        <f t="shared" si="31"/>
        <v>0</v>
      </c>
      <c r="DC22" s="61"/>
      <c r="DD22" s="61"/>
      <c r="DE22" s="61"/>
      <c r="DF22" s="61"/>
      <c r="DG22" s="61"/>
      <c r="DH22" s="61"/>
    </row>
    <row r="23" spans="1:112" ht="29.25">
      <c r="A23" t="s">
        <v>190</v>
      </c>
      <c r="B23" t="s">
        <v>192</v>
      </c>
      <c r="C23" s="67" t="s">
        <v>224</v>
      </c>
      <c r="D23" s="67" t="s">
        <v>136</v>
      </c>
      <c r="E23" s="67" t="s">
        <v>185</v>
      </c>
      <c r="F23" s="94">
        <v>37148</v>
      </c>
      <c r="G23" s="67">
        <v>4946500870</v>
      </c>
      <c r="H23" s="67"/>
      <c r="I23" s="68"/>
      <c r="J23" s="87" t="s">
        <v>129</v>
      </c>
      <c r="K23" s="88" t="s">
        <v>113</v>
      </c>
      <c r="L23" s="79" t="s">
        <v>112</v>
      </c>
      <c r="M23" s="88" t="s">
        <v>112</v>
      </c>
      <c r="N23" s="80"/>
      <c r="O23" s="5"/>
      <c r="P23" s="69" t="s">
        <v>114</v>
      </c>
      <c r="Q23" s="70"/>
      <c r="R23" s="69" t="s">
        <v>127</v>
      </c>
      <c r="S23" s="69" t="s">
        <v>113</v>
      </c>
      <c r="T23" s="68"/>
      <c r="U23" s="71">
        <v>89</v>
      </c>
      <c r="V23" s="89"/>
      <c r="W23" s="72">
        <v>1</v>
      </c>
      <c r="X23" s="72">
        <v>0</v>
      </c>
      <c r="Y23" s="72">
        <v>0</v>
      </c>
      <c r="Z23" s="72">
        <v>0</v>
      </c>
      <c r="AA23" s="81"/>
      <c r="AB23" s="73" t="s">
        <v>115</v>
      </c>
      <c r="AC23" s="73" t="s">
        <v>115</v>
      </c>
      <c r="AD23" s="73" t="s">
        <v>115</v>
      </c>
      <c r="AE23" s="67">
        <v>2</v>
      </c>
      <c r="AF23" s="71" t="s">
        <v>119</v>
      </c>
      <c r="AG23" s="67" t="s">
        <v>130</v>
      </c>
      <c r="AH23" s="67" t="s">
        <v>119</v>
      </c>
      <c r="AI23" s="67" t="s">
        <v>131</v>
      </c>
      <c r="AJ23" s="67"/>
      <c r="AK23" s="67"/>
      <c r="AL23" s="67"/>
      <c r="AM23" s="67"/>
      <c r="AN23" s="67"/>
      <c r="AO23" s="67"/>
      <c r="AP23" s="67"/>
      <c r="AQ23" s="67"/>
      <c r="AR23" s="67"/>
      <c r="AS23" s="67"/>
      <c r="AT23" s="67"/>
      <c r="AU23" s="67"/>
      <c r="AV23" s="67"/>
      <c r="AW23" s="67"/>
      <c r="AX23" s="67"/>
      <c r="AY23" s="67"/>
      <c r="AZ23" s="74" t="s">
        <v>146</v>
      </c>
      <c r="BA23" s="82"/>
      <c r="BB23" s="84"/>
      <c r="BC23" s="83"/>
      <c r="BD23" s="61"/>
      <c r="BE23" s="61"/>
      <c r="BF23" s="61"/>
      <c r="BG23" s="61"/>
      <c r="BH23" s="61"/>
      <c r="BI23" s="61"/>
      <c r="BJ23" s="61"/>
      <c r="BK23" s="61"/>
      <c r="BL23" s="61"/>
      <c r="BM23" s="61"/>
      <c r="BN23" s="61"/>
      <c r="BO23" s="61"/>
      <c r="BP23" s="61"/>
      <c r="BQ23" s="61"/>
      <c r="BR23" s="61"/>
      <c r="BS23" s="61"/>
      <c r="BT23" s="61"/>
      <c r="BU23" s="61" t="s">
        <v>121</v>
      </c>
      <c r="BV23" s="75">
        <f t="shared" si="0"/>
        <v>37148</v>
      </c>
      <c r="BW23" s="75">
        <v>42614</v>
      </c>
      <c r="BX23" s="1">
        <f t="shared" si="1"/>
        <v>14</v>
      </c>
      <c r="BY23" t="str">
        <f t="shared" si="2"/>
        <v>Under 16</v>
      </c>
      <c r="BZ23" s="61" t="str">
        <f t="shared" si="3"/>
        <v>Yes</v>
      </c>
      <c r="CA23" s="76">
        <f t="shared" si="4"/>
        <v>0.89</v>
      </c>
      <c r="CB23" s="77" t="str">
        <f t="shared" si="5"/>
        <v>81-90%</v>
      </c>
      <c r="CC23" s="78" t="str">
        <f t="shared" si="6"/>
        <v>1-9</v>
      </c>
      <c r="CD23" s="78">
        <f t="shared" si="7"/>
        <v>0</v>
      </c>
      <c r="CE23" s="78">
        <f t="shared" si="8"/>
        <v>0</v>
      </c>
      <c r="CF23" s="78">
        <f t="shared" si="9"/>
        <v>1</v>
      </c>
      <c r="CG23" s="78">
        <f t="shared" si="10"/>
        <v>0</v>
      </c>
      <c r="CH23" s="61">
        <f t="shared" si="11"/>
        <v>1</v>
      </c>
      <c r="CI23" s="61">
        <f t="shared" si="12"/>
        <v>1</v>
      </c>
      <c r="CJ23" s="61">
        <f t="shared" si="13"/>
        <v>0</v>
      </c>
      <c r="CK23" s="61">
        <f t="shared" si="14"/>
        <v>0</v>
      </c>
      <c r="CL23" s="61">
        <f t="shared" si="15"/>
        <v>0</v>
      </c>
      <c r="CM23" s="61" t="str">
        <f t="shared" si="16"/>
        <v>No English Language data</v>
      </c>
      <c r="CN23" s="61" t="str">
        <f t="shared" si="17"/>
        <v>No mathematics data</v>
      </c>
      <c r="CO23" s="61">
        <f t="shared" si="18"/>
        <v>2</v>
      </c>
      <c r="CP23" s="61" t="str">
        <f t="shared" si="19"/>
        <v>Some grades data</v>
      </c>
      <c r="CQ23" s="61" t="str">
        <f t="shared" si="20"/>
        <v>Underachiever</v>
      </c>
      <c r="CR23" s="61" t="str">
        <f t="shared" si="21"/>
        <v>Not predicted English pass</v>
      </c>
      <c r="CS23" s="61" t="str">
        <f t="shared" si="22"/>
        <v>Not predicted Maths pass</v>
      </c>
      <c r="CT23" s="61" t="str">
        <f t="shared" si="23"/>
        <v>Predicted neither</v>
      </c>
      <c r="CU23" s="61">
        <f t="shared" si="24"/>
        <v>0</v>
      </c>
      <c r="CV23" s="61">
        <f t="shared" si="25"/>
        <v>0</v>
      </c>
      <c r="CW23" s="61">
        <f t="shared" si="26"/>
        <v>0</v>
      </c>
      <c r="CX23" s="61">
        <f t="shared" si="27"/>
        <v>0</v>
      </c>
      <c r="CY23" s="61">
        <f t="shared" si="28"/>
        <v>0</v>
      </c>
      <c r="CZ23" s="61">
        <f t="shared" si="29"/>
        <v>0</v>
      </c>
      <c r="DA23" s="61">
        <f t="shared" si="30"/>
        <v>0</v>
      </c>
      <c r="DB23" s="61">
        <f t="shared" si="31"/>
        <v>0</v>
      </c>
      <c r="DC23" s="61"/>
      <c r="DD23" s="61"/>
      <c r="DE23" s="61"/>
      <c r="DF23" s="61"/>
      <c r="DG23" s="61"/>
      <c r="DH23" s="61"/>
    </row>
    <row r="24" spans="1:112" ht="15.75">
      <c r="A24" t="s">
        <v>193</v>
      </c>
      <c r="B24" t="s">
        <v>192</v>
      </c>
      <c r="C24" s="67" t="s">
        <v>147</v>
      </c>
      <c r="D24" s="67" t="s">
        <v>187</v>
      </c>
      <c r="E24" s="67" t="s">
        <v>131</v>
      </c>
      <c r="F24" s="94">
        <v>37457</v>
      </c>
      <c r="G24" s="67">
        <v>7846913629</v>
      </c>
      <c r="H24" s="67"/>
      <c r="I24" s="68"/>
      <c r="J24" s="87" t="s">
        <v>124</v>
      </c>
      <c r="K24" s="88" t="s">
        <v>113</v>
      </c>
      <c r="L24" s="79" t="s">
        <v>112</v>
      </c>
      <c r="M24" s="88" t="s">
        <v>112</v>
      </c>
      <c r="N24" s="80"/>
      <c r="O24" s="90"/>
      <c r="P24" s="69" t="s">
        <v>137</v>
      </c>
      <c r="Q24" s="70"/>
      <c r="R24" s="69" t="s">
        <v>112</v>
      </c>
      <c r="S24" s="69" t="s">
        <v>113</v>
      </c>
      <c r="T24" s="85"/>
      <c r="U24" s="71">
        <v>100</v>
      </c>
      <c r="V24" s="91"/>
      <c r="W24" s="72">
        <v>1</v>
      </c>
      <c r="X24" s="72">
        <v>0</v>
      </c>
      <c r="Y24" s="72">
        <v>0</v>
      </c>
      <c r="Z24" s="72">
        <v>0</v>
      </c>
      <c r="AA24" s="86"/>
      <c r="AB24" s="73" t="s">
        <v>128</v>
      </c>
      <c r="AC24" s="73" t="s">
        <v>128</v>
      </c>
      <c r="AD24" s="73" t="s">
        <v>128</v>
      </c>
      <c r="AE24" s="67">
        <v>3</v>
      </c>
      <c r="AF24" s="71" t="s">
        <v>117</v>
      </c>
      <c r="AG24" s="67" t="s">
        <v>127</v>
      </c>
      <c r="AH24" s="67" t="s">
        <v>116</v>
      </c>
      <c r="AI24" s="67" t="s">
        <v>127</v>
      </c>
      <c r="AJ24" s="67" t="s">
        <v>120</v>
      </c>
      <c r="AK24" s="67" t="s">
        <v>127</v>
      </c>
      <c r="AL24" s="67" t="s">
        <v>119</v>
      </c>
      <c r="AM24" s="67" t="s">
        <v>127</v>
      </c>
      <c r="AN24" s="67"/>
      <c r="AO24" s="67"/>
      <c r="AP24" s="67"/>
      <c r="AQ24" s="67"/>
      <c r="AR24" s="67"/>
      <c r="AS24" s="67"/>
      <c r="AT24" s="67"/>
      <c r="AU24" s="67"/>
      <c r="AV24" s="67"/>
      <c r="AW24" s="67"/>
      <c r="AX24" s="67"/>
      <c r="AY24" s="67"/>
      <c r="AZ24" s="74" t="s">
        <v>148</v>
      </c>
      <c r="BA24" s="82"/>
      <c r="BB24" s="84"/>
      <c r="BC24" s="83"/>
      <c r="BD24" s="61"/>
      <c r="BE24" s="61"/>
      <c r="BF24" s="61"/>
      <c r="BG24" s="61"/>
      <c r="BH24" s="61"/>
      <c r="BI24" s="61"/>
      <c r="BJ24" s="61"/>
      <c r="BK24" s="61"/>
      <c r="BL24" s="61"/>
      <c r="BM24" s="61"/>
      <c r="BN24" s="61"/>
      <c r="BO24" s="61"/>
      <c r="BP24" s="61"/>
      <c r="BQ24" s="61"/>
      <c r="BR24" s="61"/>
      <c r="BS24" s="61"/>
      <c r="BT24" s="61"/>
      <c r="BU24" s="61" t="s">
        <v>121</v>
      </c>
      <c r="BV24" s="75">
        <f t="shared" si="0"/>
        <v>37457</v>
      </c>
      <c r="BW24" s="75">
        <v>42614</v>
      </c>
      <c r="BX24" s="1">
        <f t="shared" si="1"/>
        <v>14</v>
      </c>
      <c r="BY24" t="str">
        <f t="shared" si="2"/>
        <v>Under 16</v>
      </c>
      <c r="BZ24" s="61" t="str">
        <f t="shared" si="3"/>
        <v>Yes</v>
      </c>
      <c r="CA24" s="76">
        <f t="shared" si="4"/>
        <v>1</v>
      </c>
      <c r="CB24" s="77" t="str">
        <f t="shared" si="5"/>
        <v>100%</v>
      </c>
      <c r="CC24" s="78" t="str">
        <f t="shared" si="6"/>
        <v>1-9</v>
      </c>
      <c r="CD24" s="78">
        <f t="shared" si="7"/>
        <v>0</v>
      </c>
      <c r="CE24" s="78">
        <f t="shared" si="8"/>
        <v>0</v>
      </c>
      <c r="CF24" s="78">
        <f t="shared" si="9"/>
        <v>0</v>
      </c>
      <c r="CG24" s="78">
        <f t="shared" si="10"/>
        <v>0</v>
      </c>
      <c r="CH24" s="61">
        <f t="shared" si="11"/>
        <v>1</v>
      </c>
      <c r="CI24" s="61">
        <f t="shared" si="12"/>
        <v>1</v>
      </c>
      <c r="CJ24" s="61">
        <f t="shared" si="13"/>
        <v>0</v>
      </c>
      <c r="CK24" s="61">
        <f t="shared" si="14"/>
        <v>0</v>
      </c>
      <c r="CL24" s="61">
        <f t="shared" si="15"/>
        <v>0</v>
      </c>
      <c r="CM24" s="61" t="str">
        <f t="shared" si="16"/>
        <v>Don't know</v>
      </c>
      <c r="CN24" s="61" t="str">
        <f t="shared" si="17"/>
        <v>Don't know</v>
      </c>
      <c r="CO24" s="61">
        <f t="shared" si="18"/>
        <v>0</v>
      </c>
      <c r="CP24" s="61" t="str">
        <f t="shared" si="19"/>
        <v>No grades data</v>
      </c>
      <c r="CQ24" s="61" t="str">
        <f t="shared" si="20"/>
        <v>No grades data</v>
      </c>
      <c r="CR24" s="61" t="str">
        <f t="shared" si="21"/>
        <v>No grades data</v>
      </c>
      <c r="CS24" s="61" t="str">
        <f t="shared" si="22"/>
        <v>No grades data</v>
      </c>
      <c r="CT24" s="61" t="str">
        <f t="shared" si="23"/>
        <v>No grades data</v>
      </c>
      <c r="CU24" s="61">
        <f t="shared" si="24"/>
        <v>0</v>
      </c>
      <c r="CV24" s="61">
        <f t="shared" si="25"/>
        <v>0</v>
      </c>
      <c r="CW24" s="61">
        <f t="shared" si="26"/>
        <v>0</v>
      </c>
      <c r="CX24" s="61">
        <f t="shared" si="27"/>
        <v>0</v>
      </c>
      <c r="CY24" s="61">
        <f t="shared" si="28"/>
        <v>0</v>
      </c>
      <c r="CZ24" s="61">
        <f t="shared" si="29"/>
        <v>0</v>
      </c>
      <c r="DA24" s="61">
        <f t="shared" si="30"/>
        <v>0</v>
      </c>
      <c r="DB24" s="61">
        <f t="shared" si="31"/>
        <v>0</v>
      </c>
      <c r="DC24" s="61"/>
      <c r="DD24" s="61"/>
      <c r="DE24" s="61"/>
      <c r="DF24" s="61"/>
      <c r="DG24" s="61"/>
      <c r="DH24" s="61"/>
    </row>
    <row r="25" spans="1:112" ht="15.75">
      <c r="A25" t="s">
        <v>193</v>
      </c>
      <c r="B25" t="s">
        <v>192</v>
      </c>
      <c r="C25" s="67" t="s">
        <v>147</v>
      </c>
      <c r="D25" s="67" t="s">
        <v>181</v>
      </c>
      <c r="E25" s="67" t="s">
        <v>131</v>
      </c>
      <c r="F25" s="94">
        <v>37313</v>
      </c>
      <c r="G25" s="67">
        <v>5143989042</v>
      </c>
      <c r="H25" s="67"/>
      <c r="I25" s="68"/>
      <c r="J25" s="87" t="s">
        <v>129</v>
      </c>
      <c r="K25" s="88" t="s">
        <v>113</v>
      </c>
      <c r="L25" s="79" t="s">
        <v>113</v>
      </c>
      <c r="M25" s="88" t="s">
        <v>112</v>
      </c>
      <c r="N25" s="80"/>
      <c r="O25" s="5"/>
      <c r="P25" s="69" t="s">
        <v>137</v>
      </c>
      <c r="Q25" s="70"/>
      <c r="R25" s="69" t="s">
        <v>112</v>
      </c>
      <c r="S25" s="69" t="s">
        <v>113</v>
      </c>
      <c r="T25" s="68"/>
      <c r="U25" s="71">
        <v>82</v>
      </c>
      <c r="V25" s="89"/>
      <c r="W25" s="72">
        <v>1</v>
      </c>
      <c r="X25" s="72">
        <v>0</v>
      </c>
      <c r="Y25" s="72">
        <v>0</v>
      </c>
      <c r="Z25" s="72">
        <v>0</v>
      </c>
      <c r="AA25" s="81"/>
      <c r="AB25" s="73" t="s">
        <v>115</v>
      </c>
      <c r="AC25" s="73" t="s">
        <v>115</v>
      </c>
      <c r="AD25" s="73" t="s">
        <v>115</v>
      </c>
      <c r="AE25" s="67">
        <v>5</v>
      </c>
      <c r="AF25" s="71" t="s">
        <v>117</v>
      </c>
      <c r="AG25" s="67" t="s">
        <v>130</v>
      </c>
      <c r="AH25" s="67" t="s">
        <v>116</v>
      </c>
      <c r="AI25" s="67" t="s">
        <v>130</v>
      </c>
      <c r="AJ25" s="67" t="s">
        <v>120</v>
      </c>
      <c r="AK25" s="67" t="s">
        <v>127</v>
      </c>
      <c r="AL25" s="67" t="s">
        <v>119</v>
      </c>
      <c r="AM25" s="67" t="s">
        <v>130</v>
      </c>
      <c r="AN25" s="67"/>
      <c r="AO25" s="67"/>
      <c r="AP25" s="67"/>
      <c r="AQ25" s="67"/>
      <c r="AR25" s="67"/>
      <c r="AS25" s="67"/>
      <c r="AT25" s="67"/>
      <c r="AU25" s="67"/>
      <c r="AV25" s="67"/>
      <c r="AW25" s="67"/>
      <c r="AX25" s="67"/>
      <c r="AY25" s="67"/>
      <c r="AZ25" s="74" t="s">
        <v>148</v>
      </c>
      <c r="BA25" s="82"/>
      <c r="BB25" s="84"/>
      <c r="BC25" s="83"/>
      <c r="BD25" s="61"/>
      <c r="BE25" s="61"/>
      <c r="BF25" s="61"/>
      <c r="BG25" s="61"/>
      <c r="BH25" s="61"/>
      <c r="BI25" s="61"/>
      <c r="BJ25" s="61"/>
      <c r="BK25" s="61"/>
      <c r="BL25" s="61"/>
      <c r="BM25" s="61"/>
      <c r="BN25" s="61"/>
      <c r="BO25" s="61"/>
      <c r="BP25" s="61"/>
      <c r="BQ25" s="61"/>
      <c r="BR25" s="61"/>
      <c r="BS25" s="61"/>
      <c r="BT25" s="61"/>
      <c r="BU25" s="61" t="s">
        <v>121</v>
      </c>
      <c r="BV25" s="75">
        <f t="shared" si="0"/>
        <v>37313</v>
      </c>
      <c r="BW25" s="75">
        <v>42614</v>
      </c>
      <c r="BX25" s="1">
        <f t="shared" si="1"/>
        <v>14</v>
      </c>
      <c r="BY25" t="str">
        <f t="shared" si="2"/>
        <v>Under 16</v>
      </c>
      <c r="BZ25" s="61" t="str">
        <f t="shared" si="3"/>
        <v>No</v>
      </c>
      <c r="CA25" s="76">
        <f t="shared" si="4"/>
        <v>0.82</v>
      </c>
      <c r="CB25" s="77" t="str">
        <f t="shared" si="5"/>
        <v>81-90%</v>
      </c>
      <c r="CC25" s="78" t="str">
        <f t="shared" si="6"/>
        <v>1-9</v>
      </c>
      <c r="CD25" s="78">
        <f t="shared" si="7"/>
        <v>0</v>
      </c>
      <c r="CE25" s="78">
        <f t="shared" si="8"/>
        <v>0</v>
      </c>
      <c r="CF25" s="78">
        <f t="shared" si="9"/>
        <v>1</v>
      </c>
      <c r="CG25" s="78">
        <f t="shared" si="10"/>
        <v>0</v>
      </c>
      <c r="CH25" s="61">
        <f t="shared" si="11"/>
        <v>1</v>
      </c>
      <c r="CI25" s="61">
        <f t="shared" si="12"/>
        <v>1</v>
      </c>
      <c r="CJ25" s="61">
        <f t="shared" si="13"/>
        <v>0</v>
      </c>
      <c r="CK25" s="61">
        <f t="shared" si="14"/>
        <v>0</v>
      </c>
      <c r="CL25" s="61">
        <f t="shared" si="15"/>
        <v>0</v>
      </c>
      <c r="CM25" s="61" t="str">
        <f t="shared" si="16"/>
        <v>C</v>
      </c>
      <c r="CN25" s="61" t="str">
        <f t="shared" si="17"/>
        <v>C</v>
      </c>
      <c r="CO25" s="61">
        <f t="shared" si="18"/>
        <v>3</v>
      </c>
      <c r="CP25" s="61" t="str">
        <f t="shared" si="19"/>
        <v>Some grades data</v>
      </c>
      <c r="CQ25" s="61" t="str">
        <f t="shared" si="20"/>
        <v>Underachiever</v>
      </c>
      <c r="CR25" s="61" t="str">
        <f t="shared" si="21"/>
        <v>Predicted English pass</v>
      </c>
      <c r="CS25" s="61" t="str">
        <f t="shared" si="22"/>
        <v>Predicted Maths pass</v>
      </c>
      <c r="CT25" s="61" t="str">
        <f t="shared" si="23"/>
        <v>Predicted both English and Maths</v>
      </c>
      <c r="CU25" s="61">
        <f t="shared" si="24"/>
        <v>0</v>
      </c>
      <c r="CV25" s="61">
        <f t="shared" si="25"/>
        <v>0</v>
      </c>
      <c r="CW25" s="61">
        <f t="shared" si="26"/>
        <v>0</v>
      </c>
      <c r="CX25" s="61">
        <f t="shared" si="27"/>
        <v>0</v>
      </c>
      <c r="CY25" s="61">
        <f t="shared" si="28"/>
        <v>0</v>
      </c>
      <c r="CZ25" s="61">
        <f t="shared" si="29"/>
        <v>0</v>
      </c>
      <c r="DA25" s="61">
        <f t="shared" si="30"/>
        <v>0</v>
      </c>
      <c r="DB25" s="61">
        <f t="shared" si="31"/>
        <v>0</v>
      </c>
      <c r="DC25" s="61"/>
      <c r="DD25" s="61"/>
      <c r="DE25" s="61"/>
      <c r="DF25" s="61"/>
      <c r="DG25" s="61"/>
      <c r="DH25" s="61"/>
    </row>
    <row r="26" spans="1:112" ht="15.75">
      <c r="A26" t="s">
        <v>193</v>
      </c>
      <c r="B26" t="s">
        <v>192</v>
      </c>
      <c r="C26" s="67" t="s">
        <v>147</v>
      </c>
      <c r="D26" s="67" t="s">
        <v>181</v>
      </c>
      <c r="E26" s="67" t="s">
        <v>131</v>
      </c>
      <c r="F26" s="94">
        <v>37256</v>
      </c>
      <c r="G26" s="67">
        <v>2355681359</v>
      </c>
      <c r="H26" s="67"/>
      <c r="I26" s="68"/>
      <c r="J26" s="87" t="s">
        <v>129</v>
      </c>
      <c r="K26" s="88" t="s">
        <v>113</v>
      </c>
      <c r="L26" s="79" t="s">
        <v>113</v>
      </c>
      <c r="M26" s="88" t="s">
        <v>112</v>
      </c>
      <c r="N26" s="80"/>
      <c r="O26" s="5"/>
      <c r="P26" s="69" t="s">
        <v>137</v>
      </c>
      <c r="Q26" s="70"/>
      <c r="R26" s="69" t="s">
        <v>112</v>
      </c>
      <c r="S26" s="69" t="s">
        <v>113</v>
      </c>
      <c r="T26" s="68"/>
      <c r="U26" s="71">
        <v>31</v>
      </c>
      <c r="V26" s="89"/>
      <c r="W26" s="72">
        <v>0</v>
      </c>
      <c r="X26" s="72">
        <v>0</v>
      </c>
      <c r="Y26" s="72">
        <v>0</v>
      </c>
      <c r="Z26" s="72">
        <v>0</v>
      </c>
      <c r="AA26" s="81"/>
      <c r="AB26" s="73" t="s">
        <v>115</v>
      </c>
      <c r="AC26" s="73" t="s">
        <v>115</v>
      </c>
      <c r="AD26" s="73" t="s">
        <v>115</v>
      </c>
      <c r="AE26" s="67">
        <v>5</v>
      </c>
      <c r="AF26" s="71" t="s">
        <v>117</v>
      </c>
      <c r="AG26" s="67" t="s">
        <v>127</v>
      </c>
      <c r="AH26" s="67" t="s">
        <v>116</v>
      </c>
      <c r="AI26" s="67" t="s">
        <v>127</v>
      </c>
      <c r="AJ26" s="67" t="s">
        <v>120</v>
      </c>
      <c r="AK26" s="67" t="s">
        <v>127</v>
      </c>
      <c r="AL26" s="67" t="s">
        <v>119</v>
      </c>
      <c r="AM26" s="67" t="s">
        <v>127</v>
      </c>
      <c r="AN26" s="67"/>
      <c r="AO26" s="67"/>
      <c r="AP26" s="67"/>
      <c r="AQ26" s="67"/>
      <c r="AR26" s="67"/>
      <c r="AS26" s="67"/>
      <c r="AT26" s="67"/>
      <c r="AU26" s="67"/>
      <c r="AV26" s="67"/>
      <c r="AW26" s="67"/>
      <c r="AX26" s="67"/>
      <c r="AY26" s="67"/>
      <c r="AZ26" s="74" t="s">
        <v>148</v>
      </c>
      <c r="BA26" s="82"/>
      <c r="BB26" s="84"/>
      <c r="BC26" s="83"/>
      <c r="BD26" s="61"/>
      <c r="BE26" s="61"/>
      <c r="BF26" s="61"/>
      <c r="BG26" s="61"/>
      <c r="BH26" s="61"/>
      <c r="BI26" s="61"/>
      <c r="BJ26" s="61"/>
      <c r="BK26" s="61"/>
      <c r="BL26" s="61"/>
      <c r="BM26" s="61"/>
      <c r="BN26" s="61"/>
      <c r="BO26" s="61"/>
      <c r="BP26" s="61"/>
      <c r="BQ26" s="61"/>
      <c r="BR26" s="61"/>
      <c r="BS26" s="61"/>
      <c r="BT26" s="61"/>
      <c r="BU26" s="61" t="s">
        <v>121</v>
      </c>
      <c r="BV26" s="75">
        <f t="shared" si="0"/>
        <v>37256</v>
      </c>
      <c r="BW26" s="75">
        <v>42614</v>
      </c>
      <c r="BX26" s="1">
        <f t="shared" si="1"/>
        <v>14</v>
      </c>
      <c r="BY26" t="str">
        <f t="shared" si="2"/>
        <v>Under 16</v>
      </c>
      <c r="BZ26" s="61" t="str">
        <f t="shared" si="3"/>
        <v>No</v>
      </c>
      <c r="CA26" s="76">
        <f t="shared" si="4"/>
        <v>0.31</v>
      </c>
      <c r="CB26" s="77" t="str">
        <f t="shared" si="5"/>
        <v>31-40%</v>
      </c>
      <c r="CC26" s="78">
        <f t="shared" si="6"/>
        <v>0</v>
      </c>
      <c r="CD26" s="78">
        <f t="shared" si="7"/>
        <v>0</v>
      </c>
      <c r="CE26" s="78">
        <f t="shared" si="8"/>
        <v>0</v>
      </c>
      <c r="CF26" s="78">
        <f t="shared" si="9"/>
        <v>1</v>
      </c>
      <c r="CG26" s="78">
        <f t="shared" si="10"/>
        <v>0</v>
      </c>
      <c r="CH26" s="61">
        <f t="shared" si="11"/>
        <v>1</v>
      </c>
      <c r="CI26" s="61">
        <f t="shared" si="12"/>
        <v>1</v>
      </c>
      <c r="CJ26" s="61">
        <f t="shared" si="13"/>
        <v>0</v>
      </c>
      <c r="CK26" s="61">
        <f t="shared" si="14"/>
        <v>0</v>
      </c>
      <c r="CL26" s="61">
        <f t="shared" si="15"/>
        <v>0</v>
      </c>
      <c r="CM26" s="61" t="str">
        <f t="shared" si="16"/>
        <v>Don't know</v>
      </c>
      <c r="CN26" s="61" t="str">
        <f t="shared" si="17"/>
        <v>Don't know</v>
      </c>
      <c r="CO26" s="61">
        <f t="shared" si="18"/>
        <v>0</v>
      </c>
      <c r="CP26" s="61" t="str">
        <f t="shared" si="19"/>
        <v>No grades data</v>
      </c>
      <c r="CQ26" s="61" t="str">
        <f t="shared" si="20"/>
        <v>No grades data</v>
      </c>
      <c r="CR26" s="61" t="str">
        <f t="shared" si="21"/>
        <v>No grades data</v>
      </c>
      <c r="CS26" s="61" t="str">
        <f t="shared" si="22"/>
        <v>No grades data</v>
      </c>
      <c r="CT26" s="61" t="str">
        <f t="shared" si="23"/>
        <v>No grades data</v>
      </c>
      <c r="CU26" s="61">
        <f t="shared" si="24"/>
        <v>0</v>
      </c>
      <c r="CV26" s="61">
        <f t="shared" si="25"/>
        <v>0</v>
      </c>
      <c r="CW26" s="61">
        <f t="shared" si="26"/>
        <v>0</v>
      </c>
      <c r="CX26" s="61">
        <f t="shared" si="27"/>
        <v>0</v>
      </c>
      <c r="CY26" s="61">
        <f t="shared" si="28"/>
        <v>0</v>
      </c>
      <c r="CZ26" s="61">
        <f t="shared" si="29"/>
        <v>0</v>
      </c>
      <c r="DA26" s="61">
        <f t="shared" si="30"/>
        <v>0</v>
      </c>
      <c r="DB26" s="61">
        <f t="shared" si="31"/>
        <v>0</v>
      </c>
      <c r="DC26" s="61"/>
      <c r="DD26" s="61"/>
      <c r="DE26" s="61"/>
      <c r="DF26" s="61"/>
      <c r="DG26" s="61"/>
      <c r="DH26" s="61"/>
    </row>
    <row r="27" spans="1:112" ht="15.75">
      <c r="A27" t="s">
        <v>193</v>
      </c>
      <c r="B27" t="s">
        <v>192</v>
      </c>
      <c r="C27" s="67" t="s">
        <v>147</v>
      </c>
      <c r="D27" s="67" t="s">
        <v>139</v>
      </c>
      <c r="E27" s="67" t="s">
        <v>133</v>
      </c>
      <c r="F27" s="94">
        <v>36744</v>
      </c>
      <c r="G27" s="67" t="s">
        <v>152</v>
      </c>
      <c r="H27" s="67"/>
      <c r="I27" s="68"/>
      <c r="J27" s="87" t="s">
        <v>141</v>
      </c>
      <c r="K27" s="88" t="s">
        <v>113</v>
      </c>
      <c r="L27" s="79" t="s">
        <v>113</v>
      </c>
      <c r="M27" s="88" t="s">
        <v>112</v>
      </c>
      <c r="N27" s="80"/>
      <c r="O27" s="5"/>
      <c r="P27" s="69" t="s">
        <v>137</v>
      </c>
      <c r="Q27" s="70"/>
      <c r="R27" s="69" t="s">
        <v>112</v>
      </c>
      <c r="S27" s="69" t="s">
        <v>113</v>
      </c>
      <c r="T27" s="68"/>
      <c r="U27" s="71">
        <v>25</v>
      </c>
      <c r="V27" s="89"/>
      <c r="W27" s="72">
        <v>1</v>
      </c>
      <c r="X27" s="72">
        <v>0</v>
      </c>
      <c r="Y27" s="72">
        <v>0</v>
      </c>
      <c r="Z27" s="72">
        <v>0</v>
      </c>
      <c r="AA27" s="81"/>
      <c r="AB27" s="73" t="s">
        <v>115</v>
      </c>
      <c r="AC27" s="73" t="s">
        <v>115</v>
      </c>
      <c r="AD27" s="73" t="s">
        <v>115</v>
      </c>
      <c r="AE27" s="67">
        <v>2</v>
      </c>
      <c r="AF27" s="71" t="s">
        <v>117</v>
      </c>
      <c r="AG27" s="67" t="s">
        <v>133</v>
      </c>
      <c r="AH27" s="67" t="s">
        <v>116</v>
      </c>
      <c r="AI27" s="67" t="s">
        <v>133</v>
      </c>
      <c r="AJ27" s="67" t="s">
        <v>120</v>
      </c>
      <c r="AK27" s="67" t="s">
        <v>127</v>
      </c>
      <c r="AL27" s="67" t="s">
        <v>119</v>
      </c>
      <c r="AM27" s="67" t="s">
        <v>133</v>
      </c>
      <c r="AN27" s="67"/>
      <c r="AO27" s="67"/>
      <c r="AP27" s="67"/>
      <c r="AQ27" s="67"/>
      <c r="AR27" s="67"/>
      <c r="AS27" s="67"/>
      <c r="AT27" s="67"/>
      <c r="AU27" s="67"/>
      <c r="AV27" s="67"/>
      <c r="AW27" s="67"/>
      <c r="AX27" s="67"/>
      <c r="AY27" s="67"/>
      <c r="AZ27" s="74" t="s">
        <v>148</v>
      </c>
      <c r="BA27" s="82"/>
      <c r="BB27" s="84"/>
      <c r="BC27" s="83"/>
      <c r="BD27" s="61"/>
      <c r="BE27" s="61"/>
      <c r="BF27" s="61"/>
      <c r="BG27" s="61"/>
      <c r="BH27" s="61"/>
      <c r="BI27" s="61"/>
      <c r="BJ27" s="61"/>
      <c r="BK27" s="61"/>
      <c r="BL27" s="61"/>
      <c r="BM27" s="61"/>
      <c r="BN27" s="61"/>
      <c r="BO27" s="61"/>
      <c r="BP27" s="61"/>
      <c r="BQ27" s="61"/>
      <c r="BR27" s="61"/>
      <c r="BS27" s="61"/>
      <c r="BT27" s="61"/>
      <c r="BU27" s="61" t="s">
        <v>121</v>
      </c>
      <c r="BV27" s="75">
        <f t="shared" si="0"/>
        <v>36744</v>
      </c>
      <c r="BW27" s="75">
        <v>42614</v>
      </c>
      <c r="BX27" s="1">
        <f t="shared" si="1"/>
        <v>16</v>
      </c>
      <c r="BY27" t="str">
        <f t="shared" si="2"/>
        <v>16-18</v>
      </c>
      <c r="BZ27" s="61" t="str">
        <f t="shared" si="3"/>
        <v>No</v>
      </c>
      <c r="CA27" s="76">
        <f t="shared" si="4"/>
        <v>0.25</v>
      </c>
      <c r="CB27" s="77" t="str">
        <f t="shared" si="5"/>
        <v>21-30%</v>
      </c>
      <c r="CC27" s="78" t="str">
        <f t="shared" si="6"/>
        <v>1-9</v>
      </c>
      <c r="CD27" s="78">
        <f t="shared" si="7"/>
        <v>0</v>
      </c>
      <c r="CE27" s="78">
        <f t="shared" si="8"/>
        <v>0</v>
      </c>
      <c r="CF27" s="78">
        <f t="shared" si="9"/>
        <v>1</v>
      </c>
      <c r="CG27" s="78">
        <f t="shared" si="10"/>
        <v>0</v>
      </c>
      <c r="CH27" s="61">
        <f t="shared" si="11"/>
        <v>1</v>
      </c>
      <c r="CI27" s="61">
        <f t="shared" si="12"/>
        <v>1</v>
      </c>
      <c r="CJ27" s="61">
        <f t="shared" si="13"/>
        <v>0</v>
      </c>
      <c r="CK27" s="61">
        <f t="shared" si="14"/>
        <v>0</v>
      </c>
      <c r="CL27" s="61">
        <f t="shared" si="15"/>
        <v>0</v>
      </c>
      <c r="CM27" s="61" t="str">
        <f t="shared" si="16"/>
        <v>D</v>
      </c>
      <c r="CN27" s="61" t="str">
        <f t="shared" si="17"/>
        <v>D</v>
      </c>
      <c r="CO27" s="61">
        <f t="shared" si="18"/>
        <v>0</v>
      </c>
      <c r="CP27" s="61" t="str">
        <f t="shared" si="19"/>
        <v>Some grades data</v>
      </c>
      <c r="CQ27" s="61" t="str">
        <f t="shared" si="20"/>
        <v>Underachiever</v>
      </c>
      <c r="CR27" s="61" t="str">
        <f t="shared" si="21"/>
        <v>Not predicted English pass</v>
      </c>
      <c r="CS27" s="61" t="str">
        <f t="shared" si="22"/>
        <v>Not predicted Maths pass</v>
      </c>
      <c r="CT27" s="61" t="str">
        <f t="shared" si="23"/>
        <v>Predicted neither</v>
      </c>
      <c r="CU27" s="61">
        <f t="shared" si="24"/>
        <v>0</v>
      </c>
      <c r="CV27" s="61">
        <f t="shared" si="25"/>
        <v>0</v>
      </c>
      <c r="CW27" s="61">
        <f t="shared" si="26"/>
        <v>0</v>
      </c>
      <c r="CX27" s="61">
        <f t="shared" si="27"/>
        <v>0</v>
      </c>
      <c r="CY27" s="61">
        <f t="shared" si="28"/>
        <v>0</v>
      </c>
      <c r="CZ27" s="61">
        <f t="shared" si="29"/>
        <v>0</v>
      </c>
      <c r="DA27" s="61">
        <f t="shared" si="30"/>
        <v>0</v>
      </c>
      <c r="DB27" s="61">
        <f t="shared" si="31"/>
        <v>0</v>
      </c>
      <c r="DC27" s="61"/>
      <c r="DD27" s="61"/>
      <c r="DE27" s="61"/>
      <c r="DF27" s="61"/>
      <c r="DG27" s="61"/>
      <c r="DH27" s="61"/>
    </row>
    <row r="28" spans="1:112" ht="15.75">
      <c r="A28" t="s">
        <v>193</v>
      </c>
      <c r="B28" t="s">
        <v>192</v>
      </c>
      <c r="C28" s="67" t="s">
        <v>147</v>
      </c>
      <c r="D28" s="67" t="s">
        <v>178</v>
      </c>
      <c r="E28" s="67" t="s">
        <v>135</v>
      </c>
      <c r="F28" s="94">
        <v>37145</v>
      </c>
      <c r="G28" s="67" t="s">
        <v>225</v>
      </c>
      <c r="H28" s="67"/>
      <c r="I28" s="68"/>
      <c r="J28" s="87" t="s">
        <v>129</v>
      </c>
      <c r="K28" s="88" t="s">
        <v>113</v>
      </c>
      <c r="L28" s="79" t="s">
        <v>113</v>
      </c>
      <c r="M28" s="88" t="s">
        <v>112</v>
      </c>
      <c r="N28" s="80"/>
      <c r="O28" s="5"/>
      <c r="P28" s="69" t="s">
        <v>137</v>
      </c>
      <c r="Q28" s="70"/>
      <c r="R28" s="69" t="s">
        <v>113</v>
      </c>
      <c r="S28" s="69" t="s">
        <v>113</v>
      </c>
      <c r="T28" s="68"/>
      <c r="U28" s="71">
        <v>100</v>
      </c>
      <c r="V28" s="89"/>
      <c r="W28" s="72">
        <v>1</v>
      </c>
      <c r="X28" s="72">
        <v>0</v>
      </c>
      <c r="Y28" s="72">
        <v>0</v>
      </c>
      <c r="Z28" s="72">
        <v>0</v>
      </c>
      <c r="AA28" s="81"/>
      <c r="AB28" s="73" t="s">
        <v>128</v>
      </c>
      <c r="AC28" s="73" t="s">
        <v>128</v>
      </c>
      <c r="AD28" s="73" t="s">
        <v>115</v>
      </c>
      <c r="AE28" s="67">
        <v>5</v>
      </c>
      <c r="AF28" s="71" t="s">
        <v>117</v>
      </c>
      <c r="AG28" s="67" t="s">
        <v>130</v>
      </c>
      <c r="AH28" s="67" t="s">
        <v>116</v>
      </c>
      <c r="AI28" s="67" t="s">
        <v>130</v>
      </c>
      <c r="AJ28" s="67" t="s">
        <v>120</v>
      </c>
      <c r="AK28" s="67" t="s">
        <v>127</v>
      </c>
      <c r="AL28" s="67" t="s">
        <v>119</v>
      </c>
      <c r="AM28" s="67" t="s">
        <v>127</v>
      </c>
      <c r="AN28" s="67"/>
      <c r="AO28" s="67"/>
      <c r="AP28" s="67"/>
      <c r="AQ28" s="67"/>
      <c r="AR28" s="67"/>
      <c r="AS28" s="67"/>
      <c r="AT28" s="67"/>
      <c r="AU28" s="67"/>
      <c r="AV28" s="67"/>
      <c r="AW28" s="67"/>
      <c r="AX28" s="67"/>
      <c r="AY28" s="67"/>
      <c r="AZ28" s="74" t="s">
        <v>148</v>
      </c>
      <c r="BA28" s="82"/>
      <c r="BB28" s="84"/>
      <c r="BC28" s="83"/>
      <c r="BD28" s="61"/>
      <c r="BE28" s="61"/>
      <c r="BF28" s="61"/>
      <c r="BG28" s="61"/>
      <c r="BH28" s="61"/>
      <c r="BI28" s="61"/>
      <c r="BJ28" s="61"/>
      <c r="BK28" s="61"/>
      <c r="BL28" s="61"/>
      <c r="BM28" s="61"/>
      <c r="BN28" s="61"/>
      <c r="BO28" s="61"/>
      <c r="BP28" s="61"/>
      <c r="BQ28" s="61"/>
      <c r="BR28" s="61"/>
      <c r="BS28" s="61"/>
      <c r="BT28" s="61"/>
      <c r="BU28" s="61" t="s">
        <v>121</v>
      </c>
      <c r="BV28" s="75">
        <f t="shared" si="0"/>
        <v>37145</v>
      </c>
      <c r="BW28" s="75">
        <v>42614</v>
      </c>
      <c r="BX28" s="1">
        <f t="shared" si="1"/>
        <v>14</v>
      </c>
      <c r="BY28" t="str">
        <f t="shared" si="2"/>
        <v>Under 16</v>
      </c>
      <c r="BZ28" s="61" t="str">
        <f t="shared" si="3"/>
        <v>No</v>
      </c>
      <c r="CA28" s="76">
        <f t="shared" si="4"/>
        <v>1</v>
      </c>
      <c r="CB28" s="77" t="str">
        <f t="shared" si="5"/>
        <v>100%</v>
      </c>
      <c r="CC28" s="78" t="str">
        <f t="shared" si="6"/>
        <v>1-9</v>
      </c>
      <c r="CD28" s="78">
        <f t="shared" si="7"/>
        <v>0</v>
      </c>
      <c r="CE28" s="78">
        <f t="shared" si="8"/>
        <v>0</v>
      </c>
      <c r="CF28" s="78">
        <f t="shared" si="9"/>
        <v>0</v>
      </c>
      <c r="CG28" s="78">
        <f t="shared" si="10"/>
        <v>0</v>
      </c>
      <c r="CH28" s="61">
        <f t="shared" si="11"/>
        <v>1</v>
      </c>
      <c r="CI28" s="61">
        <f t="shared" si="12"/>
        <v>1</v>
      </c>
      <c r="CJ28" s="61">
        <f t="shared" si="13"/>
        <v>0</v>
      </c>
      <c r="CK28" s="61">
        <f t="shared" si="14"/>
        <v>0</v>
      </c>
      <c r="CL28" s="61">
        <f t="shared" si="15"/>
        <v>0</v>
      </c>
      <c r="CM28" s="61" t="str">
        <f t="shared" si="16"/>
        <v>C</v>
      </c>
      <c r="CN28" s="61" t="str">
        <f t="shared" si="17"/>
        <v>C</v>
      </c>
      <c r="CO28" s="61">
        <f t="shared" si="18"/>
        <v>2</v>
      </c>
      <c r="CP28" s="61" t="str">
        <f t="shared" si="19"/>
        <v>Some grades data</v>
      </c>
      <c r="CQ28" s="61" t="str">
        <f t="shared" si="20"/>
        <v>Underachiever</v>
      </c>
      <c r="CR28" s="61" t="str">
        <f t="shared" si="21"/>
        <v>Predicted English pass</v>
      </c>
      <c r="CS28" s="61" t="str">
        <f t="shared" si="22"/>
        <v>Predicted Maths pass</v>
      </c>
      <c r="CT28" s="61" t="str">
        <f t="shared" si="23"/>
        <v>Predicted both English and Maths</v>
      </c>
      <c r="CU28" s="61">
        <f t="shared" si="24"/>
        <v>0</v>
      </c>
      <c r="CV28" s="61">
        <f t="shared" si="25"/>
        <v>0</v>
      </c>
      <c r="CW28" s="61">
        <f t="shared" si="26"/>
        <v>0</v>
      </c>
      <c r="CX28" s="61">
        <f t="shared" si="27"/>
        <v>0</v>
      </c>
      <c r="CY28" s="61">
        <f t="shared" si="28"/>
        <v>0</v>
      </c>
      <c r="CZ28" s="61">
        <f t="shared" si="29"/>
        <v>0</v>
      </c>
      <c r="DA28" s="61">
        <f t="shared" si="30"/>
        <v>0</v>
      </c>
      <c r="DB28" s="61">
        <f t="shared" si="31"/>
        <v>0</v>
      </c>
      <c r="DC28" s="61"/>
      <c r="DD28" s="61"/>
      <c r="DE28" s="61"/>
      <c r="DF28" s="61"/>
      <c r="DG28" s="61"/>
      <c r="DH28" s="61"/>
    </row>
    <row r="29" spans="1:112" ht="15.75">
      <c r="A29" t="s">
        <v>194</v>
      </c>
      <c r="B29" t="s">
        <v>192</v>
      </c>
      <c r="C29" s="67" t="s">
        <v>149</v>
      </c>
      <c r="D29" s="67" t="s">
        <v>139</v>
      </c>
      <c r="E29" s="67" t="s">
        <v>178</v>
      </c>
      <c r="F29" s="94">
        <v>37288</v>
      </c>
      <c r="G29" s="67">
        <v>4526676720</v>
      </c>
      <c r="H29" s="67" t="s">
        <v>150</v>
      </c>
      <c r="I29" s="68"/>
      <c r="J29" s="87" t="s">
        <v>129</v>
      </c>
      <c r="K29" s="88" t="s">
        <v>126</v>
      </c>
      <c r="L29" s="79" t="s">
        <v>126</v>
      </c>
      <c r="M29" s="88" t="s">
        <v>138</v>
      </c>
      <c r="N29" s="80"/>
      <c r="O29" s="90"/>
      <c r="P29" s="69" t="s">
        <v>114</v>
      </c>
      <c r="Q29" s="70"/>
      <c r="R29" s="69" t="s">
        <v>126</v>
      </c>
      <c r="S29" s="69" t="s">
        <v>126</v>
      </c>
      <c r="T29" s="85"/>
      <c r="U29" s="71">
        <v>100</v>
      </c>
      <c r="V29" s="91"/>
      <c r="W29" s="72">
        <v>0</v>
      </c>
      <c r="X29" s="72">
        <v>0</v>
      </c>
      <c r="Y29" s="72">
        <v>0</v>
      </c>
      <c r="Z29" s="72">
        <v>0</v>
      </c>
      <c r="AA29" s="86"/>
      <c r="AB29" s="73" t="s">
        <v>128</v>
      </c>
      <c r="AC29" s="73" t="s">
        <v>128</v>
      </c>
      <c r="AD29" s="73" t="s">
        <v>128</v>
      </c>
      <c r="AE29" s="67">
        <v>7</v>
      </c>
      <c r="AF29" s="71" t="s">
        <v>119</v>
      </c>
      <c r="AG29" s="67" t="s">
        <v>130</v>
      </c>
      <c r="AH29" s="67" t="s">
        <v>125</v>
      </c>
      <c r="AI29" s="67" t="s">
        <v>133</v>
      </c>
      <c r="AJ29" s="67" t="s">
        <v>118</v>
      </c>
      <c r="AK29" s="67" t="s">
        <v>133</v>
      </c>
      <c r="AL29" s="67" t="s">
        <v>116</v>
      </c>
      <c r="AM29" s="67" t="s">
        <v>135</v>
      </c>
      <c r="AN29" s="67" t="s">
        <v>117</v>
      </c>
      <c r="AO29" s="67" t="s">
        <v>133</v>
      </c>
      <c r="AP29" s="67" t="s">
        <v>120</v>
      </c>
      <c r="AQ29" s="67" t="s">
        <v>134</v>
      </c>
      <c r="AR29" s="67" t="s">
        <v>123</v>
      </c>
      <c r="AS29" s="67" t="s">
        <v>133</v>
      </c>
      <c r="AT29" s="67"/>
      <c r="AU29" s="67"/>
      <c r="AV29" s="67"/>
      <c r="AW29" s="67"/>
      <c r="AX29" s="67"/>
      <c r="AY29" s="67"/>
      <c r="AZ29" s="74" t="s">
        <v>151</v>
      </c>
      <c r="BA29" s="82"/>
      <c r="BB29" s="84"/>
      <c r="BC29" s="83"/>
      <c r="BD29" s="61"/>
      <c r="BE29" s="61"/>
      <c r="BF29" s="61"/>
      <c r="BG29" s="61"/>
      <c r="BH29" s="61"/>
      <c r="BI29" s="61"/>
      <c r="BJ29" s="61"/>
      <c r="BK29" s="61"/>
      <c r="BL29" s="61"/>
      <c r="BM29" s="61"/>
      <c r="BN29" s="61"/>
      <c r="BO29" s="61"/>
      <c r="BP29" s="61"/>
      <c r="BQ29" s="61"/>
      <c r="BR29" s="61"/>
      <c r="BS29" s="61"/>
      <c r="BT29" s="61"/>
      <c r="BU29" s="61" t="s">
        <v>121</v>
      </c>
      <c r="BV29" s="75">
        <f t="shared" si="0"/>
        <v>37288</v>
      </c>
      <c r="BW29" s="75">
        <v>42614</v>
      </c>
      <c r="BX29" s="1">
        <f t="shared" si="1"/>
        <v>14</v>
      </c>
      <c r="BY29" t="str">
        <f t="shared" si="2"/>
        <v>Under 16</v>
      </c>
      <c r="BZ29" s="61" t="str">
        <f t="shared" si="3"/>
        <v>No</v>
      </c>
      <c r="CA29" s="76">
        <f t="shared" si="4"/>
        <v>1</v>
      </c>
      <c r="CB29" s="77" t="str">
        <f t="shared" si="5"/>
        <v>100%</v>
      </c>
      <c r="CC29" s="78">
        <f t="shared" si="6"/>
        <v>0</v>
      </c>
      <c r="CD29" s="78">
        <f t="shared" si="7"/>
        <v>0</v>
      </c>
      <c r="CE29" s="78">
        <f t="shared" si="8"/>
        <v>0</v>
      </c>
      <c r="CF29" s="78">
        <f t="shared" si="9"/>
        <v>0</v>
      </c>
      <c r="CG29" s="78">
        <f t="shared" si="10"/>
        <v>0</v>
      </c>
      <c r="CH29" s="61">
        <f t="shared" si="11"/>
        <v>1</v>
      </c>
      <c r="CI29" s="61">
        <f t="shared" si="12"/>
        <v>1</v>
      </c>
      <c r="CJ29" s="61">
        <f t="shared" si="13"/>
        <v>0</v>
      </c>
      <c r="CK29" s="61">
        <f t="shared" si="14"/>
        <v>0</v>
      </c>
      <c r="CL29" s="61">
        <f t="shared" si="15"/>
        <v>0</v>
      </c>
      <c r="CM29" s="61" t="str">
        <f t="shared" si="16"/>
        <v>D</v>
      </c>
      <c r="CN29" s="61" t="str">
        <f t="shared" si="17"/>
        <v>F</v>
      </c>
      <c r="CO29" s="61">
        <f t="shared" si="18"/>
        <v>1</v>
      </c>
      <c r="CP29" s="61" t="str">
        <f t="shared" si="19"/>
        <v>Some grades data</v>
      </c>
      <c r="CQ29" s="61" t="str">
        <f t="shared" si="20"/>
        <v>Underachiever</v>
      </c>
      <c r="CR29" s="61" t="str">
        <f t="shared" si="21"/>
        <v>Not predicted English pass</v>
      </c>
      <c r="CS29" s="61" t="str">
        <f t="shared" si="22"/>
        <v>Not predicted Maths pass</v>
      </c>
      <c r="CT29" s="61" t="str">
        <f t="shared" si="23"/>
        <v>Predicted neither</v>
      </c>
      <c r="CU29" s="61">
        <f t="shared" si="24"/>
        <v>0</v>
      </c>
      <c r="CV29" s="61">
        <f t="shared" si="25"/>
        <v>0</v>
      </c>
      <c r="CW29" s="61">
        <f t="shared" si="26"/>
        <v>0</v>
      </c>
      <c r="CX29" s="61">
        <f t="shared" si="27"/>
        <v>0</v>
      </c>
      <c r="CY29" s="61">
        <f t="shared" si="28"/>
        <v>0</v>
      </c>
      <c r="CZ29" s="61">
        <f t="shared" si="29"/>
        <v>0</v>
      </c>
      <c r="DA29" s="61">
        <f t="shared" si="30"/>
        <v>0</v>
      </c>
      <c r="DB29" s="61">
        <f t="shared" si="31"/>
        <v>0</v>
      </c>
      <c r="DC29" s="61"/>
      <c r="DD29" s="61"/>
      <c r="DE29" s="61"/>
      <c r="DF29" s="61"/>
      <c r="DG29" s="61"/>
      <c r="DH29" s="61"/>
    </row>
    <row r="30" spans="1:112" ht="15.75">
      <c r="A30" t="s">
        <v>194</v>
      </c>
      <c r="B30" t="s">
        <v>192</v>
      </c>
      <c r="C30" s="67" t="s">
        <v>149</v>
      </c>
      <c r="D30" s="67" t="s">
        <v>185</v>
      </c>
      <c r="E30" s="67" t="s">
        <v>184</v>
      </c>
      <c r="F30" s="94">
        <v>37359</v>
      </c>
      <c r="G30" s="67">
        <v>3132432147</v>
      </c>
      <c r="H30" s="67" t="s">
        <v>152</v>
      </c>
      <c r="I30" s="68"/>
      <c r="J30" s="87" t="s">
        <v>129</v>
      </c>
      <c r="K30" s="88" t="s">
        <v>126</v>
      </c>
      <c r="L30" s="79" t="s">
        <v>126</v>
      </c>
      <c r="M30" s="88" t="s">
        <v>138</v>
      </c>
      <c r="N30" s="80"/>
      <c r="O30" s="5"/>
      <c r="P30" s="69" t="s">
        <v>114</v>
      </c>
      <c r="Q30" s="70"/>
      <c r="R30" s="69" t="s">
        <v>126</v>
      </c>
      <c r="S30" s="69" t="s">
        <v>126</v>
      </c>
      <c r="T30" s="68"/>
      <c r="U30" s="71">
        <v>98</v>
      </c>
      <c r="V30" s="89"/>
      <c r="W30" s="72">
        <v>0</v>
      </c>
      <c r="X30" s="72">
        <v>0</v>
      </c>
      <c r="Y30" s="72">
        <v>0</v>
      </c>
      <c r="Z30" s="72">
        <v>0</v>
      </c>
      <c r="AA30" s="81"/>
      <c r="AB30" s="73" t="s">
        <v>128</v>
      </c>
      <c r="AC30" s="73" t="s">
        <v>128</v>
      </c>
      <c r="AD30" s="73" t="s">
        <v>128</v>
      </c>
      <c r="AE30" s="67">
        <v>7</v>
      </c>
      <c r="AF30" s="71" t="s">
        <v>119</v>
      </c>
      <c r="AG30" s="67" t="s">
        <v>133</v>
      </c>
      <c r="AH30" s="67" t="s">
        <v>125</v>
      </c>
      <c r="AI30" s="67" t="s">
        <v>134</v>
      </c>
      <c r="AJ30" s="67" t="s">
        <v>123</v>
      </c>
      <c r="AK30" s="67" t="s">
        <v>133</v>
      </c>
      <c r="AL30" s="67" t="s">
        <v>116</v>
      </c>
      <c r="AM30" s="67" t="s">
        <v>134</v>
      </c>
      <c r="AN30" s="67" t="s">
        <v>153</v>
      </c>
      <c r="AO30" s="67" t="s">
        <v>133</v>
      </c>
      <c r="AP30" s="67" t="s">
        <v>120</v>
      </c>
      <c r="AQ30" s="67" t="s">
        <v>133</v>
      </c>
      <c r="AR30" s="67" t="s">
        <v>132</v>
      </c>
      <c r="AS30" s="67" t="s">
        <v>134</v>
      </c>
      <c r="AT30" s="67"/>
      <c r="AU30" s="67"/>
      <c r="AV30" s="67"/>
      <c r="AW30" s="67"/>
      <c r="AX30" s="67"/>
      <c r="AY30" s="67"/>
      <c r="AZ30" s="74" t="s">
        <v>151</v>
      </c>
      <c r="BA30" s="82"/>
      <c r="BB30" s="84"/>
      <c r="BC30" s="83"/>
      <c r="BD30" s="61"/>
      <c r="BE30" s="61"/>
      <c r="BF30" s="61"/>
      <c r="BG30" s="61"/>
      <c r="BH30" s="61"/>
      <c r="BI30" s="61"/>
      <c r="BJ30" s="61"/>
      <c r="BK30" s="61"/>
      <c r="BL30" s="61"/>
      <c r="BM30" s="61"/>
      <c r="BN30" s="61"/>
      <c r="BO30" s="61"/>
      <c r="BP30" s="61"/>
      <c r="BQ30" s="61"/>
      <c r="BR30" s="61"/>
      <c r="BS30" s="61"/>
      <c r="BT30" s="61"/>
      <c r="BU30" s="61" t="s">
        <v>121</v>
      </c>
      <c r="BV30" s="75">
        <f t="shared" si="0"/>
        <v>37359</v>
      </c>
      <c r="BW30" s="75">
        <v>42614</v>
      </c>
      <c r="BX30" s="1">
        <f t="shared" si="1"/>
        <v>14</v>
      </c>
      <c r="BY30" t="str">
        <f t="shared" si="2"/>
        <v>Under 16</v>
      </c>
      <c r="BZ30" s="61" t="str">
        <f t="shared" si="3"/>
        <v>No</v>
      </c>
      <c r="CA30" s="76">
        <f t="shared" si="4"/>
        <v>0.98</v>
      </c>
      <c r="CB30" s="77" t="str">
        <f t="shared" si="5"/>
        <v>91-99%</v>
      </c>
      <c r="CC30" s="78">
        <f t="shared" si="6"/>
        <v>0</v>
      </c>
      <c r="CD30" s="78">
        <f t="shared" si="7"/>
        <v>0</v>
      </c>
      <c r="CE30" s="78">
        <f t="shared" si="8"/>
        <v>0</v>
      </c>
      <c r="CF30" s="78">
        <f t="shared" si="9"/>
        <v>0</v>
      </c>
      <c r="CG30" s="78">
        <f t="shared" si="10"/>
        <v>0</v>
      </c>
      <c r="CH30" s="61">
        <f t="shared" si="11"/>
        <v>1</v>
      </c>
      <c r="CI30" s="61">
        <f t="shared" si="12"/>
        <v>1</v>
      </c>
      <c r="CJ30" s="61">
        <f t="shared" si="13"/>
        <v>0</v>
      </c>
      <c r="CK30" s="61">
        <f t="shared" si="14"/>
        <v>0</v>
      </c>
      <c r="CL30" s="61">
        <f t="shared" si="15"/>
        <v>0</v>
      </c>
      <c r="CM30" s="61" t="str">
        <f t="shared" si="16"/>
        <v>D</v>
      </c>
      <c r="CN30" s="61" t="str">
        <f t="shared" si="17"/>
        <v>E</v>
      </c>
      <c r="CO30" s="61">
        <f t="shared" si="18"/>
        <v>0</v>
      </c>
      <c r="CP30" s="61" t="str">
        <f t="shared" si="19"/>
        <v>Some grades data</v>
      </c>
      <c r="CQ30" s="61" t="str">
        <f t="shared" si="20"/>
        <v>Underachiever</v>
      </c>
      <c r="CR30" s="61" t="str">
        <f t="shared" si="21"/>
        <v>Not predicted English pass</v>
      </c>
      <c r="CS30" s="61" t="str">
        <f t="shared" si="22"/>
        <v>Not predicted Maths pass</v>
      </c>
      <c r="CT30" s="61" t="str">
        <f t="shared" si="23"/>
        <v>Predicted neither</v>
      </c>
      <c r="CU30" s="61">
        <f t="shared" si="24"/>
        <v>0</v>
      </c>
      <c r="CV30" s="61">
        <f t="shared" si="25"/>
        <v>0</v>
      </c>
      <c r="CW30" s="61">
        <f t="shared" si="26"/>
        <v>0</v>
      </c>
      <c r="CX30" s="61">
        <f t="shared" si="27"/>
        <v>0</v>
      </c>
      <c r="CY30" s="61">
        <f t="shared" si="28"/>
        <v>0</v>
      </c>
      <c r="CZ30" s="61">
        <f t="shared" si="29"/>
        <v>0</v>
      </c>
      <c r="DA30" s="61">
        <f t="shared" si="30"/>
        <v>0</v>
      </c>
      <c r="DB30" s="61">
        <f t="shared" si="31"/>
        <v>0</v>
      </c>
      <c r="DC30" s="61"/>
      <c r="DD30" s="61"/>
      <c r="DE30" s="61"/>
      <c r="DF30" s="61"/>
      <c r="DG30" s="61"/>
      <c r="DH30" s="61"/>
    </row>
    <row r="31" spans="1:112" ht="29.25">
      <c r="A31" t="s">
        <v>194</v>
      </c>
      <c r="B31" t="s">
        <v>192</v>
      </c>
      <c r="C31" s="67" t="s">
        <v>149</v>
      </c>
      <c r="D31" s="67" t="s">
        <v>188</v>
      </c>
      <c r="E31" s="67" t="s">
        <v>178</v>
      </c>
      <c r="F31" s="94">
        <v>37393</v>
      </c>
      <c r="G31" s="67">
        <v>2355681359</v>
      </c>
      <c r="H31" s="67" t="s">
        <v>154</v>
      </c>
      <c r="I31" s="68"/>
      <c r="J31" s="87" t="s">
        <v>129</v>
      </c>
      <c r="K31" s="88" t="s">
        <v>126</v>
      </c>
      <c r="L31" s="79" t="s">
        <v>126</v>
      </c>
      <c r="M31" s="88" t="s">
        <v>138</v>
      </c>
      <c r="N31" s="80"/>
      <c r="O31" s="5"/>
      <c r="P31" s="69" t="s">
        <v>114</v>
      </c>
      <c r="Q31" s="70"/>
      <c r="R31" s="69" t="s">
        <v>126</v>
      </c>
      <c r="S31" s="69" t="s">
        <v>126</v>
      </c>
      <c r="T31" s="68"/>
      <c r="U31" s="71">
        <v>98</v>
      </c>
      <c r="V31" s="89"/>
      <c r="W31" s="72">
        <v>0</v>
      </c>
      <c r="X31" s="72">
        <v>0</v>
      </c>
      <c r="Y31" s="72">
        <v>0</v>
      </c>
      <c r="Z31" s="72">
        <v>0</v>
      </c>
      <c r="AA31" s="81"/>
      <c r="AB31" s="73" t="s">
        <v>128</v>
      </c>
      <c r="AC31" s="73" t="s">
        <v>128</v>
      </c>
      <c r="AD31" s="73" t="s">
        <v>128</v>
      </c>
      <c r="AE31" s="67">
        <v>7</v>
      </c>
      <c r="AF31" s="71" t="s">
        <v>116</v>
      </c>
      <c r="AG31" s="67" t="s">
        <v>133</v>
      </c>
      <c r="AH31" s="67" t="s">
        <v>117</v>
      </c>
      <c r="AI31" s="67" t="s">
        <v>133</v>
      </c>
      <c r="AJ31" s="67" t="s">
        <v>125</v>
      </c>
      <c r="AK31" s="67" t="s">
        <v>133</v>
      </c>
      <c r="AL31" s="67" t="s">
        <v>123</v>
      </c>
      <c r="AM31" s="67" t="s">
        <v>133</v>
      </c>
      <c r="AN31" s="67" t="s">
        <v>120</v>
      </c>
      <c r="AO31" s="67" t="s">
        <v>134</v>
      </c>
      <c r="AP31" s="67" t="s">
        <v>132</v>
      </c>
      <c r="AQ31" s="67" t="s">
        <v>134</v>
      </c>
      <c r="AR31" s="67" t="s">
        <v>119</v>
      </c>
      <c r="AS31" s="67" t="s">
        <v>130</v>
      </c>
      <c r="AT31" s="67"/>
      <c r="AU31" s="67"/>
      <c r="AV31" s="67"/>
      <c r="AW31" s="67"/>
      <c r="AX31" s="67"/>
      <c r="AY31" s="67"/>
      <c r="AZ31" s="74" t="s">
        <v>155</v>
      </c>
      <c r="BA31" s="82"/>
      <c r="BB31" s="84"/>
      <c r="BC31" s="83"/>
      <c r="BD31" s="61"/>
      <c r="BE31" s="61"/>
      <c r="BF31" s="61"/>
      <c r="BG31" s="61"/>
      <c r="BH31" s="61"/>
      <c r="BI31" s="61"/>
      <c r="BJ31" s="61"/>
      <c r="BK31" s="61"/>
      <c r="BL31" s="61"/>
      <c r="BM31" s="61"/>
      <c r="BN31" s="61"/>
      <c r="BO31" s="61"/>
      <c r="BP31" s="61"/>
      <c r="BQ31" s="61"/>
      <c r="BR31" s="61"/>
      <c r="BS31" s="61"/>
      <c r="BT31" s="61"/>
      <c r="BU31" s="61" t="s">
        <v>121</v>
      </c>
      <c r="BV31" s="75">
        <f t="shared" si="0"/>
        <v>37393</v>
      </c>
      <c r="BW31" s="75">
        <v>42614</v>
      </c>
      <c r="BX31" s="1">
        <f t="shared" si="1"/>
        <v>14</v>
      </c>
      <c r="BY31" t="str">
        <f t="shared" si="2"/>
        <v>Under 16</v>
      </c>
      <c r="BZ31" s="61" t="str">
        <f t="shared" si="3"/>
        <v>No</v>
      </c>
      <c r="CA31" s="76">
        <f t="shared" si="4"/>
        <v>0.98</v>
      </c>
      <c r="CB31" s="77" t="str">
        <f t="shared" si="5"/>
        <v>91-99%</v>
      </c>
      <c r="CC31" s="78">
        <f t="shared" si="6"/>
        <v>0</v>
      </c>
      <c r="CD31" s="78">
        <f t="shared" si="7"/>
        <v>0</v>
      </c>
      <c r="CE31" s="78">
        <f t="shared" si="8"/>
        <v>0</v>
      </c>
      <c r="CF31" s="78">
        <f t="shared" si="9"/>
        <v>0</v>
      </c>
      <c r="CG31" s="78">
        <f t="shared" si="10"/>
        <v>0</v>
      </c>
      <c r="CH31" s="61">
        <f t="shared" si="11"/>
        <v>1</v>
      </c>
      <c r="CI31" s="61">
        <f t="shared" si="12"/>
        <v>1</v>
      </c>
      <c r="CJ31" s="61">
        <f t="shared" si="13"/>
        <v>0</v>
      </c>
      <c r="CK31" s="61">
        <f t="shared" si="14"/>
        <v>0</v>
      </c>
      <c r="CL31" s="61">
        <f t="shared" si="15"/>
        <v>0</v>
      </c>
      <c r="CM31" s="61" t="str">
        <f t="shared" si="16"/>
        <v>D</v>
      </c>
      <c r="CN31" s="61" t="str">
        <f t="shared" si="17"/>
        <v>D</v>
      </c>
      <c r="CO31" s="61">
        <f t="shared" si="18"/>
        <v>1</v>
      </c>
      <c r="CP31" s="61" t="str">
        <f t="shared" si="19"/>
        <v>Some grades data</v>
      </c>
      <c r="CQ31" s="61" t="str">
        <f t="shared" si="20"/>
        <v>Underachiever</v>
      </c>
      <c r="CR31" s="61" t="str">
        <f t="shared" si="21"/>
        <v>Not predicted English pass</v>
      </c>
      <c r="CS31" s="61" t="str">
        <f t="shared" si="22"/>
        <v>Not predicted Maths pass</v>
      </c>
      <c r="CT31" s="61" t="str">
        <f t="shared" si="23"/>
        <v>Predicted neither</v>
      </c>
      <c r="CU31" s="61">
        <f t="shared" si="24"/>
        <v>0</v>
      </c>
      <c r="CV31" s="61">
        <f t="shared" si="25"/>
        <v>0</v>
      </c>
      <c r="CW31" s="61">
        <f t="shared" si="26"/>
        <v>0</v>
      </c>
      <c r="CX31" s="61">
        <f t="shared" si="27"/>
        <v>0</v>
      </c>
      <c r="CY31" s="61">
        <f t="shared" si="28"/>
        <v>0</v>
      </c>
      <c r="CZ31" s="61">
        <f t="shared" si="29"/>
        <v>0</v>
      </c>
      <c r="DA31" s="61">
        <f t="shared" si="30"/>
        <v>0</v>
      </c>
      <c r="DB31" s="61">
        <f t="shared" si="31"/>
        <v>0</v>
      </c>
      <c r="DC31" s="61"/>
      <c r="DD31" s="61"/>
      <c r="DE31" s="61"/>
      <c r="DF31" s="61"/>
      <c r="DG31" s="61"/>
      <c r="DH31" s="61"/>
    </row>
    <row r="32" spans="1:112" ht="29.25">
      <c r="A32" t="s">
        <v>194</v>
      </c>
      <c r="B32" t="s">
        <v>192</v>
      </c>
      <c r="C32" s="67" t="s">
        <v>149</v>
      </c>
      <c r="D32" s="67" t="s">
        <v>139</v>
      </c>
      <c r="E32" s="67" t="s">
        <v>184</v>
      </c>
      <c r="F32" s="94">
        <v>37407</v>
      </c>
      <c r="G32" s="67">
        <v>8193904116</v>
      </c>
      <c r="H32" s="67" t="s">
        <v>156</v>
      </c>
      <c r="I32" s="68"/>
      <c r="J32" s="87" t="s">
        <v>129</v>
      </c>
      <c r="K32" s="88" t="s">
        <v>126</v>
      </c>
      <c r="L32" s="79" t="s">
        <v>138</v>
      </c>
      <c r="M32" s="88" t="s">
        <v>138</v>
      </c>
      <c r="N32" s="80"/>
      <c r="O32" s="5"/>
      <c r="P32" s="69" t="s">
        <v>114</v>
      </c>
      <c r="Q32" s="70"/>
      <c r="R32" s="69" t="s">
        <v>126</v>
      </c>
      <c r="S32" s="69" t="s">
        <v>126</v>
      </c>
      <c r="T32" s="68"/>
      <c r="U32" s="71">
        <v>95</v>
      </c>
      <c r="V32" s="89"/>
      <c r="W32" s="72">
        <v>0</v>
      </c>
      <c r="X32" s="72">
        <v>0</v>
      </c>
      <c r="Y32" s="72">
        <v>0</v>
      </c>
      <c r="Z32" s="72">
        <v>0</v>
      </c>
      <c r="AA32" s="81"/>
      <c r="AB32" s="73" t="s">
        <v>128</v>
      </c>
      <c r="AC32" s="73" t="s">
        <v>128</v>
      </c>
      <c r="AD32" s="73" t="s">
        <v>128</v>
      </c>
      <c r="AE32" s="67">
        <v>7</v>
      </c>
      <c r="AF32" s="71" t="s">
        <v>116</v>
      </c>
      <c r="AG32" s="67" t="s">
        <v>134</v>
      </c>
      <c r="AH32" s="67" t="s">
        <v>117</v>
      </c>
      <c r="AI32" s="67" t="s">
        <v>133</v>
      </c>
      <c r="AJ32" s="67" t="s">
        <v>119</v>
      </c>
      <c r="AK32" s="67" t="s">
        <v>130</v>
      </c>
      <c r="AL32" s="67" t="s">
        <v>122</v>
      </c>
      <c r="AM32" s="67" t="s">
        <v>134</v>
      </c>
      <c r="AN32" s="67" t="s">
        <v>123</v>
      </c>
      <c r="AO32" s="67" t="s">
        <v>133</v>
      </c>
      <c r="AP32" s="67" t="s">
        <v>120</v>
      </c>
      <c r="AQ32" s="67" t="s">
        <v>130</v>
      </c>
      <c r="AR32" s="67" t="s">
        <v>119</v>
      </c>
      <c r="AS32" s="67" t="s">
        <v>130</v>
      </c>
      <c r="AT32" s="67"/>
      <c r="AU32" s="67"/>
      <c r="AV32" s="67"/>
      <c r="AW32" s="67"/>
      <c r="AX32" s="67"/>
      <c r="AY32" s="67"/>
      <c r="AZ32" s="74" t="s">
        <v>157</v>
      </c>
      <c r="BA32" s="82"/>
      <c r="BB32" s="84"/>
      <c r="BC32" s="83"/>
      <c r="BD32" s="61"/>
      <c r="BE32" s="61"/>
      <c r="BF32" s="61"/>
      <c r="BG32" s="61"/>
      <c r="BH32" s="61"/>
      <c r="BI32" s="61"/>
      <c r="BJ32" s="61"/>
      <c r="BK32" s="61"/>
      <c r="BL32" s="61"/>
      <c r="BM32" s="61"/>
      <c r="BN32" s="61"/>
      <c r="BO32" s="61"/>
      <c r="BP32" s="61"/>
      <c r="BQ32" s="61"/>
      <c r="BR32" s="61"/>
      <c r="BS32" s="61"/>
      <c r="BT32" s="61"/>
      <c r="BU32" s="61" t="s">
        <v>121</v>
      </c>
      <c r="BV32" s="75">
        <f t="shared" si="0"/>
        <v>37407</v>
      </c>
      <c r="BW32" s="75">
        <v>42614</v>
      </c>
      <c r="BX32" s="1">
        <f t="shared" si="1"/>
        <v>14</v>
      </c>
      <c r="BY32" t="str">
        <f t="shared" si="2"/>
        <v>Under 16</v>
      </c>
      <c r="BZ32" s="61" t="str">
        <f t="shared" si="3"/>
        <v>Yes</v>
      </c>
      <c r="CA32" s="76">
        <f t="shared" si="4"/>
        <v>0.95</v>
      </c>
      <c r="CB32" s="77" t="str">
        <f t="shared" si="5"/>
        <v>91-99%</v>
      </c>
      <c r="CC32" s="78">
        <f t="shared" si="6"/>
        <v>0</v>
      </c>
      <c r="CD32" s="78">
        <f t="shared" si="7"/>
        <v>0</v>
      </c>
      <c r="CE32" s="78">
        <f t="shared" si="8"/>
        <v>0</v>
      </c>
      <c r="CF32" s="78">
        <f t="shared" si="9"/>
        <v>0</v>
      </c>
      <c r="CG32" s="78">
        <f t="shared" si="10"/>
        <v>0</v>
      </c>
      <c r="CH32" s="61">
        <f t="shared" si="11"/>
        <v>1</v>
      </c>
      <c r="CI32" s="61">
        <f t="shared" si="12"/>
        <v>1</v>
      </c>
      <c r="CJ32" s="61">
        <f t="shared" si="13"/>
        <v>0</v>
      </c>
      <c r="CK32" s="61">
        <f t="shared" si="14"/>
        <v>0</v>
      </c>
      <c r="CL32" s="61">
        <f t="shared" si="15"/>
        <v>0</v>
      </c>
      <c r="CM32" s="61" t="str">
        <f t="shared" si="16"/>
        <v>D</v>
      </c>
      <c r="CN32" s="61" t="str">
        <f t="shared" si="17"/>
        <v>E</v>
      </c>
      <c r="CO32" s="61">
        <f t="shared" si="18"/>
        <v>3</v>
      </c>
      <c r="CP32" s="61" t="str">
        <f t="shared" si="19"/>
        <v>Some grades data</v>
      </c>
      <c r="CQ32" s="61" t="str">
        <f t="shared" si="20"/>
        <v>Underachiever</v>
      </c>
      <c r="CR32" s="61" t="str">
        <f t="shared" si="21"/>
        <v>Not predicted English pass</v>
      </c>
      <c r="CS32" s="61" t="str">
        <f t="shared" si="22"/>
        <v>Not predicted Maths pass</v>
      </c>
      <c r="CT32" s="61" t="str">
        <f t="shared" si="23"/>
        <v>Predicted neither</v>
      </c>
      <c r="CU32" s="61">
        <f t="shared" si="24"/>
        <v>0</v>
      </c>
      <c r="CV32" s="61">
        <f t="shared" si="25"/>
        <v>0</v>
      </c>
      <c r="CW32" s="61">
        <f t="shared" si="26"/>
        <v>0</v>
      </c>
      <c r="CX32" s="61">
        <f t="shared" si="27"/>
        <v>0</v>
      </c>
      <c r="CY32" s="61">
        <f t="shared" si="28"/>
        <v>0</v>
      </c>
      <c r="CZ32" s="61">
        <f t="shared" si="29"/>
        <v>0</v>
      </c>
      <c r="DA32" s="61">
        <f t="shared" si="30"/>
        <v>0</v>
      </c>
      <c r="DB32" s="61">
        <f t="shared" si="31"/>
        <v>0</v>
      </c>
      <c r="DC32" s="61"/>
      <c r="DD32" s="61"/>
      <c r="DE32" s="61"/>
      <c r="DF32" s="61"/>
      <c r="DG32" s="61"/>
      <c r="DH32" s="61"/>
    </row>
    <row r="33" spans="1:112" ht="29.25">
      <c r="A33" t="s">
        <v>194</v>
      </c>
      <c r="B33" t="s">
        <v>192</v>
      </c>
      <c r="C33" s="67" t="s">
        <v>149</v>
      </c>
      <c r="D33" s="67" t="s">
        <v>184</v>
      </c>
      <c r="E33" s="67" t="s">
        <v>130</v>
      </c>
      <c r="F33" s="94">
        <v>37376</v>
      </c>
      <c r="G33" s="67">
        <v>7125856577</v>
      </c>
      <c r="H33" s="67" t="s">
        <v>158</v>
      </c>
      <c r="I33" s="68"/>
      <c r="J33" s="87" t="s">
        <v>129</v>
      </c>
      <c r="K33" s="88" t="s">
        <v>126</v>
      </c>
      <c r="L33" s="79" t="s">
        <v>126</v>
      </c>
      <c r="M33" s="88" t="s">
        <v>126</v>
      </c>
      <c r="N33" s="80"/>
      <c r="O33" s="5"/>
      <c r="P33" s="69" t="s">
        <v>114</v>
      </c>
      <c r="Q33" s="70"/>
      <c r="R33" s="69" t="s">
        <v>126</v>
      </c>
      <c r="S33" s="69" t="s">
        <v>126</v>
      </c>
      <c r="T33" s="68"/>
      <c r="U33" s="71">
        <v>100</v>
      </c>
      <c r="V33" s="89"/>
      <c r="W33" s="72">
        <v>0</v>
      </c>
      <c r="X33" s="72">
        <v>0</v>
      </c>
      <c r="Y33" s="72">
        <v>0</v>
      </c>
      <c r="Z33" s="72">
        <v>0</v>
      </c>
      <c r="AA33" s="81"/>
      <c r="AB33" s="73" t="s">
        <v>128</v>
      </c>
      <c r="AC33" s="73" t="s">
        <v>128</v>
      </c>
      <c r="AD33" s="73" t="s">
        <v>128</v>
      </c>
      <c r="AE33" s="67">
        <v>7</v>
      </c>
      <c r="AF33" s="71" t="s">
        <v>116</v>
      </c>
      <c r="AG33" s="67" t="s">
        <v>133</v>
      </c>
      <c r="AH33" s="67" t="s">
        <v>117</v>
      </c>
      <c r="AI33" s="67" t="s">
        <v>133</v>
      </c>
      <c r="AJ33" s="67" t="s">
        <v>119</v>
      </c>
      <c r="AK33" s="67" t="s">
        <v>130</v>
      </c>
      <c r="AL33" s="67" t="s">
        <v>120</v>
      </c>
      <c r="AM33" s="67" t="s">
        <v>133</v>
      </c>
      <c r="AN33" s="67" t="s">
        <v>132</v>
      </c>
      <c r="AO33" s="67" t="s">
        <v>134</v>
      </c>
      <c r="AP33" s="67" t="s">
        <v>119</v>
      </c>
      <c r="AQ33" s="67" t="s">
        <v>130</v>
      </c>
      <c r="AR33" s="67" t="s">
        <v>125</v>
      </c>
      <c r="AS33" s="67" t="s">
        <v>130</v>
      </c>
      <c r="AT33" s="67"/>
      <c r="AU33" s="67"/>
      <c r="AV33" s="67"/>
      <c r="AW33" s="67"/>
      <c r="AX33" s="67"/>
      <c r="AY33" s="67"/>
      <c r="AZ33" s="74" t="s">
        <v>155</v>
      </c>
      <c r="BA33" s="82"/>
      <c r="BB33" s="84"/>
      <c r="BC33" s="83"/>
      <c r="BD33" s="61"/>
      <c r="BE33" s="61"/>
      <c r="BF33" s="61"/>
      <c r="BG33" s="61"/>
      <c r="BH33" s="61"/>
      <c r="BI33" s="61"/>
      <c r="BJ33" s="61"/>
      <c r="BK33" s="61"/>
      <c r="BL33" s="61"/>
      <c r="BM33" s="61"/>
      <c r="BN33" s="61"/>
      <c r="BO33" s="61"/>
      <c r="BP33" s="61"/>
      <c r="BQ33" s="61"/>
      <c r="BR33" s="61"/>
      <c r="BS33" s="61"/>
      <c r="BT33" s="61"/>
      <c r="BU33" s="61" t="s">
        <v>121</v>
      </c>
      <c r="BV33" s="75">
        <f t="shared" si="0"/>
        <v>37376</v>
      </c>
      <c r="BW33" s="75">
        <v>42614</v>
      </c>
      <c r="BX33" s="1">
        <f t="shared" si="1"/>
        <v>14</v>
      </c>
      <c r="BY33" t="str">
        <f t="shared" si="2"/>
        <v>Under 16</v>
      </c>
      <c r="BZ33" s="61" t="str">
        <f t="shared" si="3"/>
        <v>No</v>
      </c>
      <c r="CA33" s="76">
        <f t="shared" si="4"/>
        <v>1</v>
      </c>
      <c r="CB33" s="77" t="str">
        <f t="shared" si="5"/>
        <v>100%</v>
      </c>
      <c r="CC33" s="78">
        <f t="shared" si="6"/>
        <v>0</v>
      </c>
      <c r="CD33" s="78">
        <f t="shared" si="7"/>
        <v>0</v>
      </c>
      <c r="CE33" s="78">
        <f t="shared" si="8"/>
        <v>0</v>
      </c>
      <c r="CF33" s="78">
        <f t="shared" si="9"/>
        <v>0</v>
      </c>
      <c r="CG33" s="78">
        <f t="shared" si="10"/>
        <v>0</v>
      </c>
      <c r="CH33" s="61">
        <f t="shared" si="11"/>
        <v>1</v>
      </c>
      <c r="CI33" s="61">
        <f t="shared" si="12"/>
        <v>1</v>
      </c>
      <c r="CJ33" s="61">
        <f t="shared" si="13"/>
        <v>0</v>
      </c>
      <c r="CK33" s="61">
        <f t="shared" si="14"/>
        <v>0</v>
      </c>
      <c r="CL33" s="61">
        <f t="shared" si="15"/>
        <v>0</v>
      </c>
      <c r="CM33" s="61" t="str">
        <f t="shared" si="16"/>
        <v>D</v>
      </c>
      <c r="CN33" s="61" t="str">
        <f t="shared" si="17"/>
        <v>D</v>
      </c>
      <c r="CO33" s="61">
        <f t="shared" si="18"/>
        <v>3</v>
      </c>
      <c r="CP33" s="61" t="str">
        <f t="shared" si="19"/>
        <v>Some grades data</v>
      </c>
      <c r="CQ33" s="61" t="str">
        <f t="shared" si="20"/>
        <v>Underachiever</v>
      </c>
      <c r="CR33" s="61" t="str">
        <f t="shared" si="21"/>
        <v>Not predicted English pass</v>
      </c>
      <c r="CS33" s="61" t="str">
        <f t="shared" si="22"/>
        <v>Not predicted Maths pass</v>
      </c>
      <c r="CT33" s="61" t="str">
        <f t="shared" si="23"/>
        <v>Predicted neither</v>
      </c>
      <c r="CU33" s="61">
        <f t="shared" si="24"/>
        <v>0</v>
      </c>
      <c r="CV33" s="61">
        <f t="shared" si="25"/>
        <v>0</v>
      </c>
      <c r="CW33" s="61">
        <f t="shared" si="26"/>
        <v>0</v>
      </c>
      <c r="CX33" s="61">
        <f t="shared" si="27"/>
        <v>0</v>
      </c>
      <c r="CY33" s="61">
        <f t="shared" si="28"/>
        <v>0</v>
      </c>
      <c r="CZ33" s="61">
        <f t="shared" si="29"/>
        <v>0</v>
      </c>
      <c r="DA33" s="61">
        <f t="shared" si="30"/>
        <v>0</v>
      </c>
      <c r="DB33" s="61">
        <f t="shared" si="31"/>
        <v>0</v>
      </c>
      <c r="DC33" s="61"/>
      <c r="DD33" s="61"/>
      <c r="DE33" s="61"/>
      <c r="DF33" s="61"/>
      <c r="DG33" s="61"/>
      <c r="DH33" s="61"/>
    </row>
    <row r="34" spans="1:112" ht="29.25">
      <c r="A34" t="s">
        <v>193</v>
      </c>
      <c r="B34" t="s">
        <v>208</v>
      </c>
      <c r="C34" s="74" t="s">
        <v>195</v>
      </c>
      <c r="D34" s="67" t="s">
        <v>139</v>
      </c>
      <c r="E34" s="67" t="s">
        <v>131</v>
      </c>
      <c r="F34" s="96">
        <v>36564</v>
      </c>
      <c r="G34" s="67">
        <v>1253</v>
      </c>
      <c r="H34" s="67" t="s">
        <v>196</v>
      </c>
      <c r="I34" s="68"/>
      <c r="J34" s="87" t="s">
        <v>141</v>
      </c>
      <c r="K34" s="88" t="s">
        <v>113</v>
      </c>
      <c r="L34" s="79" t="s">
        <v>112</v>
      </c>
      <c r="M34" s="88" t="s">
        <v>112</v>
      </c>
      <c r="N34" s="80" t="s">
        <v>113</v>
      </c>
      <c r="O34" s="5"/>
      <c r="P34" s="69" t="s">
        <v>137</v>
      </c>
      <c r="Q34" s="70" t="s">
        <v>197</v>
      </c>
      <c r="R34" s="69" t="s">
        <v>113</v>
      </c>
      <c r="S34" s="69" t="s">
        <v>113</v>
      </c>
      <c r="T34" s="68"/>
      <c r="U34" s="71">
        <v>96</v>
      </c>
      <c r="V34" s="89"/>
      <c r="W34" s="72">
        <v>1</v>
      </c>
      <c r="X34" s="72">
        <v>0</v>
      </c>
      <c r="Y34" s="72">
        <v>0</v>
      </c>
      <c r="Z34" s="72">
        <v>0</v>
      </c>
      <c r="AA34" s="81"/>
      <c r="AB34" s="73" t="s">
        <v>128</v>
      </c>
      <c r="AC34" s="73" t="s">
        <v>128</v>
      </c>
      <c r="AD34" s="73" t="s">
        <v>128</v>
      </c>
      <c r="AE34" s="67">
        <v>7</v>
      </c>
      <c r="AF34" s="71" t="s">
        <v>119</v>
      </c>
      <c r="AG34" s="67" t="s">
        <v>130</v>
      </c>
      <c r="AH34" s="67" t="s">
        <v>125</v>
      </c>
      <c r="AI34" s="67" t="s">
        <v>133</v>
      </c>
      <c r="AJ34" s="67" t="s">
        <v>118</v>
      </c>
      <c r="AK34" s="67" t="s">
        <v>133</v>
      </c>
      <c r="AL34" s="67" t="s">
        <v>116</v>
      </c>
      <c r="AM34" s="67" t="s">
        <v>135</v>
      </c>
      <c r="AN34" s="67" t="s">
        <v>117</v>
      </c>
      <c r="AO34" s="67" t="s">
        <v>133</v>
      </c>
      <c r="AP34" s="67" t="s">
        <v>120</v>
      </c>
      <c r="AQ34" s="67" t="s">
        <v>134</v>
      </c>
      <c r="AR34" s="67" t="s">
        <v>123</v>
      </c>
      <c r="AS34" s="67" t="s">
        <v>133</v>
      </c>
      <c r="AT34" s="67" t="s">
        <v>133</v>
      </c>
      <c r="AU34" s="67" t="s">
        <v>133</v>
      </c>
      <c r="AV34" s="67" t="s">
        <v>133</v>
      </c>
      <c r="AW34" s="67" t="s">
        <v>133</v>
      </c>
      <c r="AX34" s="67" t="s">
        <v>133</v>
      </c>
      <c r="AY34" s="67" t="s">
        <v>133</v>
      </c>
      <c r="AZ34" s="74" t="s">
        <v>146</v>
      </c>
      <c r="BA34" s="81"/>
      <c r="BB34" s="81"/>
      <c r="BC34" s="81"/>
      <c r="BD34" s="73" t="s">
        <v>128</v>
      </c>
      <c r="BE34" s="67">
        <v>3</v>
      </c>
      <c r="BF34" s="67" t="s">
        <v>119</v>
      </c>
      <c r="BG34" s="67" t="s">
        <v>198</v>
      </c>
      <c r="BH34" s="71" t="s">
        <v>199</v>
      </c>
      <c r="BI34" s="67" t="s">
        <v>119</v>
      </c>
      <c r="BJ34" s="67" t="s">
        <v>200</v>
      </c>
      <c r="BK34" s="67" t="s">
        <v>199</v>
      </c>
      <c r="BL34" s="67" t="s">
        <v>119</v>
      </c>
      <c r="BM34" s="67" t="s">
        <v>201</v>
      </c>
      <c r="BN34" s="67" t="s">
        <v>199</v>
      </c>
      <c r="BO34" s="67"/>
      <c r="BP34" s="67"/>
      <c r="BQ34" s="67"/>
      <c r="BR34" s="67"/>
      <c r="BS34" s="67"/>
    </row>
    <row r="35" spans="1:112" ht="29.25">
      <c r="A35" t="s">
        <v>193</v>
      </c>
      <c r="B35" t="s">
        <v>208</v>
      </c>
      <c r="C35" s="74" t="s">
        <v>195</v>
      </c>
      <c r="D35" s="67" t="s">
        <v>130</v>
      </c>
      <c r="E35" s="67" t="s">
        <v>133</v>
      </c>
      <c r="F35" s="96">
        <v>36639</v>
      </c>
      <c r="G35" s="67">
        <v>1252</v>
      </c>
      <c r="H35" s="67" t="s">
        <v>202</v>
      </c>
      <c r="I35" s="68"/>
      <c r="J35" s="87" t="s">
        <v>141</v>
      </c>
      <c r="K35" s="88" t="s">
        <v>113</v>
      </c>
      <c r="L35" s="79" t="s">
        <v>112</v>
      </c>
      <c r="M35" s="88" t="s">
        <v>112</v>
      </c>
      <c r="N35" s="80" t="s">
        <v>113</v>
      </c>
      <c r="O35" s="5"/>
      <c r="P35" s="69" t="s">
        <v>137</v>
      </c>
      <c r="Q35" s="70" t="s">
        <v>197</v>
      </c>
      <c r="R35" s="69" t="s">
        <v>113</v>
      </c>
      <c r="S35" s="69" t="s">
        <v>113</v>
      </c>
      <c r="T35" s="68"/>
      <c r="U35" s="71">
        <v>97</v>
      </c>
      <c r="V35" s="89"/>
      <c r="W35" s="72">
        <v>0</v>
      </c>
      <c r="X35" s="72">
        <v>0</v>
      </c>
      <c r="Y35" s="72">
        <v>0</v>
      </c>
      <c r="Z35" s="72">
        <v>0</v>
      </c>
      <c r="AA35" s="81"/>
      <c r="AB35" s="73" t="s">
        <v>128</v>
      </c>
      <c r="AC35" s="73" t="s">
        <v>128</v>
      </c>
      <c r="AD35" s="73" t="s">
        <v>128</v>
      </c>
      <c r="AE35" s="67">
        <v>7</v>
      </c>
      <c r="AF35" s="71" t="s">
        <v>119</v>
      </c>
      <c r="AG35" s="67" t="s">
        <v>133</v>
      </c>
      <c r="AH35" s="67" t="s">
        <v>125</v>
      </c>
      <c r="AI35" s="67" t="s">
        <v>134</v>
      </c>
      <c r="AJ35" s="67" t="s">
        <v>123</v>
      </c>
      <c r="AK35" s="67" t="s">
        <v>133</v>
      </c>
      <c r="AL35" s="67" t="s">
        <v>116</v>
      </c>
      <c r="AM35" s="67" t="s">
        <v>134</v>
      </c>
      <c r="AN35" s="67" t="s">
        <v>153</v>
      </c>
      <c r="AO35" s="67" t="s">
        <v>133</v>
      </c>
      <c r="AP35" s="67" t="s">
        <v>120</v>
      </c>
      <c r="AQ35" s="67" t="s">
        <v>133</v>
      </c>
      <c r="AR35" s="67" t="s">
        <v>132</v>
      </c>
      <c r="AS35" s="67" t="s">
        <v>134</v>
      </c>
      <c r="AT35" s="67" t="s">
        <v>134</v>
      </c>
      <c r="AU35" s="67" t="s">
        <v>134</v>
      </c>
      <c r="AV35" s="67" t="s">
        <v>134</v>
      </c>
      <c r="AW35" s="67" t="s">
        <v>134</v>
      </c>
      <c r="AX35" s="67" t="s">
        <v>134</v>
      </c>
      <c r="AY35" s="67" t="s">
        <v>134</v>
      </c>
      <c r="AZ35" s="74" t="s">
        <v>148</v>
      </c>
      <c r="BA35" s="81"/>
      <c r="BB35" s="81"/>
      <c r="BC35" s="81"/>
      <c r="BD35" s="73" t="s">
        <v>128</v>
      </c>
      <c r="BE35" s="67">
        <v>3</v>
      </c>
      <c r="BF35" s="67" t="s">
        <v>119</v>
      </c>
      <c r="BG35" s="67" t="s">
        <v>198</v>
      </c>
      <c r="BH35" s="71" t="s">
        <v>199</v>
      </c>
      <c r="BI35" s="67" t="s">
        <v>119</v>
      </c>
      <c r="BJ35" s="67" t="s">
        <v>200</v>
      </c>
      <c r="BK35" s="67" t="s">
        <v>199</v>
      </c>
      <c r="BL35" s="67" t="s">
        <v>119</v>
      </c>
      <c r="BM35" s="67" t="s">
        <v>201</v>
      </c>
      <c r="BN35" s="67" t="s">
        <v>199</v>
      </c>
      <c r="BO35" s="67"/>
      <c r="BP35" s="67"/>
      <c r="BQ35" s="67"/>
      <c r="BR35" s="67"/>
      <c r="BS35" s="67"/>
    </row>
    <row r="36" spans="1:112" ht="29.25">
      <c r="A36" t="s">
        <v>193</v>
      </c>
      <c r="B36" t="s">
        <v>208</v>
      </c>
      <c r="C36" s="74" t="s">
        <v>195</v>
      </c>
      <c r="D36" s="67" t="s">
        <v>134</v>
      </c>
      <c r="E36" s="67" t="s">
        <v>135</v>
      </c>
      <c r="F36" s="96">
        <v>36121</v>
      </c>
      <c r="G36" s="67">
        <v>1257</v>
      </c>
      <c r="H36" s="67" t="s">
        <v>203</v>
      </c>
      <c r="I36" s="68"/>
      <c r="J36" s="87" t="s">
        <v>162</v>
      </c>
      <c r="K36" s="88" t="s">
        <v>113</v>
      </c>
      <c r="L36" s="79" t="s">
        <v>112</v>
      </c>
      <c r="M36" s="88" t="s">
        <v>112</v>
      </c>
      <c r="N36" s="80" t="s">
        <v>113</v>
      </c>
      <c r="O36" s="5"/>
      <c r="P36" s="69" t="s">
        <v>137</v>
      </c>
      <c r="Q36" s="70" t="s">
        <v>197</v>
      </c>
      <c r="R36" s="69" t="s">
        <v>113</v>
      </c>
      <c r="S36" s="69" t="s">
        <v>113</v>
      </c>
      <c r="T36" s="68"/>
      <c r="U36" s="71">
        <v>92</v>
      </c>
      <c r="V36" s="89"/>
      <c r="W36" s="72">
        <v>0</v>
      </c>
      <c r="X36" s="72">
        <v>0</v>
      </c>
      <c r="Y36" s="72">
        <v>0</v>
      </c>
      <c r="Z36" s="72">
        <v>0</v>
      </c>
      <c r="AA36" s="81"/>
      <c r="AB36" s="73" t="s">
        <v>128</v>
      </c>
      <c r="AC36" s="73" t="s">
        <v>128</v>
      </c>
      <c r="AD36" s="73" t="s">
        <v>128</v>
      </c>
      <c r="AE36" s="67">
        <v>7</v>
      </c>
      <c r="AF36" s="71" t="s">
        <v>116</v>
      </c>
      <c r="AG36" s="67" t="s">
        <v>133</v>
      </c>
      <c r="AH36" s="67" t="s">
        <v>117</v>
      </c>
      <c r="AI36" s="67" t="s">
        <v>133</v>
      </c>
      <c r="AJ36" s="67" t="s">
        <v>125</v>
      </c>
      <c r="AK36" s="67" t="s">
        <v>133</v>
      </c>
      <c r="AL36" s="67" t="s">
        <v>123</v>
      </c>
      <c r="AM36" s="67" t="s">
        <v>133</v>
      </c>
      <c r="AN36" s="67" t="s">
        <v>120</v>
      </c>
      <c r="AO36" s="67" t="s">
        <v>134</v>
      </c>
      <c r="AP36" s="67" t="s">
        <v>132</v>
      </c>
      <c r="AQ36" s="67" t="s">
        <v>134</v>
      </c>
      <c r="AR36" s="67" t="s">
        <v>119</v>
      </c>
      <c r="AS36" s="67" t="s">
        <v>130</v>
      </c>
      <c r="AT36" s="67" t="s">
        <v>130</v>
      </c>
      <c r="AU36" s="67" t="s">
        <v>130</v>
      </c>
      <c r="AV36" s="67" t="s">
        <v>130</v>
      </c>
      <c r="AW36" s="67" t="s">
        <v>130</v>
      </c>
      <c r="AX36" s="67" t="s">
        <v>130</v>
      </c>
      <c r="AY36" s="67" t="s">
        <v>130</v>
      </c>
      <c r="AZ36" s="74" t="s">
        <v>148</v>
      </c>
      <c r="BA36" s="81"/>
      <c r="BB36" s="81"/>
      <c r="BC36" s="81"/>
      <c r="BD36" s="73" t="s">
        <v>128</v>
      </c>
      <c r="BE36" s="67">
        <v>3</v>
      </c>
      <c r="BF36" s="67" t="s">
        <v>119</v>
      </c>
      <c r="BG36" s="67" t="s">
        <v>198</v>
      </c>
      <c r="BH36" s="71" t="s">
        <v>199</v>
      </c>
      <c r="BI36" s="67" t="s">
        <v>119</v>
      </c>
      <c r="BJ36" s="67" t="s">
        <v>200</v>
      </c>
      <c r="BK36" s="67" t="s">
        <v>199</v>
      </c>
      <c r="BL36" s="67" t="s">
        <v>119</v>
      </c>
      <c r="BM36" s="67" t="s">
        <v>201</v>
      </c>
      <c r="BN36" s="67" t="s">
        <v>199</v>
      </c>
      <c r="BO36" s="67"/>
      <c r="BP36" s="67"/>
      <c r="BQ36" s="67"/>
      <c r="BR36" s="67"/>
      <c r="BS36" s="67"/>
    </row>
    <row r="37" spans="1:112" ht="29.25">
      <c r="A37" t="s">
        <v>193</v>
      </c>
      <c r="B37" t="s">
        <v>208</v>
      </c>
      <c r="C37" s="74" t="s">
        <v>195</v>
      </c>
      <c r="D37" s="67" t="s">
        <v>136</v>
      </c>
      <c r="E37" s="67" t="s">
        <v>182</v>
      </c>
      <c r="F37" s="96">
        <v>36639</v>
      </c>
      <c r="G37" s="67">
        <v>1248</v>
      </c>
      <c r="H37" s="67"/>
      <c r="I37" s="68"/>
      <c r="J37" s="87" t="s">
        <v>141</v>
      </c>
      <c r="K37" s="88" t="s">
        <v>113</v>
      </c>
      <c r="L37" s="79" t="s">
        <v>112</v>
      </c>
      <c r="M37" s="88" t="s">
        <v>112</v>
      </c>
      <c r="N37" s="80" t="s">
        <v>113</v>
      </c>
      <c r="O37" s="5"/>
      <c r="P37" s="69" t="s">
        <v>137</v>
      </c>
      <c r="Q37" s="70" t="s">
        <v>197</v>
      </c>
      <c r="R37" s="69" t="s">
        <v>113</v>
      </c>
      <c r="S37" s="69" t="s">
        <v>113</v>
      </c>
      <c r="T37" s="68"/>
      <c r="U37" s="71">
        <v>99</v>
      </c>
      <c r="V37" s="89"/>
      <c r="W37" s="72">
        <v>0</v>
      </c>
      <c r="X37" s="72">
        <v>0</v>
      </c>
      <c r="Y37" s="72">
        <v>0</v>
      </c>
      <c r="Z37" s="72">
        <v>0</v>
      </c>
      <c r="AA37" s="81"/>
      <c r="AB37" s="73" t="s">
        <v>128</v>
      </c>
      <c r="AC37" s="73" t="s">
        <v>128</v>
      </c>
      <c r="AD37" s="73" t="s">
        <v>128</v>
      </c>
      <c r="AE37" s="67">
        <v>7</v>
      </c>
      <c r="AF37" s="71" t="s">
        <v>116</v>
      </c>
      <c r="AG37" s="67" t="s">
        <v>134</v>
      </c>
      <c r="AH37" s="67" t="s">
        <v>117</v>
      </c>
      <c r="AI37" s="67" t="s">
        <v>133</v>
      </c>
      <c r="AJ37" s="67" t="s">
        <v>119</v>
      </c>
      <c r="AK37" s="67" t="s">
        <v>130</v>
      </c>
      <c r="AL37" s="67" t="s">
        <v>122</v>
      </c>
      <c r="AM37" s="67" t="s">
        <v>134</v>
      </c>
      <c r="AN37" s="67" t="s">
        <v>123</v>
      </c>
      <c r="AO37" s="67" t="s">
        <v>133</v>
      </c>
      <c r="AP37" s="67" t="s">
        <v>120</v>
      </c>
      <c r="AQ37" s="67" t="s">
        <v>130</v>
      </c>
      <c r="AR37" s="67" t="s">
        <v>119</v>
      </c>
      <c r="AS37" s="67" t="s">
        <v>130</v>
      </c>
      <c r="AT37" s="67" t="s">
        <v>130</v>
      </c>
      <c r="AU37" s="67" t="s">
        <v>130</v>
      </c>
      <c r="AV37" s="67" t="s">
        <v>130</v>
      </c>
      <c r="AW37" s="67" t="s">
        <v>130</v>
      </c>
      <c r="AX37" s="67" t="s">
        <v>130</v>
      </c>
      <c r="AY37" s="67" t="s">
        <v>130</v>
      </c>
      <c r="AZ37" s="74" t="s">
        <v>148</v>
      </c>
      <c r="BA37" s="81"/>
      <c r="BB37" s="81"/>
      <c r="BC37" s="81"/>
      <c r="BD37" s="73" t="s">
        <v>128</v>
      </c>
      <c r="BE37" s="67">
        <v>4</v>
      </c>
      <c r="BF37" s="67" t="s">
        <v>119</v>
      </c>
      <c r="BG37" s="67" t="s">
        <v>198</v>
      </c>
      <c r="BH37" s="71" t="s">
        <v>199</v>
      </c>
      <c r="BI37" s="67" t="s">
        <v>119</v>
      </c>
      <c r="BJ37" s="67" t="s">
        <v>200</v>
      </c>
      <c r="BK37" s="67" t="s">
        <v>199</v>
      </c>
      <c r="BL37" s="67" t="s">
        <v>119</v>
      </c>
      <c r="BM37" s="67" t="s">
        <v>201</v>
      </c>
      <c r="BN37" s="67" t="s">
        <v>199</v>
      </c>
      <c r="BO37" s="67" t="s">
        <v>119</v>
      </c>
      <c r="BP37" s="67" t="s">
        <v>204</v>
      </c>
      <c r="BQ37" s="67"/>
      <c r="BR37" s="67"/>
      <c r="BS37" s="67"/>
    </row>
    <row r="38" spans="1:112" ht="29.25">
      <c r="A38" t="s">
        <v>193</v>
      </c>
      <c r="B38" t="s">
        <v>208</v>
      </c>
      <c r="C38" s="74" t="s">
        <v>195</v>
      </c>
      <c r="D38" s="67" t="s">
        <v>179</v>
      </c>
      <c r="E38" s="67" t="s">
        <v>181</v>
      </c>
      <c r="F38" s="96">
        <v>36167</v>
      </c>
      <c r="G38" s="67"/>
      <c r="H38" s="67"/>
      <c r="I38" s="68"/>
      <c r="J38" s="87" t="s">
        <v>141</v>
      </c>
      <c r="K38" s="88" t="s">
        <v>113</v>
      </c>
      <c r="L38" s="79" t="s">
        <v>112</v>
      </c>
      <c r="M38" s="88" t="s">
        <v>112</v>
      </c>
      <c r="N38" s="80" t="s">
        <v>112</v>
      </c>
      <c r="O38" s="5"/>
      <c r="P38" s="69" t="s">
        <v>137</v>
      </c>
      <c r="Q38" s="70" t="s">
        <v>197</v>
      </c>
      <c r="R38" s="69" t="s">
        <v>112</v>
      </c>
      <c r="S38" s="69" t="s">
        <v>113</v>
      </c>
      <c r="T38" s="68"/>
      <c r="U38" s="71">
        <v>82</v>
      </c>
      <c r="V38" s="89"/>
      <c r="W38" s="72">
        <v>1</v>
      </c>
      <c r="X38" s="72">
        <v>0</v>
      </c>
      <c r="Y38" s="72">
        <v>0</v>
      </c>
      <c r="Z38" s="72">
        <v>0</v>
      </c>
      <c r="AA38" s="81"/>
      <c r="AB38" s="73" t="s">
        <v>128</v>
      </c>
      <c r="AC38" s="73" t="s">
        <v>128</v>
      </c>
      <c r="AD38" s="73" t="s">
        <v>128</v>
      </c>
      <c r="AE38" s="67">
        <v>7</v>
      </c>
      <c r="AF38" s="71" t="s">
        <v>116</v>
      </c>
      <c r="AG38" s="67" t="s">
        <v>133</v>
      </c>
      <c r="AH38" s="67" t="s">
        <v>117</v>
      </c>
      <c r="AI38" s="67" t="s">
        <v>133</v>
      </c>
      <c r="AJ38" s="67" t="s">
        <v>119</v>
      </c>
      <c r="AK38" s="67" t="s">
        <v>130</v>
      </c>
      <c r="AL38" s="67" t="s">
        <v>120</v>
      </c>
      <c r="AM38" s="67" t="s">
        <v>133</v>
      </c>
      <c r="AN38" s="67" t="s">
        <v>132</v>
      </c>
      <c r="AO38" s="67" t="s">
        <v>134</v>
      </c>
      <c r="AP38" s="67" t="s">
        <v>119</v>
      </c>
      <c r="AQ38" s="67" t="s">
        <v>130</v>
      </c>
      <c r="AR38" s="67" t="s">
        <v>125</v>
      </c>
      <c r="AS38" s="67" t="s">
        <v>130</v>
      </c>
      <c r="AT38" s="67" t="s">
        <v>130</v>
      </c>
      <c r="AU38" s="67" t="s">
        <v>130</v>
      </c>
      <c r="AV38" s="67" t="s">
        <v>130</v>
      </c>
      <c r="AW38" s="67" t="s">
        <v>130</v>
      </c>
      <c r="AX38" s="67" t="s">
        <v>130</v>
      </c>
      <c r="AY38" s="67" t="s">
        <v>130</v>
      </c>
      <c r="AZ38" s="74" t="s">
        <v>148</v>
      </c>
      <c r="BA38" s="81"/>
      <c r="BB38" s="81"/>
      <c r="BC38" s="81"/>
      <c r="BD38" s="73" t="s">
        <v>128</v>
      </c>
      <c r="BE38" s="67">
        <v>1</v>
      </c>
      <c r="BF38" s="67" t="s">
        <v>205</v>
      </c>
      <c r="BG38" s="67" t="s">
        <v>206</v>
      </c>
      <c r="BH38" s="71" t="s">
        <v>207</v>
      </c>
      <c r="BI38" s="67"/>
      <c r="BJ38" s="67"/>
      <c r="BK38" s="67"/>
      <c r="BL38" s="67"/>
      <c r="BM38" s="67"/>
      <c r="BN38" s="67"/>
      <c r="BO38" s="67"/>
      <c r="BP38" s="67"/>
      <c r="BQ38" s="67"/>
      <c r="BR38" s="67"/>
      <c r="BS38" s="67"/>
    </row>
    <row r="39" spans="1:112" ht="15.75">
      <c r="A39" t="s">
        <v>193</v>
      </c>
      <c r="B39" t="s">
        <v>192</v>
      </c>
      <c r="C39" s="67" t="s">
        <v>226</v>
      </c>
      <c r="D39" s="67" t="s">
        <v>187</v>
      </c>
      <c r="E39" s="67" t="s">
        <v>131</v>
      </c>
      <c r="F39" s="94">
        <v>37457</v>
      </c>
      <c r="G39" s="67">
        <v>7846913629</v>
      </c>
      <c r="H39" s="67"/>
      <c r="I39" s="68"/>
      <c r="J39" s="87" t="s">
        <v>124</v>
      </c>
      <c r="K39" s="88" t="s">
        <v>113</v>
      </c>
      <c r="L39" s="79" t="s">
        <v>112</v>
      </c>
      <c r="M39" s="88" t="s">
        <v>112</v>
      </c>
      <c r="N39" s="80"/>
      <c r="O39" s="90"/>
      <c r="P39" s="69" t="s">
        <v>137</v>
      </c>
      <c r="Q39" s="70"/>
      <c r="R39" s="69" t="s">
        <v>112</v>
      </c>
      <c r="S39" s="69" t="s">
        <v>113</v>
      </c>
      <c r="T39" s="85"/>
      <c r="U39" s="71">
        <v>100</v>
      </c>
      <c r="V39" s="91"/>
      <c r="W39" s="72">
        <v>1</v>
      </c>
      <c r="X39" s="72">
        <v>0</v>
      </c>
      <c r="Y39" s="72">
        <v>0</v>
      </c>
      <c r="Z39" s="72">
        <v>0</v>
      </c>
      <c r="AA39" s="86"/>
      <c r="AB39" s="73" t="s">
        <v>128</v>
      </c>
      <c r="AC39" s="73" t="s">
        <v>128</v>
      </c>
      <c r="AD39" s="73" t="s">
        <v>128</v>
      </c>
      <c r="AE39" s="67">
        <v>3</v>
      </c>
      <c r="AF39" s="71" t="s">
        <v>117</v>
      </c>
      <c r="AG39" s="67" t="s">
        <v>127</v>
      </c>
      <c r="AH39" s="67" t="s">
        <v>116</v>
      </c>
      <c r="AI39" s="67" t="s">
        <v>127</v>
      </c>
      <c r="AJ39" s="67" t="s">
        <v>120</v>
      </c>
      <c r="AK39" s="67" t="s">
        <v>127</v>
      </c>
      <c r="AL39" s="67" t="s">
        <v>119</v>
      </c>
      <c r="AM39" s="67" t="s">
        <v>127</v>
      </c>
      <c r="AN39" s="67"/>
      <c r="AO39" s="67"/>
      <c r="AP39" s="67"/>
      <c r="AQ39" s="67"/>
      <c r="AR39" s="67"/>
      <c r="AS39" s="67"/>
      <c r="AT39" s="67"/>
      <c r="AU39" s="67"/>
      <c r="AV39" s="67"/>
      <c r="AW39" s="67"/>
      <c r="AX39" s="67"/>
      <c r="AY39" s="67"/>
      <c r="AZ39" s="74" t="s">
        <v>148</v>
      </c>
    </row>
    <row r="40" spans="1:112" ht="15.75">
      <c r="A40" t="s">
        <v>193</v>
      </c>
      <c r="B40" t="s">
        <v>192</v>
      </c>
      <c r="C40" s="67" t="s">
        <v>226</v>
      </c>
      <c r="D40" s="67" t="s">
        <v>181</v>
      </c>
      <c r="E40" s="67" t="s">
        <v>131</v>
      </c>
      <c r="F40" s="94">
        <v>37313</v>
      </c>
      <c r="G40" s="67">
        <v>5143989042</v>
      </c>
      <c r="H40" s="67"/>
      <c r="I40" s="68"/>
      <c r="J40" s="87" t="s">
        <v>129</v>
      </c>
      <c r="K40" s="88" t="s">
        <v>113</v>
      </c>
      <c r="L40" s="79" t="s">
        <v>113</v>
      </c>
      <c r="M40" s="88" t="s">
        <v>112</v>
      </c>
      <c r="N40" s="80"/>
      <c r="O40" s="5"/>
      <c r="P40" s="69" t="s">
        <v>137</v>
      </c>
      <c r="Q40" s="70"/>
      <c r="R40" s="69" t="s">
        <v>112</v>
      </c>
      <c r="S40" s="69" t="s">
        <v>113</v>
      </c>
      <c r="T40" s="68"/>
      <c r="U40" s="71">
        <v>82</v>
      </c>
      <c r="V40" s="89"/>
      <c r="W40" s="72">
        <v>1</v>
      </c>
      <c r="X40" s="72">
        <v>0</v>
      </c>
      <c r="Y40" s="72">
        <v>0</v>
      </c>
      <c r="Z40" s="72">
        <v>0</v>
      </c>
      <c r="AA40" s="81"/>
      <c r="AB40" s="73" t="s">
        <v>115</v>
      </c>
      <c r="AC40" s="73" t="s">
        <v>115</v>
      </c>
      <c r="AD40" s="73" t="s">
        <v>115</v>
      </c>
      <c r="AE40" s="67">
        <v>5</v>
      </c>
      <c r="AF40" s="71" t="s">
        <v>117</v>
      </c>
      <c r="AG40" s="67" t="s">
        <v>130</v>
      </c>
      <c r="AH40" s="67" t="s">
        <v>116</v>
      </c>
      <c r="AI40" s="67" t="s">
        <v>130</v>
      </c>
      <c r="AJ40" s="67" t="s">
        <v>120</v>
      </c>
      <c r="AK40" s="67" t="s">
        <v>127</v>
      </c>
      <c r="AL40" s="67" t="s">
        <v>119</v>
      </c>
      <c r="AM40" s="67" t="s">
        <v>130</v>
      </c>
      <c r="AN40" s="67"/>
      <c r="AO40" s="67"/>
      <c r="AP40" s="67"/>
      <c r="AQ40" s="67"/>
      <c r="AR40" s="67"/>
      <c r="AS40" s="67"/>
      <c r="AT40" s="67"/>
      <c r="AU40" s="67"/>
      <c r="AV40" s="67"/>
      <c r="AW40" s="67"/>
      <c r="AX40" s="67"/>
      <c r="AY40" s="67"/>
      <c r="AZ40" s="74" t="s">
        <v>148</v>
      </c>
    </row>
    <row r="41" spans="1:112" ht="15.75">
      <c r="A41" t="s">
        <v>193</v>
      </c>
      <c r="B41" t="s">
        <v>192</v>
      </c>
      <c r="C41" s="67" t="s">
        <v>226</v>
      </c>
      <c r="D41" s="67" t="s">
        <v>181</v>
      </c>
      <c r="E41" s="67" t="s">
        <v>131</v>
      </c>
      <c r="F41" s="94">
        <v>37256</v>
      </c>
      <c r="G41" s="67">
        <v>2355681359</v>
      </c>
      <c r="H41" s="67"/>
      <c r="I41" s="68"/>
      <c r="J41" s="87" t="s">
        <v>129</v>
      </c>
      <c r="K41" s="88" t="s">
        <v>113</v>
      </c>
      <c r="L41" s="79" t="s">
        <v>113</v>
      </c>
      <c r="M41" s="88" t="s">
        <v>112</v>
      </c>
      <c r="N41" s="80"/>
      <c r="O41" s="5"/>
      <c r="P41" s="69" t="s">
        <v>137</v>
      </c>
      <c r="Q41" s="70"/>
      <c r="R41" s="69" t="s">
        <v>112</v>
      </c>
      <c r="S41" s="69" t="s">
        <v>113</v>
      </c>
      <c r="T41" s="68"/>
      <c r="U41" s="71">
        <v>31</v>
      </c>
      <c r="V41" s="89"/>
      <c r="W41" s="72">
        <v>0</v>
      </c>
      <c r="X41" s="72">
        <v>0</v>
      </c>
      <c r="Y41" s="72">
        <v>0</v>
      </c>
      <c r="Z41" s="72">
        <v>0</v>
      </c>
      <c r="AA41" s="81"/>
      <c r="AB41" s="73" t="s">
        <v>115</v>
      </c>
      <c r="AC41" s="73" t="s">
        <v>115</v>
      </c>
      <c r="AD41" s="73" t="s">
        <v>115</v>
      </c>
      <c r="AE41" s="67">
        <v>5</v>
      </c>
      <c r="AF41" s="71" t="s">
        <v>117</v>
      </c>
      <c r="AG41" s="67" t="s">
        <v>127</v>
      </c>
      <c r="AH41" s="67" t="s">
        <v>116</v>
      </c>
      <c r="AI41" s="67" t="s">
        <v>127</v>
      </c>
      <c r="AJ41" s="67" t="s">
        <v>120</v>
      </c>
      <c r="AK41" s="67" t="s">
        <v>127</v>
      </c>
      <c r="AL41" s="67" t="s">
        <v>119</v>
      </c>
      <c r="AM41" s="67" t="s">
        <v>127</v>
      </c>
      <c r="AN41" s="67"/>
      <c r="AO41" s="67"/>
      <c r="AP41" s="67"/>
      <c r="AQ41" s="67"/>
      <c r="AR41" s="67"/>
      <c r="AS41" s="67"/>
      <c r="AT41" s="67"/>
      <c r="AU41" s="67"/>
      <c r="AV41" s="67"/>
      <c r="AW41" s="67"/>
      <c r="AX41" s="67"/>
      <c r="AY41" s="67"/>
      <c r="AZ41" s="74" t="s">
        <v>148</v>
      </c>
    </row>
    <row r="42" spans="1:112" ht="15.75">
      <c r="A42" t="s">
        <v>193</v>
      </c>
      <c r="B42" t="s">
        <v>192</v>
      </c>
      <c r="C42" s="67" t="s">
        <v>226</v>
      </c>
      <c r="D42" s="67" t="s">
        <v>139</v>
      </c>
      <c r="E42" s="67" t="s">
        <v>133</v>
      </c>
      <c r="F42" s="94">
        <v>36744</v>
      </c>
      <c r="G42" s="67" t="s">
        <v>152</v>
      </c>
      <c r="H42" s="67"/>
      <c r="I42" s="68"/>
      <c r="J42" s="87" t="s">
        <v>141</v>
      </c>
      <c r="K42" s="88" t="s">
        <v>113</v>
      </c>
      <c r="L42" s="79" t="s">
        <v>113</v>
      </c>
      <c r="M42" s="88" t="s">
        <v>112</v>
      </c>
      <c r="N42" s="80"/>
      <c r="O42" s="5"/>
      <c r="P42" s="69" t="s">
        <v>137</v>
      </c>
      <c r="Q42" s="70"/>
      <c r="R42" s="69" t="s">
        <v>112</v>
      </c>
      <c r="S42" s="69" t="s">
        <v>113</v>
      </c>
      <c r="T42" s="68"/>
      <c r="U42" s="71">
        <v>25</v>
      </c>
      <c r="V42" s="89"/>
      <c r="W42" s="72">
        <v>1</v>
      </c>
      <c r="X42" s="72">
        <v>0</v>
      </c>
      <c r="Y42" s="72">
        <v>0</v>
      </c>
      <c r="Z42" s="72">
        <v>0</v>
      </c>
      <c r="AA42" s="81"/>
      <c r="AB42" s="73" t="s">
        <v>115</v>
      </c>
      <c r="AC42" s="73" t="s">
        <v>115</v>
      </c>
      <c r="AD42" s="73" t="s">
        <v>115</v>
      </c>
      <c r="AE42" s="67">
        <v>2</v>
      </c>
      <c r="AF42" s="71" t="s">
        <v>117</v>
      </c>
      <c r="AG42" s="67" t="s">
        <v>133</v>
      </c>
      <c r="AH42" s="67" t="s">
        <v>116</v>
      </c>
      <c r="AI42" s="67" t="s">
        <v>133</v>
      </c>
      <c r="AJ42" s="67" t="s">
        <v>120</v>
      </c>
      <c r="AK42" s="67" t="s">
        <v>127</v>
      </c>
      <c r="AL42" s="67" t="s">
        <v>119</v>
      </c>
      <c r="AM42" s="67" t="s">
        <v>133</v>
      </c>
      <c r="AN42" s="67"/>
      <c r="AO42" s="67"/>
      <c r="AP42" s="67"/>
      <c r="AQ42" s="67"/>
      <c r="AR42" s="67"/>
      <c r="AS42" s="67"/>
      <c r="AT42" s="67"/>
      <c r="AU42" s="67"/>
      <c r="AV42" s="67"/>
      <c r="AW42" s="67"/>
      <c r="AX42" s="67"/>
      <c r="AY42" s="67"/>
      <c r="AZ42" s="74" t="s">
        <v>148</v>
      </c>
    </row>
    <row r="43" spans="1:112" ht="15.75">
      <c r="A43" t="s">
        <v>193</v>
      </c>
      <c r="B43" t="s">
        <v>192</v>
      </c>
      <c r="C43" s="67" t="s">
        <v>226</v>
      </c>
      <c r="D43" s="67" t="s">
        <v>178</v>
      </c>
      <c r="E43" s="67" t="s">
        <v>135</v>
      </c>
      <c r="F43" s="94">
        <v>37145</v>
      </c>
      <c r="G43" s="67" t="s">
        <v>225</v>
      </c>
      <c r="H43" s="67"/>
      <c r="I43" s="68"/>
      <c r="J43" s="87" t="s">
        <v>129</v>
      </c>
      <c r="K43" s="88" t="s">
        <v>113</v>
      </c>
      <c r="L43" s="79" t="s">
        <v>113</v>
      </c>
      <c r="M43" s="88" t="s">
        <v>112</v>
      </c>
      <c r="N43" s="80"/>
      <c r="O43" s="5"/>
      <c r="P43" s="69" t="s">
        <v>137</v>
      </c>
      <c r="Q43" s="70"/>
      <c r="R43" s="69" t="s">
        <v>113</v>
      </c>
      <c r="S43" s="69" t="s">
        <v>113</v>
      </c>
      <c r="T43" s="68"/>
      <c r="U43" s="71">
        <v>100</v>
      </c>
      <c r="V43" s="89"/>
      <c r="W43" s="72">
        <v>1</v>
      </c>
      <c r="X43" s="72">
        <v>0</v>
      </c>
      <c r="Y43" s="72">
        <v>0</v>
      </c>
      <c r="Z43" s="72">
        <v>0</v>
      </c>
      <c r="AA43" s="81"/>
      <c r="AB43" s="73" t="s">
        <v>128</v>
      </c>
      <c r="AC43" s="73" t="s">
        <v>128</v>
      </c>
      <c r="AD43" s="73" t="s">
        <v>115</v>
      </c>
      <c r="AE43" s="67">
        <v>5</v>
      </c>
      <c r="AF43" s="71" t="s">
        <v>117</v>
      </c>
      <c r="AG43" s="67" t="s">
        <v>130</v>
      </c>
      <c r="AH43" s="67" t="s">
        <v>116</v>
      </c>
      <c r="AI43" s="67" t="s">
        <v>130</v>
      </c>
      <c r="AJ43" s="67" t="s">
        <v>120</v>
      </c>
      <c r="AK43" s="67" t="s">
        <v>127</v>
      </c>
      <c r="AL43" s="67" t="s">
        <v>119</v>
      </c>
      <c r="AM43" s="67" t="s">
        <v>127</v>
      </c>
      <c r="AN43" s="67"/>
      <c r="AO43" s="67"/>
      <c r="AP43" s="67"/>
      <c r="AQ43" s="67"/>
      <c r="AR43" s="67"/>
      <c r="AS43" s="67"/>
      <c r="AT43" s="67"/>
      <c r="AU43" s="67"/>
      <c r="AV43" s="67"/>
      <c r="AW43" s="67"/>
      <c r="AX43" s="67"/>
      <c r="AY43" s="67"/>
      <c r="AZ43" s="74" t="s">
        <v>148</v>
      </c>
    </row>
    <row r="44" spans="1:112" ht="15.75">
      <c r="A44" t="s">
        <v>193</v>
      </c>
      <c r="B44" t="s">
        <v>192</v>
      </c>
      <c r="C44" s="67" t="s">
        <v>227</v>
      </c>
      <c r="D44" s="67" t="s">
        <v>187</v>
      </c>
      <c r="E44" s="67" t="s">
        <v>131</v>
      </c>
      <c r="F44" s="94">
        <v>37457</v>
      </c>
      <c r="G44" s="67">
        <v>7846913629</v>
      </c>
      <c r="H44" s="67"/>
      <c r="I44" s="68"/>
      <c r="J44" s="87" t="s">
        <v>124</v>
      </c>
      <c r="K44" s="88" t="s">
        <v>113</v>
      </c>
      <c r="L44" s="79" t="s">
        <v>112</v>
      </c>
      <c r="M44" s="88" t="s">
        <v>112</v>
      </c>
      <c r="N44" s="80"/>
      <c r="O44" s="90"/>
      <c r="P44" s="69" t="s">
        <v>137</v>
      </c>
      <c r="Q44" s="70"/>
      <c r="R44" s="69" t="s">
        <v>112</v>
      </c>
      <c r="S44" s="69" t="s">
        <v>113</v>
      </c>
      <c r="T44" s="85"/>
      <c r="U44" s="71">
        <v>100</v>
      </c>
      <c r="V44" s="91"/>
      <c r="W44" s="72">
        <v>1</v>
      </c>
      <c r="X44" s="72">
        <v>0</v>
      </c>
      <c r="Y44" s="72">
        <v>0</v>
      </c>
      <c r="Z44" s="72">
        <v>0</v>
      </c>
      <c r="AA44" s="86"/>
      <c r="AB44" s="73" t="s">
        <v>128</v>
      </c>
      <c r="AC44" s="73" t="s">
        <v>128</v>
      </c>
      <c r="AD44" s="73" t="s">
        <v>128</v>
      </c>
      <c r="AE44" s="67">
        <v>3</v>
      </c>
      <c r="AF44" s="71" t="s">
        <v>117</v>
      </c>
      <c r="AG44" s="67" t="s">
        <v>127</v>
      </c>
      <c r="AH44" s="67" t="s">
        <v>116</v>
      </c>
      <c r="AI44" s="67" t="s">
        <v>127</v>
      </c>
      <c r="AJ44" s="67" t="s">
        <v>120</v>
      </c>
      <c r="AK44" s="67" t="s">
        <v>127</v>
      </c>
      <c r="AL44" s="67" t="s">
        <v>119</v>
      </c>
      <c r="AM44" s="67" t="s">
        <v>127</v>
      </c>
      <c r="AN44" s="67"/>
      <c r="AO44" s="67"/>
      <c r="AP44" s="67"/>
      <c r="AQ44" s="67"/>
      <c r="AR44" s="67"/>
      <c r="AS44" s="67"/>
      <c r="AT44" s="67"/>
      <c r="AU44" s="67"/>
      <c r="AV44" s="67"/>
      <c r="AW44" s="67"/>
      <c r="AX44" s="67"/>
      <c r="AY44" s="67"/>
      <c r="AZ44" s="74" t="s">
        <v>148</v>
      </c>
    </row>
    <row r="45" spans="1:112" ht="15.75">
      <c r="A45" t="s">
        <v>193</v>
      </c>
      <c r="B45" t="s">
        <v>192</v>
      </c>
      <c r="C45" s="67" t="s">
        <v>227</v>
      </c>
      <c r="D45" s="67" t="s">
        <v>181</v>
      </c>
      <c r="E45" s="67" t="s">
        <v>131</v>
      </c>
      <c r="F45" s="94">
        <v>37313</v>
      </c>
      <c r="G45" s="67">
        <v>5143989042</v>
      </c>
      <c r="H45" s="67"/>
      <c r="I45" s="68"/>
      <c r="J45" s="87" t="s">
        <v>129</v>
      </c>
      <c r="K45" s="88" t="s">
        <v>113</v>
      </c>
      <c r="L45" s="79" t="s">
        <v>113</v>
      </c>
      <c r="M45" s="88" t="s">
        <v>112</v>
      </c>
      <c r="N45" s="80"/>
      <c r="O45" s="5"/>
      <c r="P45" s="69" t="s">
        <v>137</v>
      </c>
      <c r="Q45" s="70"/>
      <c r="R45" s="69" t="s">
        <v>112</v>
      </c>
      <c r="S45" s="69" t="s">
        <v>113</v>
      </c>
      <c r="T45" s="68"/>
      <c r="U45" s="71">
        <v>82</v>
      </c>
      <c r="V45" s="89"/>
      <c r="W45" s="72">
        <v>1</v>
      </c>
      <c r="X45" s="72">
        <v>0</v>
      </c>
      <c r="Y45" s="72">
        <v>0</v>
      </c>
      <c r="Z45" s="72">
        <v>0</v>
      </c>
      <c r="AA45" s="81"/>
      <c r="AB45" s="73" t="s">
        <v>115</v>
      </c>
      <c r="AC45" s="73" t="s">
        <v>115</v>
      </c>
      <c r="AD45" s="73" t="s">
        <v>115</v>
      </c>
      <c r="AE45" s="67">
        <v>5</v>
      </c>
      <c r="AF45" s="71" t="s">
        <v>117</v>
      </c>
      <c r="AG45" s="67" t="s">
        <v>130</v>
      </c>
      <c r="AH45" s="67" t="s">
        <v>116</v>
      </c>
      <c r="AI45" s="67" t="s">
        <v>130</v>
      </c>
      <c r="AJ45" s="67" t="s">
        <v>120</v>
      </c>
      <c r="AK45" s="67" t="s">
        <v>127</v>
      </c>
      <c r="AL45" s="67" t="s">
        <v>119</v>
      </c>
      <c r="AM45" s="67" t="s">
        <v>130</v>
      </c>
      <c r="AN45" s="67"/>
      <c r="AO45" s="67"/>
      <c r="AP45" s="67"/>
      <c r="AQ45" s="67"/>
      <c r="AR45" s="67"/>
      <c r="AS45" s="67"/>
      <c r="AT45" s="67"/>
      <c r="AU45" s="67"/>
      <c r="AV45" s="67"/>
      <c r="AW45" s="67"/>
      <c r="AX45" s="67"/>
      <c r="AY45" s="67"/>
      <c r="AZ45" s="74" t="s">
        <v>148</v>
      </c>
    </row>
    <row r="46" spans="1:112" ht="15.75">
      <c r="A46" t="s">
        <v>193</v>
      </c>
      <c r="B46" t="s">
        <v>192</v>
      </c>
      <c r="C46" s="67" t="s">
        <v>227</v>
      </c>
      <c r="D46" s="67" t="s">
        <v>181</v>
      </c>
      <c r="E46" s="67" t="s">
        <v>131</v>
      </c>
      <c r="F46" s="94">
        <v>37256</v>
      </c>
      <c r="G46" s="67">
        <v>2355681359</v>
      </c>
      <c r="H46" s="67"/>
      <c r="I46" s="68"/>
      <c r="J46" s="87" t="s">
        <v>129</v>
      </c>
      <c r="K46" s="88" t="s">
        <v>113</v>
      </c>
      <c r="L46" s="79" t="s">
        <v>113</v>
      </c>
      <c r="M46" s="88" t="s">
        <v>112</v>
      </c>
      <c r="N46" s="80"/>
      <c r="O46" s="5"/>
      <c r="P46" s="69" t="s">
        <v>137</v>
      </c>
      <c r="Q46" s="70"/>
      <c r="R46" s="69" t="s">
        <v>112</v>
      </c>
      <c r="S46" s="69" t="s">
        <v>113</v>
      </c>
      <c r="T46" s="68"/>
      <c r="U46" s="71">
        <v>31</v>
      </c>
      <c r="V46" s="89"/>
      <c r="W46" s="72">
        <v>0</v>
      </c>
      <c r="X46" s="72">
        <v>0</v>
      </c>
      <c r="Y46" s="72">
        <v>0</v>
      </c>
      <c r="Z46" s="72">
        <v>0</v>
      </c>
      <c r="AA46" s="81"/>
      <c r="AB46" s="73" t="s">
        <v>115</v>
      </c>
      <c r="AC46" s="73" t="s">
        <v>115</v>
      </c>
      <c r="AD46" s="73" t="s">
        <v>115</v>
      </c>
      <c r="AE46" s="67">
        <v>5</v>
      </c>
      <c r="AF46" s="71" t="s">
        <v>117</v>
      </c>
      <c r="AG46" s="67" t="s">
        <v>127</v>
      </c>
      <c r="AH46" s="67" t="s">
        <v>116</v>
      </c>
      <c r="AI46" s="67" t="s">
        <v>127</v>
      </c>
      <c r="AJ46" s="67" t="s">
        <v>120</v>
      </c>
      <c r="AK46" s="67" t="s">
        <v>127</v>
      </c>
      <c r="AL46" s="67" t="s">
        <v>119</v>
      </c>
      <c r="AM46" s="67" t="s">
        <v>127</v>
      </c>
      <c r="AN46" s="67"/>
      <c r="AO46" s="67"/>
      <c r="AP46" s="67"/>
      <c r="AQ46" s="67"/>
      <c r="AR46" s="67"/>
      <c r="AS46" s="67"/>
      <c r="AT46" s="67"/>
      <c r="AU46" s="67"/>
      <c r="AV46" s="67"/>
      <c r="AW46" s="67"/>
      <c r="AX46" s="67"/>
      <c r="AY46" s="67"/>
      <c r="AZ46" s="74" t="s">
        <v>148</v>
      </c>
    </row>
    <row r="47" spans="1:112" ht="15.75">
      <c r="A47" t="s">
        <v>193</v>
      </c>
      <c r="B47" t="s">
        <v>192</v>
      </c>
      <c r="C47" s="67" t="s">
        <v>227</v>
      </c>
      <c r="D47" s="67" t="s">
        <v>139</v>
      </c>
      <c r="E47" s="67" t="s">
        <v>133</v>
      </c>
      <c r="F47" s="94">
        <v>36744</v>
      </c>
      <c r="G47" s="67" t="s">
        <v>152</v>
      </c>
      <c r="H47" s="67"/>
      <c r="I47" s="68"/>
      <c r="J47" s="87" t="s">
        <v>141</v>
      </c>
      <c r="K47" s="88" t="s">
        <v>113</v>
      </c>
      <c r="L47" s="79" t="s">
        <v>113</v>
      </c>
      <c r="M47" s="88" t="s">
        <v>112</v>
      </c>
      <c r="N47" s="80"/>
      <c r="O47" s="5"/>
      <c r="P47" s="69" t="s">
        <v>137</v>
      </c>
      <c r="Q47" s="70"/>
      <c r="R47" s="69" t="s">
        <v>112</v>
      </c>
      <c r="S47" s="69" t="s">
        <v>113</v>
      </c>
      <c r="T47" s="68"/>
      <c r="U47" s="71">
        <v>25</v>
      </c>
      <c r="V47" s="89"/>
      <c r="W47" s="72">
        <v>1</v>
      </c>
      <c r="X47" s="72">
        <v>0</v>
      </c>
      <c r="Y47" s="72">
        <v>0</v>
      </c>
      <c r="Z47" s="72">
        <v>0</v>
      </c>
      <c r="AA47" s="81"/>
      <c r="AB47" s="73" t="s">
        <v>115</v>
      </c>
      <c r="AC47" s="73" t="s">
        <v>115</v>
      </c>
      <c r="AD47" s="73" t="s">
        <v>115</v>
      </c>
      <c r="AE47" s="67">
        <v>2</v>
      </c>
      <c r="AF47" s="71" t="s">
        <v>117</v>
      </c>
      <c r="AG47" s="67" t="s">
        <v>133</v>
      </c>
      <c r="AH47" s="67" t="s">
        <v>116</v>
      </c>
      <c r="AI47" s="67" t="s">
        <v>133</v>
      </c>
      <c r="AJ47" s="67" t="s">
        <v>120</v>
      </c>
      <c r="AK47" s="67" t="s">
        <v>127</v>
      </c>
      <c r="AL47" s="67" t="s">
        <v>119</v>
      </c>
      <c r="AM47" s="67" t="s">
        <v>133</v>
      </c>
      <c r="AN47" s="67"/>
      <c r="AO47" s="67"/>
      <c r="AP47" s="67"/>
      <c r="AQ47" s="67"/>
      <c r="AR47" s="67"/>
      <c r="AS47" s="67"/>
      <c r="AT47" s="67"/>
      <c r="AU47" s="67"/>
      <c r="AV47" s="67"/>
      <c r="AW47" s="67"/>
      <c r="AX47" s="67"/>
      <c r="AY47" s="67"/>
      <c r="AZ47" s="74" t="s">
        <v>148</v>
      </c>
    </row>
    <row r="48" spans="1:112" ht="15.75">
      <c r="A48" t="s">
        <v>193</v>
      </c>
      <c r="B48" t="s">
        <v>192</v>
      </c>
      <c r="C48" s="67" t="s">
        <v>227</v>
      </c>
      <c r="D48" s="67" t="s">
        <v>178</v>
      </c>
      <c r="E48" s="67" t="s">
        <v>135</v>
      </c>
      <c r="F48" s="94">
        <v>37145</v>
      </c>
      <c r="G48" s="67" t="s">
        <v>225</v>
      </c>
      <c r="H48" s="67"/>
      <c r="I48" s="68"/>
      <c r="J48" s="87" t="s">
        <v>129</v>
      </c>
      <c r="K48" s="88" t="s">
        <v>113</v>
      </c>
      <c r="L48" s="79" t="s">
        <v>113</v>
      </c>
      <c r="M48" s="88" t="s">
        <v>112</v>
      </c>
      <c r="N48" s="80"/>
      <c r="O48" s="5"/>
      <c r="P48" s="69" t="s">
        <v>137</v>
      </c>
      <c r="Q48" s="70"/>
      <c r="R48" s="69" t="s">
        <v>113</v>
      </c>
      <c r="S48" s="69" t="s">
        <v>113</v>
      </c>
      <c r="T48" s="68"/>
      <c r="U48" s="71">
        <v>100</v>
      </c>
      <c r="V48" s="89"/>
      <c r="W48" s="72">
        <v>1</v>
      </c>
      <c r="X48" s="72">
        <v>0</v>
      </c>
      <c r="Y48" s="72">
        <v>0</v>
      </c>
      <c r="Z48" s="72">
        <v>0</v>
      </c>
      <c r="AA48" s="81"/>
      <c r="AB48" s="73" t="s">
        <v>128</v>
      </c>
      <c r="AC48" s="73" t="s">
        <v>128</v>
      </c>
      <c r="AD48" s="73" t="s">
        <v>115</v>
      </c>
      <c r="AE48" s="67">
        <v>5</v>
      </c>
      <c r="AF48" s="71" t="s">
        <v>117</v>
      </c>
      <c r="AG48" s="67" t="s">
        <v>130</v>
      </c>
      <c r="AH48" s="67" t="s">
        <v>116</v>
      </c>
      <c r="AI48" s="67" t="s">
        <v>130</v>
      </c>
      <c r="AJ48" s="67" t="s">
        <v>120</v>
      </c>
      <c r="AK48" s="67" t="s">
        <v>127</v>
      </c>
      <c r="AL48" s="67" t="s">
        <v>119</v>
      </c>
      <c r="AM48" s="67" t="s">
        <v>127</v>
      </c>
      <c r="AN48" s="67"/>
      <c r="AO48" s="67"/>
      <c r="AP48" s="67"/>
      <c r="AQ48" s="67"/>
      <c r="AR48" s="67"/>
      <c r="AS48" s="67"/>
      <c r="AT48" s="67"/>
      <c r="AU48" s="67"/>
      <c r="AV48" s="67"/>
      <c r="AW48" s="67"/>
      <c r="AX48" s="67"/>
      <c r="AY48" s="67"/>
      <c r="AZ48" s="74" t="s">
        <v>148</v>
      </c>
    </row>
    <row r="49" spans="1:52" ht="15.75">
      <c r="A49" t="s">
        <v>193</v>
      </c>
      <c r="B49" t="s">
        <v>192</v>
      </c>
      <c r="C49" s="67" t="s">
        <v>227</v>
      </c>
      <c r="D49" s="67" t="s">
        <v>187</v>
      </c>
      <c r="E49" s="67" t="s">
        <v>131</v>
      </c>
      <c r="F49" s="94">
        <v>37457</v>
      </c>
      <c r="G49" s="67">
        <v>7846913629</v>
      </c>
      <c r="H49" s="67"/>
      <c r="I49" s="68"/>
      <c r="J49" s="87" t="s">
        <v>124</v>
      </c>
      <c r="K49" s="88" t="s">
        <v>113</v>
      </c>
      <c r="L49" s="79" t="s">
        <v>112</v>
      </c>
      <c r="M49" s="88" t="s">
        <v>112</v>
      </c>
      <c r="N49" s="80"/>
      <c r="O49" s="90"/>
      <c r="P49" s="69" t="s">
        <v>137</v>
      </c>
      <c r="Q49" s="70"/>
      <c r="R49" s="69" t="s">
        <v>112</v>
      </c>
      <c r="S49" s="69" t="s">
        <v>113</v>
      </c>
      <c r="T49" s="85"/>
      <c r="U49" s="71">
        <v>100</v>
      </c>
      <c r="V49" s="91"/>
      <c r="W49" s="72">
        <v>1</v>
      </c>
      <c r="X49" s="72">
        <v>0</v>
      </c>
      <c r="Y49" s="72">
        <v>0</v>
      </c>
      <c r="Z49" s="72">
        <v>0</v>
      </c>
      <c r="AA49" s="86"/>
      <c r="AB49" s="73" t="s">
        <v>128</v>
      </c>
      <c r="AC49" s="73" t="s">
        <v>128</v>
      </c>
      <c r="AD49" s="73" t="s">
        <v>128</v>
      </c>
      <c r="AE49" s="67">
        <v>3</v>
      </c>
      <c r="AF49" s="71" t="s">
        <v>117</v>
      </c>
      <c r="AG49" s="67" t="s">
        <v>127</v>
      </c>
      <c r="AH49" s="67" t="s">
        <v>116</v>
      </c>
      <c r="AI49" s="67" t="s">
        <v>127</v>
      </c>
      <c r="AJ49" s="67" t="s">
        <v>120</v>
      </c>
      <c r="AK49" s="67" t="s">
        <v>127</v>
      </c>
      <c r="AL49" s="67" t="s">
        <v>119</v>
      </c>
      <c r="AM49" s="67" t="s">
        <v>127</v>
      </c>
      <c r="AN49" s="67"/>
      <c r="AO49" s="67"/>
      <c r="AP49" s="67"/>
      <c r="AQ49" s="67"/>
      <c r="AR49" s="67"/>
      <c r="AS49" s="67"/>
      <c r="AT49" s="67"/>
      <c r="AU49" s="67"/>
      <c r="AV49" s="67"/>
      <c r="AW49" s="67"/>
      <c r="AX49" s="67"/>
      <c r="AY49" s="67"/>
      <c r="AZ49" s="74" t="s">
        <v>148</v>
      </c>
    </row>
    <row r="50" spans="1:52" ht="15.75">
      <c r="A50" t="s">
        <v>193</v>
      </c>
      <c r="B50" t="s">
        <v>192</v>
      </c>
      <c r="C50" s="67" t="s">
        <v>227</v>
      </c>
      <c r="D50" s="67" t="s">
        <v>181</v>
      </c>
      <c r="E50" s="67" t="s">
        <v>131</v>
      </c>
      <c r="F50" s="94">
        <v>37313</v>
      </c>
      <c r="G50" s="67">
        <v>5143989042</v>
      </c>
      <c r="H50" s="67"/>
      <c r="I50" s="68"/>
      <c r="J50" s="87" t="s">
        <v>129</v>
      </c>
      <c r="K50" s="88" t="s">
        <v>113</v>
      </c>
      <c r="L50" s="79" t="s">
        <v>113</v>
      </c>
      <c r="M50" s="88" t="s">
        <v>112</v>
      </c>
      <c r="N50" s="80"/>
      <c r="O50" s="5"/>
      <c r="P50" s="69" t="s">
        <v>137</v>
      </c>
      <c r="Q50" s="70"/>
      <c r="R50" s="69" t="s">
        <v>112</v>
      </c>
      <c r="S50" s="69" t="s">
        <v>113</v>
      </c>
      <c r="T50" s="68"/>
      <c r="U50" s="71">
        <v>82</v>
      </c>
      <c r="V50" s="89"/>
      <c r="W50" s="72">
        <v>1</v>
      </c>
      <c r="X50" s="72">
        <v>0</v>
      </c>
      <c r="Y50" s="72">
        <v>0</v>
      </c>
      <c r="Z50" s="72">
        <v>0</v>
      </c>
      <c r="AA50" s="81"/>
      <c r="AB50" s="73" t="s">
        <v>115</v>
      </c>
      <c r="AC50" s="73" t="s">
        <v>115</v>
      </c>
      <c r="AD50" s="73" t="s">
        <v>115</v>
      </c>
      <c r="AE50" s="67">
        <v>5</v>
      </c>
      <c r="AF50" s="71" t="s">
        <v>117</v>
      </c>
      <c r="AG50" s="67" t="s">
        <v>130</v>
      </c>
      <c r="AH50" s="67" t="s">
        <v>116</v>
      </c>
      <c r="AI50" s="67" t="s">
        <v>130</v>
      </c>
      <c r="AJ50" s="67" t="s">
        <v>120</v>
      </c>
      <c r="AK50" s="67" t="s">
        <v>127</v>
      </c>
      <c r="AL50" s="67" t="s">
        <v>119</v>
      </c>
      <c r="AM50" s="67" t="s">
        <v>130</v>
      </c>
      <c r="AN50" s="67"/>
      <c r="AO50" s="67"/>
      <c r="AP50" s="67"/>
      <c r="AQ50" s="67"/>
      <c r="AR50" s="67"/>
      <c r="AS50" s="67"/>
      <c r="AT50" s="67"/>
      <c r="AU50" s="67"/>
      <c r="AV50" s="67"/>
      <c r="AW50" s="67"/>
      <c r="AX50" s="67"/>
      <c r="AY50" s="67"/>
      <c r="AZ50" s="74" t="s">
        <v>148</v>
      </c>
    </row>
    <row r="51" spans="1:52" ht="15.75">
      <c r="A51" t="s">
        <v>193</v>
      </c>
      <c r="B51" t="s">
        <v>192</v>
      </c>
      <c r="C51" s="67" t="s">
        <v>228</v>
      </c>
      <c r="D51" s="67" t="s">
        <v>181</v>
      </c>
      <c r="E51" s="67" t="s">
        <v>131</v>
      </c>
      <c r="F51" s="94">
        <v>37256</v>
      </c>
      <c r="G51" s="67">
        <v>2355681359</v>
      </c>
      <c r="H51" s="67"/>
      <c r="I51" s="68"/>
      <c r="J51" s="87" t="s">
        <v>129</v>
      </c>
      <c r="K51" s="88" t="s">
        <v>113</v>
      </c>
      <c r="L51" s="79" t="s">
        <v>113</v>
      </c>
      <c r="M51" s="88" t="s">
        <v>112</v>
      </c>
      <c r="N51" s="80"/>
      <c r="O51" s="5"/>
      <c r="P51" s="69" t="s">
        <v>137</v>
      </c>
      <c r="Q51" s="70"/>
      <c r="R51" s="69" t="s">
        <v>112</v>
      </c>
      <c r="S51" s="69" t="s">
        <v>113</v>
      </c>
      <c r="T51" s="68"/>
      <c r="U51" s="71">
        <v>31</v>
      </c>
      <c r="V51" s="89"/>
      <c r="W51" s="72">
        <v>0</v>
      </c>
      <c r="X51" s="72">
        <v>0</v>
      </c>
      <c r="Y51" s="72">
        <v>0</v>
      </c>
      <c r="Z51" s="72">
        <v>0</v>
      </c>
      <c r="AA51" s="81"/>
      <c r="AB51" s="73" t="s">
        <v>115</v>
      </c>
      <c r="AC51" s="73" t="s">
        <v>115</v>
      </c>
      <c r="AD51" s="73" t="s">
        <v>115</v>
      </c>
      <c r="AE51" s="67">
        <v>5</v>
      </c>
      <c r="AF51" s="71" t="s">
        <v>117</v>
      </c>
      <c r="AG51" s="67" t="s">
        <v>127</v>
      </c>
      <c r="AH51" s="67" t="s">
        <v>116</v>
      </c>
      <c r="AI51" s="67" t="s">
        <v>127</v>
      </c>
      <c r="AJ51" s="67" t="s">
        <v>120</v>
      </c>
      <c r="AK51" s="67" t="s">
        <v>127</v>
      </c>
      <c r="AL51" s="67" t="s">
        <v>119</v>
      </c>
      <c r="AM51" s="67" t="s">
        <v>127</v>
      </c>
      <c r="AN51" s="67"/>
      <c r="AO51" s="67"/>
      <c r="AP51" s="67"/>
      <c r="AQ51" s="67"/>
      <c r="AR51" s="67"/>
      <c r="AS51" s="67"/>
      <c r="AT51" s="67"/>
      <c r="AU51" s="67"/>
      <c r="AV51" s="67"/>
      <c r="AW51" s="67"/>
      <c r="AX51" s="67"/>
      <c r="AY51" s="67"/>
      <c r="AZ51" s="74" t="s">
        <v>148</v>
      </c>
    </row>
    <row r="52" spans="1:52" ht="15.75">
      <c r="A52" t="s">
        <v>193</v>
      </c>
      <c r="B52" t="s">
        <v>192</v>
      </c>
      <c r="C52" s="67" t="s">
        <v>228</v>
      </c>
      <c r="D52" s="67" t="s">
        <v>139</v>
      </c>
      <c r="E52" s="67" t="s">
        <v>133</v>
      </c>
      <c r="F52" s="94">
        <v>36744</v>
      </c>
      <c r="G52" s="67" t="s">
        <v>152</v>
      </c>
      <c r="H52" s="67"/>
      <c r="I52" s="68"/>
      <c r="J52" s="87" t="s">
        <v>141</v>
      </c>
      <c r="K52" s="88" t="s">
        <v>113</v>
      </c>
      <c r="L52" s="79" t="s">
        <v>113</v>
      </c>
      <c r="M52" s="88" t="s">
        <v>112</v>
      </c>
      <c r="N52" s="80"/>
      <c r="O52" s="5"/>
      <c r="P52" s="69" t="s">
        <v>137</v>
      </c>
      <c r="Q52" s="70"/>
      <c r="R52" s="69" t="s">
        <v>112</v>
      </c>
      <c r="S52" s="69" t="s">
        <v>113</v>
      </c>
      <c r="T52" s="68"/>
      <c r="U52" s="71">
        <v>25</v>
      </c>
      <c r="V52" s="89"/>
      <c r="W52" s="72">
        <v>1</v>
      </c>
      <c r="X52" s="72">
        <v>0</v>
      </c>
      <c r="Y52" s="72">
        <v>0</v>
      </c>
      <c r="Z52" s="72">
        <v>0</v>
      </c>
      <c r="AA52" s="81"/>
      <c r="AB52" s="73" t="s">
        <v>115</v>
      </c>
      <c r="AC52" s="73" t="s">
        <v>115</v>
      </c>
      <c r="AD52" s="73" t="s">
        <v>115</v>
      </c>
      <c r="AE52" s="67">
        <v>2</v>
      </c>
      <c r="AF52" s="71" t="s">
        <v>117</v>
      </c>
      <c r="AG52" s="67" t="s">
        <v>133</v>
      </c>
      <c r="AH52" s="67" t="s">
        <v>116</v>
      </c>
      <c r="AI52" s="67" t="s">
        <v>133</v>
      </c>
      <c r="AJ52" s="67" t="s">
        <v>120</v>
      </c>
      <c r="AK52" s="67" t="s">
        <v>127</v>
      </c>
      <c r="AL52" s="67" t="s">
        <v>119</v>
      </c>
      <c r="AM52" s="67" t="s">
        <v>133</v>
      </c>
      <c r="AN52" s="67"/>
      <c r="AO52" s="67"/>
      <c r="AP52" s="67"/>
      <c r="AQ52" s="67"/>
      <c r="AR52" s="67"/>
      <c r="AS52" s="67"/>
      <c r="AT52" s="67"/>
      <c r="AU52" s="67"/>
      <c r="AV52" s="67"/>
      <c r="AW52" s="67"/>
      <c r="AX52" s="67"/>
      <c r="AY52" s="67"/>
      <c r="AZ52" s="74" t="s">
        <v>148</v>
      </c>
    </row>
    <row r="53" spans="1:52" ht="15.75">
      <c r="A53" t="s">
        <v>193</v>
      </c>
      <c r="B53" t="s">
        <v>192</v>
      </c>
      <c r="C53" s="67" t="s">
        <v>228</v>
      </c>
      <c r="D53" s="67" t="s">
        <v>178</v>
      </c>
      <c r="E53" s="67" t="s">
        <v>135</v>
      </c>
      <c r="F53" s="94">
        <v>37145</v>
      </c>
      <c r="G53" s="67" t="s">
        <v>225</v>
      </c>
      <c r="H53" s="67"/>
      <c r="I53" s="68"/>
      <c r="J53" s="87" t="s">
        <v>129</v>
      </c>
      <c r="K53" s="88" t="s">
        <v>113</v>
      </c>
      <c r="L53" s="79" t="s">
        <v>113</v>
      </c>
      <c r="M53" s="88" t="s">
        <v>112</v>
      </c>
      <c r="N53" s="80"/>
      <c r="O53" s="5"/>
      <c r="P53" s="69" t="s">
        <v>137</v>
      </c>
      <c r="Q53" s="70"/>
      <c r="R53" s="69" t="s">
        <v>113</v>
      </c>
      <c r="S53" s="69" t="s">
        <v>113</v>
      </c>
      <c r="T53" s="68"/>
      <c r="U53" s="71">
        <v>100</v>
      </c>
      <c r="V53" s="89"/>
      <c r="W53" s="72">
        <v>1</v>
      </c>
      <c r="X53" s="72">
        <v>0</v>
      </c>
      <c r="Y53" s="72">
        <v>0</v>
      </c>
      <c r="Z53" s="72">
        <v>0</v>
      </c>
      <c r="AA53" s="81"/>
      <c r="AB53" s="73" t="s">
        <v>128</v>
      </c>
      <c r="AC53" s="73" t="s">
        <v>128</v>
      </c>
      <c r="AD53" s="73" t="s">
        <v>115</v>
      </c>
      <c r="AE53" s="67">
        <v>5</v>
      </c>
      <c r="AF53" s="71" t="s">
        <v>117</v>
      </c>
      <c r="AG53" s="67" t="s">
        <v>130</v>
      </c>
      <c r="AH53" s="67" t="s">
        <v>116</v>
      </c>
      <c r="AI53" s="67" t="s">
        <v>130</v>
      </c>
      <c r="AJ53" s="67" t="s">
        <v>120</v>
      </c>
      <c r="AK53" s="67" t="s">
        <v>127</v>
      </c>
      <c r="AL53" s="67" t="s">
        <v>119</v>
      </c>
      <c r="AM53" s="67" t="s">
        <v>127</v>
      </c>
      <c r="AN53" s="67"/>
      <c r="AO53" s="67"/>
      <c r="AP53" s="67"/>
      <c r="AQ53" s="67"/>
      <c r="AR53" s="67"/>
      <c r="AS53" s="67"/>
      <c r="AT53" s="67"/>
      <c r="AU53" s="67"/>
      <c r="AV53" s="67"/>
      <c r="AW53" s="67"/>
      <c r="AX53" s="67"/>
      <c r="AY53" s="67"/>
      <c r="AZ53" s="74" t="s">
        <v>148</v>
      </c>
    </row>
    <row r="54" spans="1:52" ht="15.75">
      <c r="A54" t="s">
        <v>193</v>
      </c>
      <c r="B54" t="s">
        <v>192</v>
      </c>
      <c r="C54" s="67" t="s">
        <v>228</v>
      </c>
      <c r="D54" s="67" t="s">
        <v>187</v>
      </c>
      <c r="E54" s="67" t="s">
        <v>131</v>
      </c>
      <c r="F54" s="94">
        <v>37457</v>
      </c>
      <c r="G54" s="67">
        <v>7846913629</v>
      </c>
      <c r="H54" s="67"/>
      <c r="I54" s="68"/>
      <c r="J54" s="87" t="s">
        <v>124</v>
      </c>
      <c r="K54" s="88" t="s">
        <v>113</v>
      </c>
      <c r="L54" s="79" t="s">
        <v>112</v>
      </c>
      <c r="M54" s="88" t="s">
        <v>112</v>
      </c>
      <c r="N54" s="80"/>
      <c r="O54" s="90"/>
      <c r="P54" s="69" t="s">
        <v>137</v>
      </c>
      <c r="Q54" s="70"/>
      <c r="R54" s="69" t="s">
        <v>112</v>
      </c>
      <c r="S54" s="69" t="s">
        <v>113</v>
      </c>
      <c r="T54" s="85"/>
      <c r="U54" s="71">
        <v>100</v>
      </c>
      <c r="V54" s="91"/>
      <c r="W54" s="72">
        <v>1</v>
      </c>
      <c r="X54" s="72">
        <v>0</v>
      </c>
      <c r="Y54" s="72">
        <v>0</v>
      </c>
      <c r="Z54" s="72">
        <v>0</v>
      </c>
      <c r="AA54" s="86"/>
      <c r="AB54" s="73" t="s">
        <v>128</v>
      </c>
      <c r="AC54" s="73" t="s">
        <v>128</v>
      </c>
      <c r="AD54" s="73" t="s">
        <v>128</v>
      </c>
      <c r="AE54" s="67">
        <v>3</v>
      </c>
      <c r="AF54" s="71" t="s">
        <v>117</v>
      </c>
      <c r="AG54" s="67" t="s">
        <v>127</v>
      </c>
      <c r="AH54" s="67" t="s">
        <v>116</v>
      </c>
      <c r="AI54" s="67" t="s">
        <v>127</v>
      </c>
      <c r="AJ54" s="67" t="s">
        <v>120</v>
      </c>
      <c r="AK54" s="67" t="s">
        <v>127</v>
      </c>
      <c r="AL54" s="67" t="s">
        <v>119</v>
      </c>
      <c r="AM54" s="67" t="s">
        <v>127</v>
      </c>
      <c r="AN54" s="67"/>
      <c r="AO54" s="67"/>
      <c r="AP54" s="67"/>
      <c r="AQ54" s="67"/>
      <c r="AR54" s="67"/>
      <c r="AS54" s="67"/>
      <c r="AT54" s="67"/>
      <c r="AU54" s="67"/>
      <c r="AV54" s="67"/>
      <c r="AW54" s="67"/>
      <c r="AX54" s="67"/>
      <c r="AY54" s="67"/>
      <c r="AZ54" s="74" t="s">
        <v>148</v>
      </c>
    </row>
    <row r="55" spans="1:52" ht="15.75">
      <c r="A55" t="s">
        <v>193</v>
      </c>
      <c r="B55" t="s">
        <v>192</v>
      </c>
      <c r="C55" s="67" t="s">
        <v>228</v>
      </c>
      <c r="D55" s="67" t="s">
        <v>181</v>
      </c>
      <c r="E55" s="67" t="s">
        <v>131</v>
      </c>
      <c r="F55" s="94">
        <v>37313</v>
      </c>
      <c r="G55" s="67">
        <v>5143989042</v>
      </c>
      <c r="H55" s="67"/>
      <c r="I55" s="68"/>
      <c r="J55" s="87" t="s">
        <v>129</v>
      </c>
      <c r="K55" s="88" t="s">
        <v>113</v>
      </c>
      <c r="L55" s="79" t="s">
        <v>113</v>
      </c>
      <c r="M55" s="88" t="s">
        <v>112</v>
      </c>
      <c r="N55" s="80"/>
      <c r="O55" s="5"/>
      <c r="P55" s="69" t="s">
        <v>137</v>
      </c>
      <c r="Q55" s="70"/>
      <c r="R55" s="69" t="s">
        <v>112</v>
      </c>
      <c r="S55" s="69" t="s">
        <v>113</v>
      </c>
      <c r="T55" s="68"/>
      <c r="U55" s="71">
        <v>82</v>
      </c>
      <c r="V55" s="89"/>
      <c r="W55" s="72">
        <v>1</v>
      </c>
      <c r="X55" s="72">
        <v>0</v>
      </c>
      <c r="Y55" s="72">
        <v>0</v>
      </c>
      <c r="Z55" s="72">
        <v>0</v>
      </c>
      <c r="AA55" s="81"/>
      <c r="AB55" s="73" t="s">
        <v>115</v>
      </c>
      <c r="AC55" s="73" t="s">
        <v>115</v>
      </c>
      <c r="AD55" s="73" t="s">
        <v>115</v>
      </c>
      <c r="AE55" s="67">
        <v>5</v>
      </c>
      <c r="AF55" s="71" t="s">
        <v>117</v>
      </c>
      <c r="AG55" s="67" t="s">
        <v>130</v>
      </c>
      <c r="AH55" s="67" t="s">
        <v>116</v>
      </c>
      <c r="AI55" s="67" t="s">
        <v>130</v>
      </c>
      <c r="AJ55" s="67" t="s">
        <v>120</v>
      </c>
      <c r="AK55" s="67" t="s">
        <v>127</v>
      </c>
      <c r="AL55" s="67" t="s">
        <v>119</v>
      </c>
      <c r="AM55" s="67" t="s">
        <v>130</v>
      </c>
      <c r="AN55" s="67"/>
      <c r="AO55" s="67"/>
      <c r="AP55" s="67"/>
      <c r="AQ55" s="67"/>
      <c r="AR55" s="67"/>
      <c r="AS55" s="67"/>
      <c r="AT55" s="67"/>
      <c r="AU55" s="67"/>
      <c r="AV55" s="67"/>
      <c r="AW55" s="67"/>
      <c r="AX55" s="67"/>
      <c r="AY55" s="67"/>
      <c r="AZ55" s="74" t="s">
        <v>148</v>
      </c>
    </row>
    <row r="56" spans="1:52" ht="15.75">
      <c r="A56" t="s">
        <v>193</v>
      </c>
      <c r="B56" t="s">
        <v>192</v>
      </c>
      <c r="C56" s="67" t="s">
        <v>229</v>
      </c>
      <c r="D56" s="67" t="s">
        <v>181</v>
      </c>
      <c r="E56" s="67" t="s">
        <v>131</v>
      </c>
      <c r="F56" s="94">
        <v>37256</v>
      </c>
      <c r="G56" s="67">
        <v>2355681359</v>
      </c>
      <c r="H56" s="67"/>
      <c r="I56" s="68"/>
      <c r="J56" s="87" t="s">
        <v>129</v>
      </c>
      <c r="K56" s="88" t="s">
        <v>113</v>
      </c>
      <c r="L56" s="79" t="s">
        <v>113</v>
      </c>
      <c r="M56" s="88" t="s">
        <v>112</v>
      </c>
      <c r="N56" s="80"/>
      <c r="O56" s="5"/>
      <c r="P56" s="69" t="s">
        <v>137</v>
      </c>
      <c r="Q56" s="70"/>
      <c r="R56" s="69" t="s">
        <v>112</v>
      </c>
      <c r="S56" s="69" t="s">
        <v>113</v>
      </c>
      <c r="T56" s="68"/>
      <c r="U56" s="71">
        <v>31</v>
      </c>
      <c r="V56" s="89"/>
      <c r="W56" s="72">
        <v>0</v>
      </c>
      <c r="X56" s="72">
        <v>0</v>
      </c>
      <c r="Y56" s="72">
        <v>0</v>
      </c>
      <c r="Z56" s="72">
        <v>0</v>
      </c>
      <c r="AA56" s="81"/>
      <c r="AB56" s="73" t="s">
        <v>115</v>
      </c>
      <c r="AC56" s="73" t="s">
        <v>115</v>
      </c>
      <c r="AD56" s="73" t="s">
        <v>115</v>
      </c>
      <c r="AE56" s="67">
        <v>5</v>
      </c>
      <c r="AF56" s="71" t="s">
        <v>117</v>
      </c>
      <c r="AG56" s="67" t="s">
        <v>127</v>
      </c>
      <c r="AH56" s="67" t="s">
        <v>116</v>
      </c>
      <c r="AI56" s="67" t="s">
        <v>127</v>
      </c>
      <c r="AJ56" s="67" t="s">
        <v>120</v>
      </c>
      <c r="AK56" s="67" t="s">
        <v>127</v>
      </c>
      <c r="AL56" s="67" t="s">
        <v>119</v>
      </c>
      <c r="AM56" s="67" t="s">
        <v>127</v>
      </c>
      <c r="AN56" s="67"/>
      <c r="AO56" s="67"/>
      <c r="AP56" s="67"/>
      <c r="AQ56" s="67"/>
      <c r="AR56" s="67"/>
      <c r="AS56" s="67"/>
      <c r="AT56" s="67"/>
      <c r="AU56" s="67"/>
      <c r="AV56" s="67"/>
      <c r="AW56" s="67"/>
      <c r="AX56" s="67"/>
      <c r="AY56" s="67"/>
      <c r="AZ56" s="74" t="s">
        <v>148</v>
      </c>
    </row>
    <row r="57" spans="1:52" ht="15.75">
      <c r="A57" t="s">
        <v>193</v>
      </c>
      <c r="B57" t="s">
        <v>192</v>
      </c>
      <c r="C57" s="67" t="s">
        <v>229</v>
      </c>
      <c r="D57" s="67" t="s">
        <v>139</v>
      </c>
      <c r="E57" s="67" t="s">
        <v>133</v>
      </c>
      <c r="F57" s="94">
        <v>36744</v>
      </c>
      <c r="G57" s="67" t="s">
        <v>152</v>
      </c>
      <c r="H57" s="67"/>
      <c r="I57" s="68"/>
      <c r="J57" s="87" t="s">
        <v>141</v>
      </c>
      <c r="K57" s="88" t="s">
        <v>113</v>
      </c>
      <c r="L57" s="79" t="s">
        <v>113</v>
      </c>
      <c r="M57" s="88" t="s">
        <v>112</v>
      </c>
      <c r="N57" s="80"/>
      <c r="O57" s="5"/>
      <c r="P57" s="69" t="s">
        <v>137</v>
      </c>
      <c r="Q57" s="70"/>
      <c r="R57" s="69" t="s">
        <v>112</v>
      </c>
      <c r="S57" s="69" t="s">
        <v>113</v>
      </c>
      <c r="T57" s="68"/>
      <c r="U57" s="71">
        <v>25</v>
      </c>
      <c r="V57" s="89"/>
      <c r="W57" s="72">
        <v>1</v>
      </c>
      <c r="X57" s="72">
        <v>0</v>
      </c>
      <c r="Y57" s="72">
        <v>0</v>
      </c>
      <c r="Z57" s="72">
        <v>0</v>
      </c>
      <c r="AA57" s="81"/>
      <c r="AB57" s="73" t="s">
        <v>115</v>
      </c>
      <c r="AC57" s="73" t="s">
        <v>115</v>
      </c>
      <c r="AD57" s="73" t="s">
        <v>115</v>
      </c>
      <c r="AE57" s="67">
        <v>2</v>
      </c>
      <c r="AF57" s="71" t="s">
        <v>117</v>
      </c>
      <c r="AG57" s="67" t="s">
        <v>133</v>
      </c>
      <c r="AH57" s="67" t="s">
        <v>116</v>
      </c>
      <c r="AI57" s="67" t="s">
        <v>133</v>
      </c>
      <c r="AJ57" s="67" t="s">
        <v>120</v>
      </c>
      <c r="AK57" s="67" t="s">
        <v>127</v>
      </c>
      <c r="AL57" s="67" t="s">
        <v>119</v>
      </c>
      <c r="AM57" s="67" t="s">
        <v>133</v>
      </c>
      <c r="AN57" s="67"/>
      <c r="AO57" s="67"/>
      <c r="AP57" s="67"/>
      <c r="AQ57" s="67"/>
      <c r="AR57" s="67"/>
      <c r="AS57" s="67"/>
      <c r="AT57" s="67"/>
      <c r="AU57" s="67"/>
      <c r="AV57" s="67"/>
      <c r="AW57" s="67"/>
      <c r="AX57" s="67"/>
      <c r="AY57" s="67"/>
      <c r="AZ57" s="74" t="s">
        <v>148</v>
      </c>
    </row>
    <row r="58" spans="1:52" ht="15.75">
      <c r="A58" t="s">
        <v>193</v>
      </c>
      <c r="B58" t="s">
        <v>192</v>
      </c>
      <c r="C58" s="67" t="s">
        <v>229</v>
      </c>
      <c r="D58" s="67" t="s">
        <v>178</v>
      </c>
      <c r="E58" s="67" t="s">
        <v>135</v>
      </c>
      <c r="F58" s="94">
        <v>37145</v>
      </c>
      <c r="G58" s="67" t="s">
        <v>225</v>
      </c>
      <c r="H58" s="67"/>
      <c r="I58" s="68"/>
      <c r="J58" s="87" t="s">
        <v>129</v>
      </c>
      <c r="K58" s="88" t="s">
        <v>113</v>
      </c>
      <c r="L58" s="79" t="s">
        <v>113</v>
      </c>
      <c r="M58" s="88" t="s">
        <v>112</v>
      </c>
      <c r="N58" s="80"/>
      <c r="O58" s="5"/>
      <c r="P58" s="69" t="s">
        <v>137</v>
      </c>
      <c r="Q58" s="70"/>
      <c r="R58" s="69" t="s">
        <v>113</v>
      </c>
      <c r="S58" s="69" t="s">
        <v>113</v>
      </c>
      <c r="T58" s="68"/>
      <c r="U58" s="71">
        <v>100</v>
      </c>
      <c r="V58" s="89"/>
      <c r="W58" s="72">
        <v>1</v>
      </c>
      <c r="X58" s="72">
        <v>0</v>
      </c>
      <c r="Y58" s="72">
        <v>0</v>
      </c>
      <c r="Z58" s="72">
        <v>0</v>
      </c>
      <c r="AA58" s="81"/>
      <c r="AB58" s="73" t="s">
        <v>128</v>
      </c>
      <c r="AC58" s="73" t="s">
        <v>128</v>
      </c>
      <c r="AD58" s="73" t="s">
        <v>115</v>
      </c>
      <c r="AE58" s="67">
        <v>5</v>
      </c>
      <c r="AF58" s="71" t="s">
        <v>117</v>
      </c>
      <c r="AG58" s="67" t="s">
        <v>130</v>
      </c>
      <c r="AH58" s="67" t="s">
        <v>116</v>
      </c>
      <c r="AI58" s="67" t="s">
        <v>130</v>
      </c>
      <c r="AJ58" s="67" t="s">
        <v>120</v>
      </c>
      <c r="AK58" s="67" t="s">
        <v>127</v>
      </c>
      <c r="AL58" s="67" t="s">
        <v>119</v>
      </c>
      <c r="AM58" s="67" t="s">
        <v>127</v>
      </c>
      <c r="AN58" s="67"/>
      <c r="AO58" s="67"/>
      <c r="AP58" s="67"/>
      <c r="AQ58" s="67"/>
      <c r="AR58" s="67"/>
      <c r="AS58" s="67"/>
      <c r="AT58" s="67"/>
      <c r="AU58" s="67"/>
      <c r="AV58" s="67"/>
      <c r="AW58" s="67"/>
      <c r="AX58" s="67"/>
      <c r="AY58" s="67"/>
      <c r="AZ58" s="74" t="s">
        <v>148</v>
      </c>
    </row>
  </sheetData>
  <mergeCells count="17">
    <mergeCell ref="BS1:BS7"/>
    <mergeCell ref="BD3:BD7"/>
    <mergeCell ref="BE3:BE7"/>
    <mergeCell ref="BF3:BQ6"/>
    <mergeCell ref="J1:M1"/>
    <mergeCell ref="P1:S1"/>
    <mergeCell ref="W1:Z1"/>
    <mergeCell ref="AB1:AY1"/>
    <mergeCell ref="BD1:BQ2"/>
    <mergeCell ref="D2:E4"/>
    <mergeCell ref="W2:Z2"/>
    <mergeCell ref="AF2:AY2"/>
    <mergeCell ref="BB2:BB8"/>
    <mergeCell ref="AF3:AY6"/>
    <mergeCell ref="AZ3:AZ8"/>
    <mergeCell ref="U6:U7"/>
    <mergeCell ref="W8:Z8"/>
  </mergeCells>
  <conditionalFormatting sqref="J10:N33 W10:Z33 U10:U33 P10:S33 G10:H33">
    <cfRule type="notContainsBlanks" dxfId="162" priority="1187">
      <formula>LEN(TRIM(G10))&gt;0</formula>
    </cfRule>
    <cfRule type="expression" dxfId="161" priority="1188">
      <formula>NOT(ISBLANK($E10))</formula>
    </cfRule>
  </conditionalFormatting>
  <conditionalFormatting sqref="U10:U33 Q10:S33">
    <cfRule type="notContainsBlanks" dxfId="160" priority="1184">
      <formula>LEN(TRIM(Q10))&gt;0</formula>
    </cfRule>
    <cfRule type="expression" dxfId="159" priority="1186">
      <formula>$P10="Other (please explain in the next column)"</formula>
    </cfRule>
  </conditionalFormatting>
  <conditionalFormatting sqref="AF10:AZ33">
    <cfRule type="notContainsBlanks" dxfId="158" priority="1183">
      <formula>LEN(TRIM(AF10))&gt;0</formula>
    </cfRule>
  </conditionalFormatting>
  <conditionalFormatting sqref="AB10:AE33">
    <cfRule type="notContainsBlanks" dxfId="157" priority="1190">
      <formula>LEN(TRIM(AB10))&gt;0</formula>
    </cfRule>
    <cfRule type="expression" dxfId="156" priority="1191">
      <formula>$J10="Year 10"</formula>
    </cfRule>
  </conditionalFormatting>
  <conditionalFormatting sqref="AD10:AZ33">
    <cfRule type="notContainsBlanks" dxfId="155" priority="1192">
      <formula>LEN(TRIM(AD10))&gt;0</formula>
    </cfRule>
    <cfRule type="expression" dxfId="154" priority="1193">
      <formula>$J10="Year 12"</formula>
    </cfRule>
  </conditionalFormatting>
  <conditionalFormatting sqref="AY10:AZ33 AP10:AP33">
    <cfRule type="expression" dxfId="153" priority="1194">
      <formula>$J10="Year 15"</formula>
    </cfRule>
    <cfRule type="expression" dxfId="152" priority="1195">
      <formula>$J10="Year 14"</formula>
    </cfRule>
  </conditionalFormatting>
  <conditionalFormatting sqref="AD10:AZ33">
    <cfRule type="expression" dxfId="151" priority="1196">
      <formula>$J10="Year 10"</formula>
    </cfRule>
    <cfRule type="expression" dxfId="150" priority="1197">
      <formula>$J10="Year 11"</formula>
    </cfRule>
  </conditionalFormatting>
  <conditionalFormatting sqref="AY10:AZ33 AP10:AP33">
    <cfRule type="expression" dxfId="149" priority="1198">
      <formula>$J10="Year 13"</formula>
    </cfRule>
  </conditionalFormatting>
  <conditionalFormatting sqref="K1:N1 K10:N33">
    <cfRule type="expression" dxfId="148" priority="1180">
      <formula>J1="Not in Education"</formula>
    </cfRule>
  </conditionalFormatting>
  <conditionalFormatting sqref="M10:M33">
    <cfRule type="expression" dxfId="147" priority="1178">
      <formula>J10="Not in Education"</formula>
    </cfRule>
  </conditionalFormatting>
  <conditionalFormatting sqref="Q10:S33">
    <cfRule type="expression" dxfId="146" priority="1152">
      <formula>$P10="Not enrolled in Education"</formula>
    </cfRule>
  </conditionalFormatting>
  <conditionalFormatting sqref="AH10:AY33">
    <cfRule type="expression" dxfId="145" priority="1150">
      <formula>$AE10=1</formula>
    </cfRule>
  </conditionalFormatting>
  <conditionalFormatting sqref="AR10:AY33 AJ10:AO33">
    <cfRule type="expression" dxfId="144" priority="1149">
      <formula>$AE10=2</formula>
    </cfRule>
  </conditionalFormatting>
  <conditionalFormatting sqref="AT10:AY33 AL10:AO33">
    <cfRule type="expression" dxfId="143" priority="1148">
      <formula>$AE10=3</formula>
    </cfRule>
  </conditionalFormatting>
  <conditionalFormatting sqref="AV10:AY33 AN10:AO33">
    <cfRule type="expression" dxfId="142" priority="1147">
      <formula>$AE10=4</formula>
    </cfRule>
  </conditionalFormatting>
  <conditionalFormatting sqref="AF10:AY33">
    <cfRule type="expression" dxfId="141" priority="1136">
      <formula>$AE10=0</formula>
    </cfRule>
  </conditionalFormatting>
  <conditionalFormatting sqref="BD34:BG38">
    <cfRule type="notContainsBlanks" dxfId="140" priority="140">
      <formula>LEN(TRIM(BD34))&gt;0</formula>
    </cfRule>
    <cfRule type="expression" dxfId="139" priority="141">
      <formula>$H34="Year 10"</formula>
    </cfRule>
  </conditionalFormatting>
  <conditionalFormatting sqref="M34:M38">
    <cfRule type="expression" dxfId="138" priority="121">
      <formula>J34="Not in Education"</formula>
    </cfRule>
  </conditionalFormatting>
  <conditionalFormatting sqref="W34:Z38 U34:U38 P34:S38 G34:H38 J34:N38">
    <cfRule type="notContainsBlanks" dxfId="137" priority="126">
      <formula>LEN(TRIM(G34))&gt;0</formula>
    </cfRule>
    <cfRule type="expression" dxfId="136" priority="127">
      <formula>NOT(ISBLANK($C34))</formula>
    </cfRule>
  </conditionalFormatting>
  <conditionalFormatting sqref="U34:U38 Q34:S38">
    <cfRule type="notContainsBlanks" dxfId="135" priority="124">
      <formula>LEN(TRIM(Q34))&gt;0</formula>
    </cfRule>
    <cfRule type="expression" dxfId="134" priority="125">
      <formula>$N34="Other (please explain in the next column)"</formula>
    </cfRule>
  </conditionalFormatting>
  <conditionalFormatting sqref="BH34:BS38">
    <cfRule type="notContainsBlanks" dxfId="133" priority="123">
      <formula>LEN(TRIM(BH34))&gt;0</formula>
    </cfRule>
  </conditionalFormatting>
  <conditionalFormatting sqref="BF34:BS38">
    <cfRule type="notContainsBlanks" dxfId="132" priority="128">
      <formula>LEN(TRIM(BF34))&gt;0</formula>
    </cfRule>
    <cfRule type="expression" dxfId="131" priority="129">
      <formula>$H34="Year 12"</formula>
    </cfRule>
  </conditionalFormatting>
  <conditionalFormatting sqref="BR34:BR38">
    <cfRule type="expression" dxfId="130" priority="130">
      <formula>$H34="Year 15"</formula>
    </cfRule>
    <cfRule type="expression" dxfId="129" priority="131">
      <formula>$H34="Year 14"</formula>
    </cfRule>
  </conditionalFormatting>
  <conditionalFormatting sqref="BF34:BS38">
    <cfRule type="expression" dxfId="128" priority="132">
      <formula>$H34="Year 10"</formula>
    </cfRule>
    <cfRule type="expression" dxfId="127" priority="133">
      <formula>$H34="Year 11"</formula>
    </cfRule>
  </conditionalFormatting>
  <conditionalFormatting sqref="BR34:BR38">
    <cfRule type="expression" dxfId="126" priority="134">
      <formula>$H34="Year 13"</formula>
    </cfRule>
  </conditionalFormatting>
  <conditionalFormatting sqref="K34:N38">
    <cfRule type="expression" dxfId="125" priority="122">
      <formula>J34="Not in Education"</formula>
    </cfRule>
  </conditionalFormatting>
  <conditionalFormatting sqref="Q34:S38">
    <cfRule type="expression" dxfId="124" priority="120">
      <formula>$N34="Not enrolled in Education"</formula>
    </cfRule>
  </conditionalFormatting>
  <conditionalFormatting sqref="BJ34:BS38">
    <cfRule type="expression" dxfId="123" priority="135">
      <formula>$BE34=1</formula>
    </cfRule>
  </conditionalFormatting>
  <conditionalFormatting sqref="BL34:BQ38">
    <cfRule type="expression" dxfId="122" priority="136">
      <formula>$BE34=2</formula>
    </cfRule>
  </conditionalFormatting>
  <conditionalFormatting sqref="BN34:BQ38">
    <cfRule type="expression" dxfId="121" priority="137">
      <formula>$BE34=3</formula>
    </cfRule>
  </conditionalFormatting>
  <conditionalFormatting sqref="BP34:BQ38">
    <cfRule type="expression" dxfId="120" priority="138">
      <formula>$BE34=4</formula>
    </cfRule>
  </conditionalFormatting>
  <conditionalFormatting sqref="BH34:BS38">
    <cfRule type="expression" dxfId="119" priority="139">
      <formula>$BE34=0</formula>
    </cfRule>
  </conditionalFormatting>
  <conditionalFormatting sqref="AF34:AS38">
    <cfRule type="notContainsBlanks" dxfId="118" priority="110">
      <formula>LEN(TRIM(AF34))&gt;0</formula>
    </cfRule>
  </conditionalFormatting>
  <conditionalFormatting sqref="AB34:AE38">
    <cfRule type="notContainsBlanks" dxfId="117" priority="111">
      <formula>LEN(TRIM(AB34))&gt;0</formula>
    </cfRule>
    <cfRule type="expression" dxfId="116" priority="112">
      <formula>$J34="Year 10"</formula>
    </cfRule>
  </conditionalFormatting>
  <conditionalFormatting sqref="AD34:AS38">
    <cfRule type="notContainsBlanks" dxfId="115" priority="113">
      <formula>LEN(TRIM(AD34))&gt;0</formula>
    </cfRule>
    <cfRule type="expression" dxfId="114" priority="114">
      <formula>$J34="Year 12"</formula>
    </cfRule>
  </conditionalFormatting>
  <conditionalFormatting sqref="AP34:AP38">
    <cfRule type="expression" dxfId="113" priority="115">
      <formula>$J34="Year 15"</formula>
    </cfRule>
    <cfRule type="expression" dxfId="112" priority="116">
      <formula>$J34="Year 14"</formula>
    </cfRule>
  </conditionalFormatting>
  <conditionalFormatting sqref="AD34:AS38">
    <cfRule type="expression" dxfId="111" priority="117">
      <formula>$J34="Year 10"</formula>
    </cfRule>
    <cfRule type="expression" dxfId="110" priority="118">
      <formula>$J34="Year 11"</formula>
    </cfRule>
  </conditionalFormatting>
  <conditionalFormatting sqref="AP34:AP38">
    <cfRule type="expression" dxfId="109" priority="119">
      <formula>$J34="Year 13"</formula>
    </cfRule>
  </conditionalFormatting>
  <conditionalFormatting sqref="AH34:AS38">
    <cfRule type="expression" dxfId="108" priority="109">
      <formula>$AE34=1</formula>
    </cfRule>
  </conditionalFormatting>
  <conditionalFormatting sqref="AR34:AS38 AJ34:AO38">
    <cfRule type="expression" dxfId="107" priority="108">
      <formula>$AE34=2</formula>
    </cfRule>
  </conditionalFormatting>
  <conditionalFormatting sqref="AL34:AO38">
    <cfRule type="expression" dxfId="106" priority="107">
      <formula>$AE34=3</formula>
    </cfRule>
  </conditionalFormatting>
  <conditionalFormatting sqref="AN34:AO38">
    <cfRule type="expression" dxfId="105" priority="106">
      <formula>$AE34=4</formula>
    </cfRule>
  </conditionalFormatting>
  <conditionalFormatting sqref="AF34:AS38">
    <cfRule type="expression" dxfId="104" priority="105">
      <formula>$AE34=0</formula>
    </cfRule>
  </conditionalFormatting>
  <conditionalFormatting sqref="AT34:AY38">
    <cfRule type="notContainsBlanks" dxfId="103" priority="100">
      <formula>LEN(TRIM(AT34))&gt;0</formula>
    </cfRule>
  </conditionalFormatting>
  <conditionalFormatting sqref="AT34:AY38">
    <cfRule type="notContainsBlanks" dxfId="102" priority="101">
      <formula>LEN(TRIM(AT34))&gt;0</formula>
    </cfRule>
    <cfRule type="expression" dxfId="101" priority="102">
      <formula>$J34="Year 12"</formula>
    </cfRule>
  </conditionalFormatting>
  <conditionalFormatting sqref="AT34:AY38">
    <cfRule type="expression" dxfId="100" priority="103">
      <formula>$J34="Year 10"</formula>
    </cfRule>
    <cfRule type="expression" dxfId="99" priority="104">
      <formula>$J34="Year 11"</formula>
    </cfRule>
  </conditionalFormatting>
  <conditionalFormatting sqref="AT34:AY38">
    <cfRule type="expression" dxfId="98" priority="99">
      <formula>$AE34=1</formula>
    </cfRule>
  </conditionalFormatting>
  <conditionalFormatting sqref="AT34:AY38">
    <cfRule type="expression" dxfId="97" priority="98">
      <formula>$AE34=2</formula>
    </cfRule>
  </conditionalFormatting>
  <conditionalFormatting sqref="AT34:AY38">
    <cfRule type="expression" dxfId="96" priority="97">
      <formula>$AE34=0</formula>
    </cfRule>
  </conditionalFormatting>
  <conditionalFormatting sqref="J39:N43 W39:Z43 U39:U43 P39:S43 G39:H43">
    <cfRule type="notContainsBlanks" dxfId="95" priority="86">
      <formula>LEN(TRIM(G39))&gt;0</formula>
    </cfRule>
    <cfRule type="expression" dxfId="94" priority="87">
      <formula>NOT(ISBLANK($E39))</formula>
    </cfRule>
  </conditionalFormatting>
  <conditionalFormatting sqref="U39:U43 Q39:S43">
    <cfRule type="notContainsBlanks" dxfId="93" priority="84">
      <formula>LEN(TRIM(Q39))&gt;0</formula>
    </cfRule>
    <cfRule type="expression" dxfId="92" priority="85">
      <formula>$P39="Other (please explain in the next column)"</formula>
    </cfRule>
  </conditionalFormatting>
  <conditionalFormatting sqref="AF40:AZ43 AF39:AY39">
    <cfRule type="notContainsBlanks" dxfId="91" priority="83">
      <formula>LEN(TRIM(AF39))&gt;0</formula>
    </cfRule>
  </conditionalFormatting>
  <conditionalFormatting sqref="AB39:AE43">
    <cfRule type="notContainsBlanks" dxfId="90" priority="88">
      <formula>LEN(TRIM(AB39))&gt;0</formula>
    </cfRule>
    <cfRule type="expression" dxfId="89" priority="89">
      <formula>$J39="Year 10"</formula>
    </cfRule>
  </conditionalFormatting>
  <conditionalFormatting sqref="AD40:AZ43 AD39:AY39">
    <cfRule type="notContainsBlanks" dxfId="88" priority="90">
      <formula>LEN(TRIM(AD39))&gt;0</formula>
    </cfRule>
    <cfRule type="expression" dxfId="87" priority="91">
      <formula>$J39="Year 12"</formula>
    </cfRule>
  </conditionalFormatting>
  <conditionalFormatting sqref="AY40:AZ43 AP39:AP43 AY39">
    <cfRule type="expression" dxfId="86" priority="92">
      <formula>$J39="Year 15"</formula>
    </cfRule>
    <cfRule type="expression" dxfId="85" priority="93">
      <formula>$J39="Year 14"</formula>
    </cfRule>
  </conditionalFormatting>
  <conditionalFormatting sqref="AD40:AZ43 AD39:AY39">
    <cfRule type="expression" dxfId="84" priority="94">
      <formula>$J39="Year 10"</formula>
    </cfRule>
    <cfRule type="expression" dxfId="83" priority="95">
      <formula>$J39="Year 11"</formula>
    </cfRule>
  </conditionalFormatting>
  <conditionalFormatting sqref="AY40:AZ43 AP39:AP43 AY39">
    <cfRule type="expression" dxfId="82" priority="96">
      <formula>$J39="Year 13"</formula>
    </cfRule>
  </conditionalFormatting>
  <conditionalFormatting sqref="K39:N43">
    <cfRule type="expression" dxfId="81" priority="82">
      <formula>J39="Not in Education"</formula>
    </cfRule>
  </conditionalFormatting>
  <conditionalFormatting sqref="M39:M43">
    <cfRule type="expression" dxfId="80" priority="81">
      <formula>J39="Not in Education"</formula>
    </cfRule>
  </conditionalFormatting>
  <conditionalFormatting sqref="Q39:S43">
    <cfRule type="expression" dxfId="79" priority="80">
      <formula>$P39="Not enrolled in Education"</formula>
    </cfRule>
  </conditionalFormatting>
  <conditionalFormatting sqref="AH39:AY43">
    <cfRule type="expression" dxfId="78" priority="79">
      <formula>$AE39=1</formula>
    </cfRule>
  </conditionalFormatting>
  <conditionalFormatting sqref="AR39:AY43 AJ39:AO43">
    <cfRule type="expression" dxfId="77" priority="78">
      <formula>$AE39=2</formula>
    </cfRule>
  </conditionalFormatting>
  <conditionalFormatting sqref="AT39:AY43 AL39:AO43">
    <cfRule type="expression" dxfId="76" priority="77">
      <formula>$AE39=3</formula>
    </cfRule>
  </conditionalFormatting>
  <conditionalFormatting sqref="AV39:AY43 AN39:AO43">
    <cfRule type="expression" dxfId="75" priority="76">
      <formula>$AE39=4</formula>
    </cfRule>
  </conditionalFormatting>
  <conditionalFormatting sqref="AF39:AY43">
    <cfRule type="expression" dxfId="74" priority="75">
      <formula>$AE39=0</formula>
    </cfRule>
  </conditionalFormatting>
  <conditionalFormatting sqref="J44:N48 W44:Z48 U44:U48 P44:S48 G44:H48">
    <cfRule type="notContainsBlanks" dxfId="73" priority="64">
      <formula>LEN(TRIM(G44))&gt;0</formula>
    </cfRule>
    <cfRule type="expression" dxfId="72" priority="65">
      <formula>NOT(ISBLANK($E44))</formula>
    </cfRule>
  </conditionalFormatting>
  <conditionalFormatting sqref="U44:U48 Q44:S48">
    <cfRule type="notContainsBlanks" dxfId="71" priority="62">
      <formula>LEN(TRIM(Q44))&gt;0</formula>
    </cfRule>
    <cfRule type="expression" dxfId="70" priority="63">
      <formula>$P44="Other (please explain in the next column)"</formula>
    </cfRule>
  </conditionalFormatting>
  <conditionalFormatting sqref="AF44:AZ48">
    <cfRule type="notContainsBlanks" dxfId="69" priority="61">
      <formula>LEN(TRIM(AF44))&gt;0</formula>
    </cfRule>
  </conditionalFormatting>
  <conditionalFormatting sqref="AB44:AE48">
    <cfRule type="notContainsBlanks" dxfId="68" priority="66">
      <formula>LEN(TRIM(AB44))&gt;0</formula>
    </cfRule>
    <cfRule type="expression" dxfId="67" priority="67">
      <formula>$J44="Year 10"</formula>
    </cfRule>
  </conditionalFormatting>
  <conditionalFormatting sqref="AD44:AZ48">
    <cfRule type="notContainsBlanks" dxfId="66" priority="68">
      <formula>LEN(TRIM(AD44))&gt;0</formula>
    </cfRule>
    <cfRule type="expression" dxfId="65" priority="69">
      <formula>$J44="Year 12"</formula>
    </cfRule>
  </conditionalFormatting>
  <conditionalFormatting sqref="AY44:AZ48 AP44:AP48">
    <cfRule type="expression" dxfId="64" priority="70">
      <formula>$J44="Year 15"</formula>
    </cfRule>
    <cfRule type="expression" dxfId="63" priority="71">
      <formula>$J44="Year 14"</formula>
    </cfRule>
  </conditionalFormatting>
  <conditionalFormatting sqref="AD44:AZ48">
    <cfRule type="expression" dxfId="62" priority="72">
      <formula>$J44="Year 10"</formula>
    </cfRule>
    <cfRule type="expression" dxfId="61" priority="73">
      <formula>$J44="Year 11"</formula>
    </cfRule>
  </conditionalFormatting>
  <conditionalFormatting sqref="AY44:AZ48 AP44:AP48">
    <cfRule type="expression" dxfId="60" priority="74">
      <formula>$J44="Year 13"</formula>
    </cfRule>
  </conditionalFormatting>
  <conditionalFormatting sqref="K44:N48">
    <cfRule type="expression" dxfId="59" priority="60">
      <formula>J44="Not in Education"</formula>
    </cfRule>
  </conditionalFormatting>
  <conditionalFormatting sqref="M44:M48">
    <cfRule type="expression" dxfId="58" priority="59">
      <formula>J44="Not in Education"</formula>
    </cfRule>
  </conditionalFormatting>
  <conditionalFormatting sqref="Q44:S48">
    <cfRule type="expression" dxfId="57" priority="58">
      <formula>$P44="Not enrolled in Education"</formula>
    </cfRule>
  </conditionalFormatting>
  <conditionalFormatting sqref="AH44:AY48">
    <cfRule type="expression" dxfId="56" priority="57">
      <formula>$AE44=1</formula>
    </cfRule>
  </conditionalFormatting>
  <conditionalFormatting sqref="AR44:AY48 AJ44:AO48">
    <cfRule type="expression" dxfId="55" priority="56">
      <formula>$AE44=2</formula>
    </cfRule>
  </conditionalFormatting>
  <conditionalFormatting sqref="AT44:AY48 AL44:AO48">
    <cfRule type="expression" dxfId="54" priority="55">
      <formula>$AE44=3</formula>
    </cfRule>
  </conditionalFormatting>
  <conditionalFormatting sqref="AV44:AY48 AN44:AO48">
    <cfRule type="expression" dxfId="53" priority="54">
      <formula>$AE44=4</formula>
    </cfRule>
  </conditionalFormatting>
  <conditionalFormatting sqref="AF44:AY48">
    <cfRule type="expression" dxfId="52" priority="53">
      <formula>$AE44=0</formula>
    </cfRule>
  </conditionalFormatting>
  <conditionalFormatting sqref="J49:N53 W49:Z53 U49:U53 P49:S53 G49:H53">
    <cfRule type="notContainsBlanks" dxfId="51" priority="42">
      <formula>LEN(TRIM(G49))&gt;0</formula>
    </cfRule>
    <cfRule type="expression" dxfId="50" priority="43">
      <formula>NOT(ISBLANK($E49))</formula>
    </cfRule>
  </conditionalFormatting>
  <conditionalFormatting sqref="U49:U53 Q49:S53">
    <cfRule type="notContainsBlanks" dxfId="49" priority="40">
      <formula>LEN(TRIM(Q49))&gt;0</formula>
    </cfRule>
    <cfRule type="expression" dxfId="48" priority="41">
      <formula>$P49="Other (please explain in the next column)"</formula>
    </cfRule>
  </conditionalFormatting>
  <conditionalFormatting sqref="AF49:AZ53">
    <cfRule type="notContainsBlanks" dxfId="47" priority="39">
      <formula>LEN(TRIM(AF49))&gt;0</formula>
    </cfRule>
  </conditionalFormatting>
  <conditionalFormatting sqref="AB49:AE53">
    <cfRule type="notContainsBlanks" dxfId="46" priority="44">
      <formula>LEN(TRIM(AB49))&gt;0</formula>
    </cfRule>
    <cfRule type="expression" dxfId="45" priority="45">
      <formula>$J49="Year 10"</formula>
    </cfRule>
  </conditionalFormatting>
  <conditionalFormatting sqref="AD49:AZ53">
    <cfRule type="notContainsBlanks" dxfId="44" priority="46">
      <formula>LEN(TRIM(AD49))&gt;0</formula>
    </cfRule>
    <cfRule type="expression" dxfId="43" priority="47">
      <formula>$J49="Year 12"</formula>
    </cfRule>
  </conditionalFormatting>
  <conditionalFormatting sqref="AY49:AZ53 AP49:AP53">
    <cfRule type="expression" dxfId="42" priority="48">
      <formula>$J49="Year 15"</formula>
    </cfRule>
    <cfRule type="expression" dxfId="41" priority="49">
      <formula>$J49="Year 14"</formula>
    </cfRule>
  </conditionalFormatting>
  <conditionalFormatting sqref="AD49:AZ53">
    <cfRule type="expression" dxfId="40" priority="50">
      <formula>$J49="Year 10"</formula>
    </cfRule>
    <cfRule type="expression" dxfId="39" priority="51">
      <formula>$J49="Year 11"</formula>
    </cfRule>
  </conditionalFormatting>
  <conditionalFormatting sqref="AY49:AZ53 AP49:AP53">
    <cfRule type="expression" dxfId="38" priority="52">
      <formula>$J49="Year 13"</formula>
    </cfRule>
  </conditionalFormatting>
  <conditionalFormatting sqref="K49:N53">
    <cfRule type="expression" dxfId="37" priority="38">
      <formula>J49="Not in Education"</formula>
    </cfRule>
  </conditionalFormatting>
  <conditionalFormatting sqref="M49:M53">
    <cfRule type="expression" dxfId="36" priority="37">
      <formula>J49="Not in Education"</formula>
    </cfRule>
  </conditionalFormatting>
  <conditionalFormatting sqref="Q49:S53">
    <cfRule type="expression" dxfId="35" priority="36">
      <formula>$P49="Not enrolled in Education"</formula>
    </cfRule>
  </conditionalFormatting>
  <conditionalFormatting sqref="AH49:AY53">
    <cfRule type="expression" dxfId="34" priority="35">
      <formula>$AE49=1</formula>
    </cfRule>
  </conditionalFormatting>
  <conditionalFormatting sqref="AR49:AY53 AJ49:AO53">
    <cfRule type="expression" dxfId="33" priority="34">
      <formula>$AE49=2</formula>
    </cfRule>
  </conditionalFormatting>
  <conditionalFormatting sqref="AT49:AY53 AL49:AO53">
    <cfRule type="expression" dxfId="32" priority="33">
      <formula>$AE49=3</formula>
    </cfRule>
  </conditionalFormatting>
  <conditionalFormatting sqref="AV49:AY53 AN49:AO53">
    <cfRule type="expression" dxfId="31" priority="32">
      <formula>$AE49=4</formula>
    </cfRule>
  </conditionalFormatting>
  <conditionalFormatting sqref="AF49:AY53">
    <cfRule type="expression" dxfId="30" priority="31">
      <formula>$AE49=0</formula>
    </cfRule>
  </conditionalFormatting>
  <conditionalFormatting sqref="J54:N58 W54:Z58 U54:U58 P54:S58 G54:H58">
    <cfRule type="notContainsBlanks" dxfId="29" priority="20">
      <formula>LEN(TRIM(G54))&gt;0</formula>
    </cfRule>
    <cfRule type="expression" dxfId="28" priority="21">
      <formula>NOT(ISBLANK($E54))</formula>
    </cfRule>
  </conditionalFormatting>
  <conditionalFormatting sqref="U54:U58 Q54:S58">
    <cfRule type="notContainsBlanks" dxfId="27" priority="18">
      <formula>LEN(TRIM(Q54))&gt;0</formula>
    </cfRule>
    <cfRule type="expression" dxfId="26" priority="19">
      <formula>$P54="Other (please explain in the next column)"</formula>
    </cfRule>
  </conditionalFormatting>
  <conditionalFormatting sqref="AF54:AZ58">
    <cfRule type="notContainsBlanks" dxfId="25" priority="17">
      <formula>LEN(TRIM(AF54))&gt;0</formula>
    </cfRule>
  </conditionalFormatting>
  <conditionalFormatting sqref="AB54:AE58">
    <cfRule type="notContainsBlanks" dxfId="24" priority="22">
      <formula>LEN(TRIM(AB54))&gt;0</formula>
    </cfRule>
    <cfRule type="expression" dxfId="23" priority="23">
      <formula>$J54="Year 10"</formula>
    </cfRule>
  </conditionalFormatting>
  <conditionalFormatting sqref="AD54:AZ58">
    <cfRule type="notContainsBlanks" dxfId="22" priority="24">
      <formula>LEN(TRIM(AD54))&gt;0</formula>
    </cfRule>
    <cfRule type="expression" dxfId="21" priority="25">
      <formula>$J54="Year 12"</formula>
    </cfRule>
  </conditionalFormatting>
  <conditionalFormatting sqref="AY54:AZ58 AP54:AP58">
    <cfRule type="expression" dxfId="20" priority="26">
      <formula>$J54="Year 15"</formula>
    </cfRule>
    <cfRule type="expression" dxfId="19" priority="27">
      <formula>$J54="Year 14"</formula>
    </cfRule>
  </conditionalFormatting>
  <conditionalFormatting sqref="AD54:AZ58">
    <cfRule type="expression" dxfId="18" priority="28">
      <formula>$J54="Year 10"</formula>
    </cfRule>
    <cfRule type="expression" dxfId="17" priority="29">
      <formula>$J54="Year 11"</formula>
    </cfRule>
  </conditionalFormatting>
  <conditionalFormatting sqref="AY54:AZ58 AP54:AP58">
    <cfRule type="expression" dxfId="16" priority="30">
      <formula>$J54="Year 13"</formula>
    </cfRule>
  </conditionalFormatting>
  <conditionalFormatting sqref="K54:N58">
    <cfRule type="expression" dxfId="15" priority="16">
      <formula>J54="Not in Education"</formula>
    </cfRule>
  </conditionalFormatting>
  <conditionalFormatting sqref="M54:M58">
    <cfRule type="expression" dxfId="14" priority="15">
      <formula>J54="Not in Education"</formula>
    </cfRule>
  </conditionalFormatting>
  <conditionalFormatting sqref="Q54:S58">
    <cfRule type="expression" dxfId="13" priority="14">
      <formula>$P54="Not enrolled in Education"</formula>
    </cfRule>
  </conditionalFormatting>
  <conditionalFormatting sqref="AH54:AY58">
    <cfRule type="expression" dxfId="12" priority="13">
      <formula>$AE54=1</formula>
    </cfRule>
  </conditionalFormatting>
  <conditionalFormatting sqref="AR54:AY58 AJ54:AO58">
    <cfRule type="expression" dxfId="11" priority="12">
      <formula>$AE54=2</formula>
    </cfRule>
  </conditionalFormatting>
  <conditionalFormatting sqref="AT54:AY58 AL54:AO58">
    <cfRule type="expression" dxfId="10" priority="11">
      <formula>$AE54=3</formula>
    </cfRule>
  </conditionalFormatting>
  <conditionalFormatting sqref="AV54:AY58 AN54:AO58">
    <cfRule type="expression" dxfId="9" priority="10">
      <formula>$AE54=4</formula>
    </cfRule>
  </conditionalFormatting>
  <conditionalFormatting sqref="AF54:AY58">
    <cfRule type="expression" dxfId="8" priority="9">
      <formula>$AE54=0</formula>
    </cfRule>
  </conditionalFormatting>
  <conditionalFormatting sqref="AZ34:AZ39">
    <cfRule type="notContainsBlanks" dxfId="7" priority="1">
      <formula>LEN(TRIM(AZ34))&gt;0</formula>
    </cfRule>
  </conditionalFormatting>
  <conditionalFormatting sqref="AZ34:AZ39">
    <cfRule type="notContainsBlanks" dxfId="6" priority="2">
      <formula>LEN(TRIM(AZ34))&gt;0</formula>
    </cfRule>
    <cfRule type="expression" dxfId="5" priority="3">
      <formula>$J34="Year 12"</formula>
    </cfRule>
  </conditionalFormatting>
  <conditionalFormatting sqref="AZ34:AZ39">
    <cfRule type="expression" dxfId="4" priority="4">
      <formula>$J34="Year 15"</formula>
    </cfRule>
    <cfRule type="expression" dxfId="3" priority="5">
      <formula>$J34="Year 14"</formula>
    </cfRule>
  </conditionalFormatting>
  <conditionalFormatting sqref="AZ34:AZ39">
    <cfRule type="expression" dxfId="2" priority="6">
      <formula>$J34="Year 10"</formula>
    </cfRule>
    <cfRule type="expression" dxfId="1" priority="7">
      <formula>$J34="Year 11"</formula>
    </cfRule>
  </conditionalFormatting>
  <conditionalFormatting sqref="AZ34:AZ39">
    <cfRule type="expression" dxfId="0" priority="8">
      <formula>$J34="Year 13"</formula>
    </cfRule>
  </conditionalFormatting>
  <dataValidations count="2">
    <dataValidation type="date" allowBlank="1" showInputMessage="1" showErrorMessage="1" sqref="F1:F58">
      <formula1>33239</formula1>
      <formula2>38718</formula2>
    </dataValidation>
    <dataValidation type="whole" allowBlank="1" showInputMessage="1" showErrorMessage="1" sqref="W10:Z58">
      <formula1>0</formula1>
      <formula2>500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P10" sqref="P10"/>
    </sheetView>
  </sheetViews>
  <sheetFormatPr defaultRowHeight="14.25"/>
  <sheetData>
    <row r="1" spans="1:6">
      <c r="A1" t="s">
        <v>177</v>
      </c>
    </row>
    <row r="2" spans="1:6">
      <c r="A2" t="s">
        <v>111</v>
      </c>
    </row>
    <row r="3" spans="1:6">
      <c r="A3" t="s">
        <v>124</v>
      </c>
    </row>
    <row r="4" spans="1:6">
      <c r="A4" t="s">
        <v>129</v>
      </c>
      <c r="F4" t="s">
        <v>209</v>
      </c>
    </row>
    <row r="5" spans="1:6">
      <c r="A5" t="s">
        <v>141</v>
      </c>
    </row>
    <row r="6" spans="1:6">
      <c r="A6" t="s">
        <v>162</v>
      </c>
    </row>
    <row r="7" spans="1:6">
      <c r="A7" t="s">
        <v>175</v>
      </c>
    </row>
    <row r="8" spans="1:6">
      <c r="A8" t="s">
        <v>176</v>
      </c>
      <c r="F8" t="s">
        <v>210</v>
      </c>
    </row>
    <row r="9" spans="1:6">
      <c r="A9" t="s">
        <v>159</v>
      </c>
      <c r="F9" t="s">
        <v>211</v>
      </c>
    </row>
    <row r="10" spans="1:6">
      <c r="A10" t="s">
        <v>161</v>
      </c>
      <c r="F10" t="s">
        <v>212</v>
      </c>
    </row>
    <row r="11" spans="1:6">
      <c r="A11" t="s">
        <v>160</v>
      </c>
      <c r="F11" t="s">
        <v>213</v>
      </c>
    </row>
    <row r="12" spans="1:6">
      <c r="A12" t="s">
        <v>163</v>
      </c>
      <c r="F12" t="s">
        <v>214</v>
      </c>
    </row>
    <row r="13" spans="1:6">
      <c r="A13" t="s">
        <v>164</v>
      </c>
      <c r="F13" t="s">
        <v>215</v>
      </c>
    </row>
    <row r="14" spans="1:6">
      <c r="A14" t="s">
        <v>127</v>
      </c>
      <c r="F14" t="s">
        <v>216</v>
      </c>
    </row>
    <row r="15" spans="1:6">
      <c r="F15" t="s">
        <v>217</v>
      </c>
    </row>
    <row r="16" spans="1:6">
      <c r="F16" t="s">
        <v>218</v>
      </c>
    </row>
    <row r="17" spans="6:6">
      <c r="F17" t="s">
        <v>219</v>
      </c>
    </row>
    <row r="20" spans="6:6">
      <c r="F20" t="s">
        <v>210</v>
      </c>
    </row>
    <row r="21" spans="6:6">
      <c r="F21" t="s">
        <v>211</v>
      </c>
    </row>
    <row r="22" spans="6:6">
      <c r="F22" t="s">
        <v>212</v>
      </c>
    </row>
    <row r="23" spans="6:6">
      <c r="F23" t="s">
        <v>213</v>
      </c>
    </row>
    <row r="24" spans="6:6">
      <c r="F24" t="s">
        <v>214</v>
      </c>
    </row>
    <row r="25" spans="6:6">
      <c r="F25" t="s">
        <v>215</v>
      </c>
    </row>
    <row r="26" spans="6:6">
      <c r="F26" t="s">
        <v>216</v>
      </c>
    </row>
    <row r="27" spans="6:6">
      <c r="F27" t="s">
        <v>217</v>
      </c>
    </row>
    <row r="28" spans="6:6">
      <c r="F28" t="s">
        <v>218</v>
      </c>
    </row>
    <row r="29" spans="6:6">
      <c r="F29"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Yrgp</vt:lpstr>
    </vt:vector>
  </TitlesOfParts>
  <Company>The Prince's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Anetakub</dc:creator>
  <cp:lastModifiedBy>michael brinsden</cp:lastModifiedBy>
  <dcterms:created xsi:type="dcterms:W3CDTF">2016-12-21T10:42:36Z</dcterms:created>
  <dcterms:modified xsi:type="dcterms:W3CDTF">2017-01-05T17:15:13Z</dcterms:modified>
</cp:coreProperties>
</file>