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8" windowHeight="13500" activeTab="4"/>
  </bookViews>
  <sheets>
    <sheet name="随机数" sheetId="9" r:id="rId1"/>
    <sheet name="武器盘总攻击" sheetId="2" r:id="rId2"/>
    <sheet name="召唤石总攻击" sheetId="3" r:id="rId3"/>
    <sheet name="伤害上限" sheetId="8" r:id="rId4"/>
    <sheet name="戒指模块投入产出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<sst xmlns="http://schemas.openxmlformats.org/spreadsheetml/2006/main" count="39" uniqueCount="29">
  <si>
    <t>#</t>
  </si>
  <si>
    <t>dmg</t>
  </si>
  <si>
    <t>Range</t>
  </si>
  <si>
    <t>Cumulative</t>
  </si>
  <si>
    <t>前</t>
  </si>
  <si>
    <t>后</t>
  </si>
  <si>
    <t>实际伤害</t>
  </si>
  <si>
    <t>攻击力</t>
  </si>
  <si>
    <t>加武器前</t>
  </si>
  <si>
    <t>加武器后</t>
  </si>
  <si>
    <t>加召唤石前</t>
  </si>
  <si>
    <t>加召唤石后</t>
  </si>
  <si>
    <t>预期伤害</t>
  </si>
  <si>
    <t>函数推断伤害</t>
  </si>
  <si>
    <t>ATK</t>
  </si>
  <si>
    <t>2021最大提升</t>
  </si>
  <si>
    <t>2025最大提升</t>
  </si>
  <si>
    <t>使用数量</t>
  </si>
  <si>
    <t>等级1戒指期望提升</t>
  </si>
  <si>
    <t>等级2戒指期望提升</t>
  </si>
  <si>
    <t>等级3戒指期望提升</t>
  </si>
  <si>
    <t>等级4戒指期望提升</t>
  </si>
  <si>
    <t>SkillDmgCap</t>
  </si>
  <si>
    <t>C.A.DmgCap</t>
  </si>
  <si>
    <t>CriticalHit</t>
  </si>
  <si>
    <t>Enmity</t>
  </si>
  <si>
    <t>Stamina</t>
  </si>
  <si>
    <t>DB</t>
  </si>
  <si>
    <t>C.A.Dmg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</si>
</sst>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  <xf numFmtId="10" fontId="0" fillId="2" borderId="0" xfId="0" applyNumberFormat="1" applyFill="1">
      <alignment vertical="center"/>
    </xf>
    <xf numFmtId="10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随机数!$E$1</c:f>
              <c:strCache>
                <c:ptCount val="1"/>
                <c:pt idx="0">
                  <c:v>#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随机数!$D$3:$D$12</c:f>
              <c:numCache>
                <c:formatCode>General</c:formatCode>
                <c:ptCount val="10"/>
                <c:pt idx="0">
                  <c:v>32117.6</c:v>
                </c:pt>
                <c:pt idx="1">
                  <c:v>32139.2</c:v>
                </c:pt>
                <c:pt idx="2">
                  <c:v>32160.8</c:v>
                </c:pt>
                <c:pt idx="3">
                  <c:v>32182.4</c:v>
                </c:pt>
                <c:pt idx="4">
                  <c:v>32204</c:v>
                </c:pt>
                <c:pt idx="5">
                  <c:v>32225.6</c:v>
                </c:pt>
                <c:pt idx="6">
                  <c:v>32247.2</c:v>
                </c:pt>
                <c:pt idx="7">
                  <c:v>32268.8</c:v>
                </c:pt>
                <c:pt idx="8">
                  <c:v>32290.4</c:v>
                </c:pt>
                <c:pt idx="9">
                  <c:v>32312</c:v>
                </c:pt>
              </c:numCache>
            </c:numRef>
          </c:cat>
          <c:val>
            <c:numRef>
              <c:f>随机数!$E$3:$E$12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>
                  <c:v>8</c:v>
                </c:pt>
                <c:pt idx="3">
                  <c:v>10</c:v>
                </c:pt>
                <c:pt idx="4">
                  <c:v>10</c:v>
                </c:pt>
                <c:pt idx="5">
                  <c:v>5</c:v>
                </c:pt>
                <c:pt idx="6">
                  <c:v>12</c:v>
                </c:pt>
                <c:pt idx="7">
                  <c:v>15</c:v>
                </c:pt>
                <c:pt idx="8">
                  <c:v>11</c:v>
                </c:pt>
                <c:pt idx="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205484229"/>
        <c:axId val="748891881"/>
      </c:barChart>
      <c:catAx>
        <c:axId val="20548422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8891881"/>
        <c:crosses val="autoZero"/>
        <c:auto val="1"/>
        <c:lblAlgn val="ctr"/>
        <c:lblOffset val="100"/>
        <c:noMultiLvlLbl val="0"/>
      </c:catAx>
      <c:valAx>
        <c:axId val="7488918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548422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  <c:extLst>
      <c:ext uri="{0b15fc19-7d7d-44ad-8c2d-2c3a37ce22c3}">
        <chartProps xmlns="https://web.wps.cn/et/2018/main" chartId="{5108feed-1183-4c32-a60b-6d5baafc97b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预期伤害</a:t>
            </a:r>
            <a:r>
              <a:rPr lang="en-US" altLang="zh-CN"/>
              <a:t>vs</a:t>
            </a:r>
            <a:r>
              <a:rPr altLang="en-US"/>
              <a:t>实际伤害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伤害上限!$B$1</c:f>
              <c:strCache>
                <c:ptCount val="1"/>
                <c:pt idx="0">
                  <c:v>预期伤害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28575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yVal>
            <c:numRef>
              <c:f>伤害上限!$B$2:$B$13</c:f>
              <c:numCache>
                <c:formatCode>0.0_ </c:formatCode>
                <c:ptCount val="12"/>
                <c:pt idx="0">
                  <c:v>3933.883125</c:v>
                </c:pt>
                <c:pt idx="1">
                  <c:v>10617.984</c:v>
                </c:pt>
                <c:pt idx="2">
                  <c:v>20843.307232</c:v>
                </c:pt>
                <c:pt idx="3">
                  <c:v>36034.913344</c:v>
                </c:pt>
                <c:pt idx="4">
                  <c:v>81258.70784</c:v>
                </c:pt>
                <c:pt idx="5">
                  <c:v>155939.554649376</c:v>
                </c:pt>
                <c:pt idx="6">
                  <c:v>283526.462998865</c:v>
                </c:pt>
                <c:pt idx="7">
                  <c:v>359393.022739636</c:v>
                </c:pt>
                <c:pt idx="8">
                  <c:v>485595.613940688</c:v>
                </c:pt>
                <c:pt idx="9">
                  <c:v>632351.089660879</c:v>
                </c:pt>
                <c:pt idx="10">
                  <c:v>750647.843233897</c:v>
                </c:pt>
                <c:pt idx="11">
                  <c:v>1052738.41229296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伤害上限!$C$1</c:f>
              <c:strCache>
                <c:ptCount val="1"/>
                <c:pt idx="0">
                  <c:v>实际伤害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伤害上限!$C$2:$C$13</c:f>
              <c:numCache>
                <c:formatCode>0.0_ </c:formatCode>
                <c:ptCount val="12"/>
                <c:pt idx="0">
                  <c:v>4100</c:v>
                </c:pt>
                <c:pt idx="1">
                  <c:v>10300</c:v>
                </c:pt>
                <c:pt idx="2">
                  <c:v>20844</c:v>
                </c:pt>
                <c:pt idx="3">
                  <c:v>36207</c:v>
                </c:pt>
                <c:pt idx="4">
                  <c:v>77363</c:v>
                </c:pt>
                <c:pt idx="5">
                  <c:v>161115</c:v>
                </c:pt>
                <c:pt idx="6">
                  <c:v>283001</c:v>
                </c:pt>
                <c:pt idx="7">
                  <c:v>358379</c:v>
                </c:pt>
                <c:pt idx="8">
                  <c:v>467380</c:v>
                </c:pt>
                <c:pt idx="9">
                  <c:v>596110</c:v>
                </c:pt>
                <c:pt idx="10">
                  <c:v>636866</c:v>
                </c:pt>
                <c:pt idx="11">
                  <c:v>653732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伤害上限!$E$1</c:f>
              <c:strCache>
                <c:ptCount val="1"/>
                <c:pt idx="0">
                  <c:v>函数推断伤害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spPr>
              <a:ln w="28575" cap="rnd" cmpd="sng">
                <a:solidFill>
                  <a:schemeClr val="accent3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yVal>
            <c:numRef>
              <c:f>伤害上限!$E$2:$E$13</c:f>
              <c:numCache>
                <c:formatCode>0.0_ </c:formatCode>
                <c:ptCount val="12"/>
                <c:pt idx="0">
                  <c:v>3933.883125</c:v>
                </c:pt>
                <c:pt idx="1">
                  <c:v>10617.984</c:v>
                </c:pt>
                <c:pt idx="2">
                  <c:v>20843.307232</c:v>
                </c:pt>
                <c:pt idx="3">
                  <c:v>36034.913344</c:v>
                </c:pt>
                <c:pt idx="4">
                  <c:v>81258.70784</c:v>
                </c:pt>
                <c:pt idx="5">
                  <c:v>155939.554649376</c:v>
                </c:pt>
                <c:pt idx="6">
                  <c:v>283526.462998865</c:v>
                </c:pt>
                <c:pt idx="7">
                  <c:v>359393.022739636</c:v>
                </c:pt>
                <c:pt idx="8">
                  <c:v>476298.49115255</c:v>
                </c:pt>
                <c:pt idx="9">
                  <c:v>584328.653796527</c:v>
                </c:pt>
                <c:pt idx="10">
                  <c:v>644967.892161695</c:v>
                </c:pt>
                <c:pt idx="11">
                  <c:v>653091.68412293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470568"/>
        <c:axId val="76762329"/>
      </c:scatterChart>
      <c:valAx>
        <c:axId val="275470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62329"/>
        <c:crosses val="autoZero"/>
        <c:crossBetween val="midCat"/>
      </c:valAx>
      <c:valAx>
        <c:axId val="7676232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470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47152f7-360b-46e4-9803-a9d975deb4a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戒指期望提升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"2021等级1"</c:f>
              <c:strCache>
                <c:ptCount val="1"/>
                <c:pt idx="0">
                  <c:v>2021等级1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戒指模块投入产出!$K$5:$S$5</c:f>
              <c:numCache>
                <c:formatCode>0.00%</c:formatCode>
                <c:ptCount val="9"/>
                <c:pt idx="0">
                  <c:v>0.0502</c:v>
                </c:pt>
                <c:pt idx="1">
                  <c:v>0.0729</c:v>
                </c:pt>
                <c:pt idx="2">
                  <c:v>0.0881</c:v>
                </c:pt>
                <c:pt idx="3">
                  <c:v>0.0999</c:v>
                </c:pt>
                <c:pt idx="4">
                  <c:v>0.1092</c:v>
                </c:pt>
                <c:pt idx="5">
                  <c:v>0.1169</c:v>
                </c:pt>
                <c:pt idx="6">
                  <c:v>0.1234</c:v>
                </c:pt>
                <c:pt idx="7">
                  <c:v>0.129</c:v>
                </c:pt>
                <c:pt idx="8">
                  <c:v>0.1336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"2021等级2"</c:f>
              <c:strCache>
                <c:ptCount val="1"/>
                <c:pt idx="0">
                  <c:v>2021等级2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戒指模块投入产出!$K$6:$S$6</c:f>
              <c:numCache>
                <c:formatCode>0.00%</c:formatCode>
                <c:ptCount val="9"/>
                <c:pt idx="0">
                  <c:v>0.0819</c:v>
                </c:pt>
                <c:pt idx="1">
                  <c:v>0.1134</c:v>
                </c:pt>
                <c:pt idx="2">
                  <c:v>0.1319</c:v>
                </c:pt>
                <c:pt idx="3">
                  <c:v>0.144</c:v>
                </c:pt>
                <c:pt idx="4">
                  <c:v>0.1523</c:v>
                </c:pt>
                <c:pt idx="5">
                  <c:v>0.1584</c:v>
                </c:pt>
                <c:pt idx="6">
                  <c:v>0.163</c:v>
                </c:pt>
                <c:pt idx="7">
                  <c:v>0.1666</c:v>
                </c:pt>
                <c:pt idx="8">
                  <c:v>0.1695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"2021等级3"</c:f>
              <c:strCache>
                <c:ptCount val="1"/>
                <c:pt idx="0">
                  <c:v>2021等级3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戒指模块投入产出!$K$7:$S$7</c:f>
              <c:numCache>
                <c:formatCode>0.00%</c:formatCode>
                <c:ptCount val="9"/>
                <c:pt idx="0">
                  <c:v>0.1191</c:v>
                </c:pt>
                <c:pt idx="1">
                  <c:v>0.1511</c:v>
                </c:pt>
                <c:pt idx="2">
                  <c:v>0.1653</c:v>
                </c:pt>
                <c:pt idx="3">
                  <c:v>0.1731</c:v>
                </c:pt>
                <c:pt idx="4">
                  <c:v>0.178</c:v>
                </c:pt>
                <c:pt idx="5">
                  <c:v>0.1815</c:v>
                </c:pt>
                <c:pt idx="6">
                  <c:v>0.1841</c:v>
                </c:pt>
                <c:pt idx="7">
                  <c:v>0.1862</c:v>
                </c:pt>
                <c:pt idx="8">
                  <c:v>0.1879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"2021等级4(预估)"</c:f>
              <c:strCache>
                <c:ptCount val="1"/>
                <c:pt idx="0">
                  <c:v>2021等级4(预估)</c:v>
                </c:pt>
              </c:strCache>
            </c:strRef>
          </c:tx>
          <c:spPr>
            <a:ln w="12700" cap="rnd" cmpd="sng">
              <a:solidFill>
                <a:schemeClr val="accent4"/>
              </a:solidFill>
              <a:prstDash val="sysDot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戒指模块投入产出!$K$8:$S$8</c:f>
              <c:numCache>
                <c:formatCode>0.00%</c:formatCode>
                <c:ptCount val="9"/>
                <c:pt idx="0">
                  <c:v>0.1316</c:v>
                </c:pt>
                <c:pt idx="1">
                  <c:v>0.1647</c:v>
                </c:pt>
                <c:pt idx="2">
                  <c:v>0.1786</c:v>
                </c:pt>
                <c:pt idx="3">
                  <c:v>0.1856</c:v>
                </c:pt>
                <c:pt idx="4">
                  <c:v>0.1898</c:v>
                </c:pt>
                <c:pt idx="5">
                  <c:v>0.1925</c:v>
                </c:pt>
                <c:pt idx="6">
                  <c:v>0.1946</c:v>
                </c:pt>
                <c:pt idx="7">
                  <c:v>0.1961</c:v>
                </c:pt>
                <c:pt idx="8">
                  <c:v>0.1974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"2025等级1"</c:f>
              <c:strCache>
                <c:ptCount val="1"/>
                <c:pt idx="0">
                  <c:v>2025等级1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prstDash val="sysDot"/>
              <a:round/>
            </a:ln>
            <a:effectLst/>
            <a:sp3d contourW="28575"/>
          </c:spPr>
          <c:marker>
            <c:symbol val="none"/>
          </c:marker>
          <c:dLbls>
            <c:delete val="1"/>
          </c:dLbls>
          <c:val>
            <c:numRef>
              <c:f>戒指模块投入产出!$K$10:$S$10</c:f>
              <c:numCache>
                <c:formatCode>0.00%</c:formatCode>
                <c:ptCount val="9"/>
                <c:pt idx="0">
                  <c:v>0.0445</c:v>
                </c:pt>
                <c:pt idx="1">
                  <c:v>0.0663</c:v>
                </c:pt>
                <c:pt idx="2">
                  <c:v>0.0813</c:v>
                </c:pt>
                <c:pt idx="3">
                  <c:v>0.0929</c:v>
                </c:pt>
                <c:pt idx="4">
                  <c:v>0.1021</c:v>
                </c:pt>
                <c:pt idx="5">
                  <c:v>0.1099</c:v>
                </c:pt>
                <c:pt idx="6">
                  <c:v>0.1164</c:v>
                </c:pt>
                <c:pt idx="7">
                  <c:v>0.1219</c:v>
                </c:pt>
                <c:pt idx="8">
                  <c:v>0.1266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"2025等级2"</c:f>
              <c:strCache>
                <c:ptCount val="1"/>
                <c:pt idx="0">
                  <c:v>2025等级2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prstDash val="sysDot"/>
              <a:round/>
            </a:ln>
            <a:effectLst/>
            <a:sp3d contourW="28575"/>
          </c:spPr>
          <c:marker>
            <c:symbol val="none"/>
          </c:marker>
          <c:dLbls>
            <c:delete val="1"/>
          </c:dLbls>
          <c:val>
            <c:numRef>
              <c:f>戒指模块投入产出!$K$11:$S$11</c:f>
              <c:numCache>
                <c:formatCode>0.00%</c:formatCode>
                <c:ptCount val="9"/>
                <c:pt idx="0">
                  <c:v>0.075</c:v>
                </c:pt>
                <c:pt idx="1">
                  <c:v>0.106</c:v>
                </c:pt>
                <c:pt idx="2">
                  <c:v>0.1244</c:v>
                </c:pt>
                <c:pt idx="3">
                  <c:v>0.1364</c:v>
                </c:pt>
                <c:pt idx="4">
                  <c:v>0.1446</c:v>
                </c:pt>
                <c:pt idx="5">
                  <c:v>0.1504</c:v>
                </c:pt>
                <c:pt idx="6">
                  <c:v>0.1549</c:v>
                </c:pt>
                <c:pt idx="7">
                  <c:v>0.1584</c:v>
                </c:pt>
                <c:pt idx="8">
                  <c:v>0.1613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"2025等级3"</c:f>
              <c:strCache>
                <c:ptCount val="1"/>
                <c:pt idx="0">
                  <c:v>2025等级3</c:v>
                </c:pt>
              </c:strCache>
            </c:strRef>
          </c:tx>
          <c:spPr>
            <a:ln w="28575" cap="rnd" cmpd="sng">
              <a:solidFill>
                <a:schemeClr val="accent3"/>
              </a:solidFill>
              <a:prstDash val="sysDot"/>
              <a:round/>
            </a:ln>
            <a:effectLst/>
            <a:sp3d contourW="28575"/>
          </c:spPr>
          <c:marker>
            <c:symbol val="none"/>
          </c:marker>
          <c:dLbls>
            <c:delete val="1"/>
          </c:dLbls>
          <c:val>
            <c:numRef>
              <c:f>戒指模块投入产出!$K$12:$S$12</c:f>
              <c:numCache>
                <c:formatCode>0.00%</c:formatCode>
                <c:ptCount val="9"/>
                <c:pt idx="0">
                  <c:v>0.1111</c:v>
                </c:pt>
                <c:pt idx="1">
                  <c:v>0.1427</c:v>
                </c:pt>
                <c:pt idx="2">
                  <c:v>0.1566</c:v>
                </c:pt>
                <c:pt idx="3">
                  <c:v>0.1643</c:v>
                </c:pt>
                <c:pt idx="4">
                  <c:v>0.169</c:v>
                </c:pt>
                <c:pt idx="5">
                  <c:v>0.1724</c:v>
                </c:pt>
                <c:pt idx="6">
                  <c:v>0.1749</c:v>
                </c:pt>
                <c:pt idx="7">
                  <c:v>0.1769</c:v>
                </c:pt>
                <c:pt idx="8">
                  <c:v>0.1785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"2025等级4"</c:f>
              <c:strCache>
                <c:ptCount val="1"/>
                <c:pt idx="0">
                  <c:v>2025等级4</c:v>
                </c:pt>
              </c:strCache>
            </c:strRef>
          </c:tx>
          <c:spPr>
            <a:ln w="28575" cap="rnd" cmpd="sng">
              <a:solidFill>
                <a:schemeClr val="accent4"/>
              </a:solidFill>
              <a:prstDash val="sysDot"/>
              <a:round/>
            </a:ln>
            <a:effectLst/>
            <a:sp3d contourW="28575"/>
          </c:spPr>
          <c:marker>
            <c:symbol val="none"/>
          </c:marker>
          <c:dLbls>
            <c:delete val="1"/>
          </c:dLbls>
          <c:val>
            <c:numRef>
              <c:f>戒指模块投入产出!$K$13:$S$13</c:f>
              <c:numCache>
                <c:formatCode>0.00%</c:formatCode>
                <c:ptCount val="9"/>
                <c:pt idx="0">
                  <c:v>0.1224</c:v>
                </c:pt>
                <c:pt idx="1">
                  <c:v>0.1551</c:v>
                </c:pt>
                <c:pt idx="2">
                  <c:v>0.1689</c:v>
                </c:pt>
                <c:pt idx="3">
                  <c:v>0.1758</c:v>
                </c:pt>
                <c:pt idx="4">
                  <c:v>0.1798</c:v>
                </c:pt>
                <c:pt idx="5">
                  <c:v>0.1825</c:v>
                </c:pt>
                <c:pt idx="6">
                  <c:v>0.1845</c:v>
                </c:pt>
                <c:pt idx="7">
                  <c:v>0.1859</c:v>
                </c:pt>
                <c:pt idx="8">
                  <c:v>0.1871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37645023"/>
        <c:axId val="12818099"/>
      </c:lineChart>
      <c:catAx>
        <c:axId val="337645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818099"/>
        <c:crosses val="autoZero"/>
        <c:auto val="1"/>
        <c:lblAlgn val="ctr"/>
        <c:lblOffset val="100"/>
        <c:noMultiLvlLbl val="0"/>
      </c:catAx>
      <c:valAx>
        <c:axId val="128180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764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7299b27-195b-4a81-92a4-46273e58df2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96520</xdr:colOff>
      <xdr:row>4</xdr:row>
      <xdr:rowOff>124460</xdr:rowOff>
    </xdr:from>
    <xdr:to>
      <xdr:col>15</xdr:col>
      <xdr:colOff>45720</xdr:colOff>
      <xdr:row>19</xdr:row>
      <xdr:rowOff>124460</xdr:rowOff>
    </xdr:to>
    <xdr:graphicFrame>
      <xdr:nvGraphicFramePr>
        <xdr:cNvPr id="5" name="图表 4"/>
        <xdr:cNvGraphicFramePr/>
      </xdr:nvGraphicFramePr>
      <xdr:xfrm>
        <a:off x="4363720" y="85598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96520</xdr:colOff>
      <xdr:row>2</xdr:row>
      <xdr:rowOff>162560</xdr:rowOff>
    </xdr:from>
    <xdr:to>
      <xdr:col>18</xdr:col>
      <xdr:colOff>45720</xdr:colOff>
      <xdr:row>17</xdr:row>
      <xdr:rowOff>162560</xdr:rowOff>
    </xdr:to>
    <xdr:graphicFrame>
      <xdr:nvGraphicFramePr>
        <xdr:cNvPr id="2" name="图表 1"/>
        <xdr:cNvGraphicFramePr/>
      </xdr:nvGraphicFramePr>
      <xdr:xfrm>
        <a:off x="6992620" y="52832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439420</xdr:colOff>
      <xdr:row>15</xdr:row>
      <xdr:rowOff>48260</xdr:rowOff>
    </xdr:from>
    <xdr:to>
      <xdr:col>17</xdr:col>
      <xdr:colOff>15240</xdr:colOff>
      <xdr:row>35</xdr:row>
      <xdr:rowOff>132080</xdr:rowOff>
    </xdr:to>
    <xdr:graphicFrame>
      <xdr:nvGraphicFramePr>
        <xdr:cNvPr id="4" name="图表 3"/>
        <xdr:cNvGraphicFramePr/>
      </xdr:nvGraphicFramePr>
      <xdr:xfrm>
        <a:off x="6169660" y="2791460"/>
        <a:ext cx="5031740" cy="37414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I32" sqref="I3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D1" t="s">
        <v>2</v>
      </c>
      <c r="E1" t="s">
        <v>0</v>
      </c>
      <c r="F1" t="s">
        <v>3</v>
      </c>
    </row>
    <row r="2" spans="1:6">
      <c r="A2">
        <v>1</v>
      </c>
      <c r="B2">
        <v>32145</v>
      </c>
      <c r="C2">
        <v>0</v>
      </c>
      <c r="D2">
        <f>((MAX(B:B)-MIN(B:B))/10)*C2+MIN(B:B)</f>
        <v>32096</v>
      </c>
      <c r="F2">
        <v>0</v>
      </c>
    </row>
    <row r="3" spans="1:6">
      <c r="A3">
        <v>2</v>
      </c>
      <c r="B3">
        <v>32244</v>
      </c>
      <c r="C3">
        <v>1</v>
      </c>
      <c r="D3">
        <f t="shared" ref="D3:D12" si="0">((MAX(B:B)-MIN(B:B))/10)*C3+MIN(B:B)</f>
        <v>32117.6</v>
      </c>
      <c r="E3">
        <f>F3-F2</f>
        <v>9</v>
      </c>
      <c r="F3">
        <f>COUNTIF(B:B,"&lt;="&amp;D3)</f>
        <v>9</v>
      </c>
    </row>
    <row r="4" spans="1:6">
      <c r="A4">
        <v>3</v>
      </c>
      <c r="B4">
        <v>32235</v>
      </c>
      <c r="C4">
        <v>2</v>
      </c>
      <c r="D4">
        <f t="shared" si="0"/>
        <v>32139.2</v>
      </c>
      <c r="E4">
        <f t="shared" ref="E4:E12" si="1">F4-F3</f>
        <v>10</v>
      </c>
      <c r="F4">
        <f t="shared" ref="F4:F12" si="2">COUNTIF(B:B,"&lt;="&amp;D4)</f>
        <v>19</v>
      </c>
    </row>
    <row r="5" spans="1:6">
      <c r="A5">
        <v>4</v>
      </c>
      <c r="B5">
        <v>32297</v>
      </c>
      <c r="C5">
        <v>3</v>
      </c>
      <c r="D5">
        <f t="shared" si="0"/>
        <v>32160.8</v>
      </c>
      <c r="E5">
        <f t="shared" si="1"/>
        <v>8</v>
      </c>
      <c r="F5">
        <f t="shared" si="2"/>
        <v>27</v>
      </c>
    </row>
    <row r="6" spans="1:6">
      <c r="A6">
        <v>5</v>
      </c>
      <c r="B6">
        <v>32110</v>
      </c>
      <c r="C6">
        <v>4</v>
      </c>
      <c r="D6">
        <f t="shared" si="0"/>
        <v>32182.4</v>
      </c>
      <c r="E6">
        <f t="shared" si="1"/>
        <v>10</v>
      </c>
      <c r="F6">
        <f t="shared" si="2"/>
        <v>37</v>
      </c>
    </row>
    <row r="7" spans="1:6">
      <c r="A7">
        <v>6</v>
      </c>
      <c r="B7">
        <v>32149</v>
      </c>
      <c r="C7">
        <v>5</v>
      </c>
      <c r="D7">
        <f t="shared" si="0"/>
        <v>32204</v>
      </c>
      <c r="E7">
        <f t="shared" si="1"/>
        <v>10</v>
      </c>
      <c r="F7">
        <f t="shared" si="2"/>
        <v>47</v>
      </c>
    </row>
    <row r="8" spans="1:6">
      <c r="A8">
        <v>7</v>
      </c>
      <c r="B8">
        <v>32275</v>
      </c>
      <c r="C8">
        <v>6</v>
      </c>
      <c r="D8">
        <f t="shared" si="0"/>
        <v>32225.6</v>
      </c>
      <c r="E8">
        <f t="shared" si="1"/>
        <v>5</v>
      </c>
      <c r="F8">
        <f t="shared" si="2"/>
        <v>52</v>
      </c>
    </row>
    <row r="9" spans="1:6">
      <c r="A9">
        <v>8</v>
      </c>
      <c r="B9">
        <v>32200</v>
      </c>
      <c r="C9">
        <v>7</v>
      </c>
      <c r="D9">
        <f t="shared" si="0"/>
        <v>32247.2</v>
      </c>
      <c r="E9">
        <f t="shared" si="1"/>
        <v>12</v>
      </c>
      <c r="F9">
        <f t="shared" si="2"/>
        <v>64</v>
      </c>
    </row>
    <row r="10" spans="1:6">
      <c r="A10">
        <v>9</v>
      </c>
      <c r="B10">
        <v>32277</v>
      </c>
      <c r="C10">
        <v>8</v>
      </c>
      <c r="D10">
        <f t="shared" si="0"/>
        <v>32268.8</v>
      </c>
      <c r="E10">
        <f t="shared" si="1"/>
        <v>15</v>
      </c>
      <c r="F10">
        <f t="shared" si="2"/>
        <v>79</v>
      </c>
    </row>
    <row r="11" spans="1:6">
      <c r="A11">
        <v>10</v>
      </c>
      <c r="B11">
        <v>32312</v>
      </c>
      <c r="C11">
        <v>9</v>
      </c>
      <c r="D11">
        <f t="shared" si="0"/>
        <v>32290.4</v>
      </c>
      <c r="E11">
        <f t="shared" si="1"/>
        <v>11</v>
      </c>
      <c r="F11">
        <f t="shared" si="2"/>
        <v>90</v>
      </c>
    </row>
    <row r="12" spans="1:6">
      <c r="A12">
        <v>11</v>
      </c>
      <c r="B12">
        <v>32162</v>
      </c>
      <c r="C12">
        <v>10</v>
      </c>
      <c r="D12">
        <f t="shared" si="0"/>
        <v>32312</v>
      </c>
      <c r="E12">
        <f t="shared" si="1"/>
        <v>10</v>
      </c>
      <c r="F12">
        <f t="shared" si="2"/>
        <v>100</v>
      </c>
    </row>
    <row r="13" spans="1:2">
      <c r="A13">
        <v>12</v>
      </c>
      <c r="B13">
        <v>32132</v>
      </c>
    </row>
    <row r="14" spans="1:2">
      <c r="A14">
        <v>13</v>
      </c>
      <c r="B14">
        <v>32217</v>
      </c>
    </row>
    <row r="15" spans="1:2">
      <c r="A15">
        <v>14</v>
      </c>
      <c r="B15">
        <v>32299</v>
      </c>
    </row>
    <row r="16" spans="1:2">
      <c r="A16">
        <v>15</v>
      </c>
      <c r="B16">
        <v>32308</v>
      </c>
    </row>
    <row r="17" spans="1:2">
      <c r="A17">
        <v>16</v>
      </c>
      <c r="B17">
        <v>32292</v>
      </c>
    </row>
    <row r="18" spans="1:2">
      <c r="A18">
        <v>17</v>
      </c>
      <c r="B18">
        <v>32154</v>
      </c>
    </row>
    <row r="19" spans="1:2">
      <c r="A19">
        <v>18</v>
      </c>
      <c r="B19">
        <v>32264</v>
      </c>
    </row>
    <row r="20" spans="1:2">
      <c r="A20">
        <v>19</v>
      </c>
      <c r="B20">
        <v>32297</v>
      </c>
    </row>
    <row r="21" spans="1:2">
      <c r="A21">
        <v>20</v>
      </c>
      <c r="B21">
        <v>32253</v>
      </c>
    </row>
    <row r="22" spans="1:2">
      <c r="A22">
        <v>21</v>
      </c>
      <c r="B22">
        <v>32233</v>
      </c>
    </row>
    <row r="23" spans="1:2">
      <c r="A23">
        <v>22</v>
      </c>
      <c r="B23">
        <v>32143</v>
      </c>
    </row>
    <row r="24" spans="1:2">
      <c r="A24">
        <v>23</v>
      </c>
      <c r="B24">
        <v>32226</v>
      </c>
    </row>
    <row r="25" spans="1:2">
      <c r="A25">
        <v>24</v>
      </c>
      <c r="B25">
        <v>32253</v>
      </c>
    </row>
    <row r="26" spans="1:2">
      <c r="A26">
        <v>25</v>
      </c>
      <c r="B26">
        <v>32193</v>
      </c>
    </row>
    <row r="27" spans="1:2">
      <c r="A27">
        <v>26</v>
      </c>
      <c r="B27">
        <v>32253</v>
      </c>
    </row>
    <row r="28" spans="1:2">
      <c r="A28">
        <v>27</v>
      </c>
      <c r="B28">
        <v>32125</v>
      </c>
    </row>
    <row r="29" spans="1:2">
      <c r="A29">
        <v>28</v>
      </c>
      <c r="B29">
        <v>32268</v>
      </c>
    </row>
    <row r="30" spans="1:2">
      <c r="A30">
        <v>29</v>
      </c>
      <c r="B30">
        <v>32193</v>
      </c>
    </row>
    <row r="31" spans="1:2">
      <c r="A31">
        <v>30</v>
      </c>
      <c r="B31">
        <v>32165</v>
      </c>
    </row>
    <row r="32" spans="1:2">
      <c r="A32">
        <v>31</v>
      </c>
      <c r="B32">
        <v>32140</v>
      </c>
    </row>
    <row r="33" spans="1:2">
      <c r="A33">
        <v>32</v>
      </c>
      <c r="B33">
        <v>32215</v>
      </c>
    </row>
    <row r="34" spans="1:2">
      <c r="A34">
        <v>33</v>
      </c>
      <c r="B34">
        <v>32116</v>
      </c>
    </row>
    <row r="35" spans="1:2">
      <c r="A35">
        <v>34</v>
      </c>
      <c r="B35">
        <v>32242</v>
      </c>
    </row>
    <row r="36" spans="1:2">
      <c r="A36">
        <v>35</v>
      </c>
      <c r="B36">
        <v>32151</v>
      </c>
    </row>
    <row r="37" spans="1:2">
      <c r="A37">
        <v>36</v>
      </c>
      <c r="B37">
        <v>32193</v>
      </c>
    </row>
    <row r="38" spans="1:2">
      <c r="A38">
        <v>37</v>
      </c>
      <c r="B38">
        <v>32125</v>
      </c>
    </row>
    <row r="39" spans="1:2">
      <c r="A39">
        <v>38</v>
      </c>
      <c r="B39">
        <v>32099</v>
      </c>
    </row>
    <row r="40" spans="1:2">
      <c r="A40">
        <v>39</v>
      </c>
      <c r="B40">
        <v>32162</v>
      </c>
    </row>
    <row r="41" spans="1:2">
      <c r="A41">
        <v>40</v>
      </c>
      <c r="B41">
        <v>32130</v>
      </c>
    </row>
    <row r="42" spans="1:2">
      <c r="A42">
        <v>41</v>
      </c>
      <c r="B42">
        <v>32290</v>
      </c>
    </row>
    <row r="43" spans="1:2">
      <c r="A43">
        <v>42</v>
      </c>
      <c r="B43">
        <v>32288</v>
      </c>
    </row>
    <row r="44" spans="1:2">
      <c r="A44">
        <v>43</v>
      </c>
      <c r="B44">
        <v>32257</v>
      </c>
    </row>
    <row r="45" spans="1:2">
      <c r="A45">
        <v>44</v>
      </c>
      <c r="B45">
        <v>32180</v>
      </c>
    </row>
    <row r="46" spans="1:2">
      <c r="A46">
        <v>45</v>
      </c>
      <c r="B46">
        <v>32272</v>
      </c>
    </row>
    <row r="47" spans="1:2">
      <c r="A47">
        <v>46</v>
      </c>
      <c r="B47">
        <v>32272</v>
      </c>
    </row>
    <row r="48" spans="1:2">
      <c r="A48">
        <v>47</v>
      </c>
      <c r="B48">
        <v>32107</v>
      </c>
    </row>
    <row r="49" spans="1:2">
      <c r="A49">
        <v>48</v>
      </c>
      <c r="B49">
        <v>32209</v>
      </c>
    </row>
    <row r="50" spans="1:2">
      <c r="A50">
        <v>49</v>
      </c>
      <c r="B50">
        <v>32105</v>
      </c>
    </row>
    <row r="51" spans="1:2">
      <c r="A51">
        <v>50</v>
      </c>
      <c r="B51">
        <v>32305</v>
      </c>
    </row>
    <row r="52" spans="1:2">
      <c r="A52">
        <v>51</v>
      </c>
      <c r="B52">
        <v>32096</v>
      </c>
    </row>
    <row r="53" spans="1:2">
      <c r="A53">
        <v>52</v>
      </c>
      <c r="B53">
        <v>32182</v>
      </c>
    </row>
    <row r="54" spans="1:2">
      <c r="A54">
        <v>53</v>
      </c>
      <c r="B54">
        <v>32118</v>
      </c>
    </row>
    <row r="55" spans="1:2">
      <c r="A55">
        <v>54</v>
      </c>
      <c r="B55">
        <v>32292</v>
      </c>
    </row>
    <row r="56" spans="1:2">
      <c r="A56">
        <v>55</v>
      </c>
      <c r="B56">
        <v>32187</v>
      </c>
    </row>
    <row r="57" spans="1:2">
      <c r="A57">
        <v>56</v>
      </c>
      <c r="B57">
        <v>32235</v>
      </c>
    </row>
    <row r="58" spans="1:2">
      <c r="A58">
        <v>57</v>
      </c>
      <c r="B58">
        <v>32281</v>
      </c>
    </row>
    <row r="59" spans="1:2">
      <c r="A59">
        <v>58</v>
      </c>
      <c r="B59">
        <v>32261</v>
      </c>
    </row>
    <row r="60" spans="1:2">
      <c r="A60">
        <v>59</v>
      </c>
      <c r="B60">
        <v>32125</v>
      </c>
    </row>
    <row r="61" spans="1:2">
      <c r="A61">
        <v>60</v>
      </c>
      <c r="B61">
        <v>32259</v>
      </c>
    </row>
    <row r="62" spans="1:2">
      <c r="A62">
        <v>61</v>
      </c>
      <c r="B62">
        <v>32261</v>
      </c>
    </row>
    <row r="63" spans="1:2">
      <c r="A63">
        <v>62</v>
      </c>
      <c r="B63">
        <v>32264</v>
      </c>
    </row>
    <row r="64" spans="1:2">
      <c r="A64">
        <v>63</v>
      </c>
      <c r="B64">
        <v>32257</v>
      </c>
    </row>
    <row r="65" spans="1:2">
      <c r="A65">
        <v>64</v>
      </c>
      <c r="B65">
        <v>32253</v>
      </c>
    </row>
    <row r="66" spans="1:2">
      <c r="A66">
        <v>65</v>
      </c>
      <c r="B66">
        <v>32239</v>
      </c>
    </row>
    <row r="67" spans="1:2">
      <c r="A67">
        <v>66</v>
      </c>
      <c r="B67">
        <v>32193</v>
      </c>
    </row>
    <row r="68" spans="1:2">
      <c r="A68">
        <v>67</v>
      </c>
      <c r="B68">
        <v>32198</v>
      </c>
    </row>
    <row r="69" spans="1:2">
      <c r="A69">
        <v>68</v>
      </c>
      <c r="B69">
        <v>32114</v>
      </c>
    </row>
    <row r="70" spans="1:2">
      <c r="A70">
        <v>69</v>
      </c>
      <c r="B70">
        <v>32301</v>
      </c>
    </row>
    <row r="71" spans="1:2">
      <c r="A71">
        <v>70</v>
      </c>
      <c r="B71">
        <v>32180</v>
      </c>
    </row>
    <row r="72" spans="1:2">
      <c r="A72">
        <v>71</v>
      </c>
      <c r="B72">
        <v>32246</v>
      </c>
    </row>
    <row r="73" spans="1:2">
      <c r="A73">
        <v>72</v>
      </c>
      <c r="B73">
        <v>32290</v>
      </c>
    </row>
    <row r="74" spans="1:2">
      <c r="A74">
        <v>73</v>
      </c>
      <c r="B74">
        <v>32176</v>
      </c>
    </row>
    <row r="75" spans="1:2">
      <c r="A75">
        <v>74</v>
      </c>
      <c r="B75">
        <v>32266</v>
      </c>
    </row>
    <row r="76" spans="1:2">
      <c r="A76">
        <v>75</v>
      </c>
      <c r="B76">
        <v>32184</v>
      </c>
    </row>
    <row r="77" spans="1:2">
      <c r="A77">
        <v>76</v>
      </c>
      <c r="B77">
        <v>32140</v>
      </c>
    </row>
    <row r="78" spans="1:2">
      <c r="A78">
        <v>77</v>
      </c>
      <c r="B78">
        <v>32244</v>
      </c>
    </row>
    <row r="79" spans="1:2">
      <c r="A79">
        <v>78</v>
      </c>
      <c r="B79">
        <v>32156</v>
      </c>
    </row>
    <row r="80" spans="1:2">
      <c r="A80">
        <v>79</v>
      </c>
      <c r="B80">
        <v>32176</v>
      </c>
    </row>
    <row r="81" spans="1:2">
      <c r="A81">
        <v>80</v>
      </c>
      <c r="B81">
        <v>32255</v>
      </c>
    </row>
    <row r="82" spans="1:2">
      <c r="A82">
        <v>81</v>
      </c>
      <c r="B82">
        <v>32283</v>
      </c>
    </row>
    <row r="83" spans="1:2">
      <c r="A83">
        <v>82</v>
      </c>
      <c r="B83">
        <v>32134</v>
      </c>
    </row>
    <row r="84" spans="1:2">
      <c r="A84">
        <v>83</v>
      </c>
      <c r="B84">
        <v>32184</v>
      </c>
    </row>
    <row r="85" spans="1:2">
      <c r="A85">
        <v>84</v>
      </c>
      <c r="B85">
        <v>32217</v>
      </c>
    </row>
    <row r="86" spans="1:2">
      <c r="A86">
        <v>85</v>
      </c>
      <c r="B86">
        <v>32228</v>
      </c>
    </row>
    <row r="87" spans="1:2">
      <c r="A87">
        <v>86</v>
      </c>
      <c r="B87">
        <v>32259</v>
      </c>
    </row>
    <row r="88" spans="1:2">
      <c r="A88">
        <v>87</v>
      </c>
      <c r="B88">
        <v>32312</v>
      </c>
    </row>
    <row r="89" spans="1:2">
      <c r="A89">
        <v>88</v>
      </c>
      <c r="B89">
        <v>32123</v>
      </c>
    </row>
    <row r="90" spans="1:2">
      <c r="A90">
        <v>89</v>
      </c>
      <c r="B90">
        <v>32244</v>
      </c>
    </row>
    <row r="91" spans="1:2">
      <c r="A91">
        <v>90</v>
      </c>
      <c r="B91">
        <v>32107</v>
      </c>
    </row>
    <row r="92" spans="1:2">
      <c r="A92">
        <v>91</v>
      </c>
      <c r="B92">
        <v>32134</v>
      </c>
    </row>
    <row r="93" spans="1:2">
      <c r="A93">
        <v>92</v>
      </c>
      <c r="B93">
        <v>32178</v>
      </c>
    </row>
    <row r="94" spans="1:2">
      <c r="A94">
        <v>93</v>
      </c>
      <c r="B94">
        <v>32180</v>
      </c>
    </row>
    <row r="95" spans="1:2">
      <c r="A95">
        <v>94</v>
      </c>
      <c r="B95">
        <v>32206</v>
      </c>
    </row>
    <row r="96" spans="1:2">
      <c r="A96">
        <v>95</v>
      </c>
      <c r="B96">
        <v>32191</v>
      </c>
    </row>
    <row r="97" spans="1:2">
      <c r="A97">
        <v>96</v>
      </c>
      <c r="B97">
        <v>32288</v>
      </c>
    </row>
    <row r="98" spans="1:2">
      <c r="A98">
        <v>97</v>
      </c>
      <c r="B98">
        <v>32286</v>
      </c>
    </row>
    <row r="99" spans="1:2">
      <c r="A99">
        <v>98</v>
      </c>
      <c r="B99">
        <v>32233</v>
      </c>
    </row>
    <row r="100" spans="1:2">
      <c r="A100">
        <v>99</v>
      </c>
      <c r="B100">
        <v>32136</v>
      </c>
    </row>
    <row r="101" spans="1:2">
      <c r="A101">
        <v>100</v>
      </c>
      <c r="B101">
        <v>32103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1"/>
  <sheetViews>
    <sheetView workbookViewId="0">
      <selection activeCell="E6" sqref="E6"/>
    </sheetView>
  </sheetViews>
  <sheetFormatPr defaultColWidth="8.88888888888889" defaultRowHeight="14.4" outlineLevelCol="5"/>
  <cols>
    <col min="3" max="3" width="9.66666666666667"/>
    <col min="4" max="4" width="18.6666666666667" style="7" customWidth="1"/>
    <col min="5" max="5" width="9.66666666666667" customWidth="1"/>
    <col min="6" max="6" width="7.66666666666667" customWidth="1"/>
  </cols>
  <sheetData>
    <row r="1" spans="2:6">
      <c r="B1" t="s">
        <v>4</v>
      </c>
      <c r="C1" t="s">
        <v>5</v>
      </c>
      <c r="E1" t="s">
        <v>6</v>
      </c>
      <c r="F1" t="s">
        <v>7</v>
      </c>
    </row>
    <row r="2" spans="2:6">
      <c r="B2">
        <v>3209</v>
      </c>
      <c r="C2">
        <v>3871</v>
      </c>
      <c r="D2" s="7" t="s">
        <v>8</v>
      </c>
      <c r="E2">
        <f>AVERAGE(B:B)</f>
        <v>3116.18</v>
      </c>
      <c r="F2">
        <v>16427</v>
      </c>
    </row>
    <row r="3" spans="2:6">
      <c r="B3">
        <v>3140</v>
      </c>
      <c r="C3">
        <v>3993</v>
      </c>
      <c r="D3" s="7" t="s">
        <v>9</v>
      </c>
      <c r="E3">
        <f>AVERAGE(C:C)</f>
        <v>3977</v>
      </c>
      <c r="F3">
        <v>20630</v>
      </c>
    </row>
    <row r="4" spans="2:6">
      <c r="B4">
        <v>3249</v>
      </c>
      <c r="C4">
        <v>3923</v>
      </c>
      <c r="E4" s="1">
        <f>E3/E2-1</f>
        <v>0.276242065605966</v>
      </c>
      <c r="F4" s="1">
        <f>F3/F2-1</f>
        <v>0.255859256102758</v>
      </c>
    </row>
    <row r="5" spans="2:3">
      <c r="B5">
        <v>3105</v>
      </c>
      <c r="C5">
        <v>3753</v>
      </c>
    </row>
    <row r="6" spans="2:3">
      <c r="B6">
        <v>3227</v>
      </c>
      <c r="C6">
        <v>3798</v>
      </c>
    </row>
    <row r="7" spans="2:3">
      <c r="B7">
        <v>3027</v>
      </c>
      <c r="C7">
        <v>4029</v>
      </c>
    </row>
    <row r="8" spans="2:3">
      <c r="B8">
        <v>3133</v>
      </c>
      <c r="C8">
        <v>4107</v>
      </c>
    </row>
    <row r="9" spans="2:3">
      <c r="B9">
        <v>3121</v>
      </c>
      <c r="C9">
        <v>4041</v>
      </c>
    </row>
    <row r="10" spans="2:3">
      <c r="B10">
        <v>2989</v>
      </c>
      <c r="C10">
        <v>3742</v>
      </c>
    </row>
    <row r="11" spans="2:3">
      <c r="B11">
        <v>3174</v>
      </c>
      <c r="C11">
        <v>3970</v>
      </c>
    </row>
    <row r="12" spans="2:3">
      <c r="B12">
        <v>3206</v>
      </c>
      <c r="C12">
        <v>4045</v>
      </c>
    </row>
    <row r="13" spans="2:3">
      <c r="B13">
        <v>3099</v>
      </c>
      <c r="C13">
        <v>4111</v>
      </c>
    </row>
    <row r="14" spans="2:3">
      <c r="B14">
        <v>3124</v>
      </c>
      <c r="C14">
        <v>3927</v>
      </c>
    </row>
    <row r="15" spans="2:3">
      <c r="B15">
        <v>3108</v>
      </c>
      <c r="C15">
        <v>4017</v>
      </c>
    </row>
    <row r="16" spans="2:3">
      <c r="B16">
        <v>3140</v>
      </c>
      <c r="C16">
        <v>3989</v>
      </c>
    </row>
    <row r="17" spans="2:3">
      <c r="B17">
        <v>2986</v>
      </c>
      <c r="C17">
        <v>3852</v>
      </c>
    </row>
    <row r="18" spans="2:3">
      <c r="B18">
        <v>3065</v>
      </c>
      <c r="C18">
        <v>4115</v>
      </c>
    </row>
    <row r="19" spans="2:3">
      <c r="B19">
        <v>3080</v>
      </c>
      <c r="C19">
        <v>3974</v>
      </c>
    </row>
    <row r="20" spans="2:3">
      <c r="B20">
        <v>2980</v>
      </c>
      <c r="C20">
        <v>3930</v>
      </c>
    </row>
    <row r="21" spans="2:3">
      <c r="B21">
        <v>3090</v>
      </c>
      <c r="C21">
        <v>3860</v>
      </c>
    </row>
    <row r="22" spans="2:3">
      <c r="B22">
        <v>3221</v>
      </c>
      <c r="C22">
        <v>4119</v>
      </c>
    </row>
    <row r="23" spans="2:3">
      <c r="B23">
        <v>3087</v>
      </c>
      <c r="C23">
        <v>3938</v>
      </c>
    </row>
    <row r="24" spans="2:3">
      <c r="B24">
        <v>3215</v>
      </c>
      <c r="C24">
        <v>4088</v>
      </c>
    </row>
    <row r="25" spans="2:3">
      <c r="B25">
        <v>3043</v>
      </c>
      <c r="C25">
        <v>3993</v>
      </c>
    </row>
    <row r="26" spans="2:3">
      <c r="B26">
        <v>3199</v>
      </c>
      <c r="C26">
        <v>3871</v>
      </c>
    </row>
    <row r="27" spans="2:3">
      <c r="B27">
        <v>3224</v>
      </c>
      <c r="C27">
        <v>3785</v>
      </c>
    </row>
    <row r="28" spans="2:3">
      <c r="B28">
        <v>3124</v>
      </c>
      <c r="C28">
        <v>4033</v>
      </c>
    </row>
    <row r="29" spans="2:3">
      <c r="B29">
        <v>3199</v>
      </c>
      <c r="C29">
        <v>3781</v>
      </c>
    </row>
    <row r="30" spans="2:3">
      <c r="B30">
        <v>3290</v>
      </c>
      <c r="C30">
        <v>3982</v>
      </c>
    </row>
    <row r="31" spans="2:3">
      <c r="B31">
        <v>3162</v>
      </c>
      <c r="C31">
        <v>4013</v>
      </c>
    </row>
    <row r="32" spans="2:3">
      <c r="B32">
        <v>3040</v>
      </c>
      <c r="C32">
        <v>4088</v>
      </c>
    </row>
    <row r="33" spans="2:3">
      <c r="B33">
        <v>2977</v>
      </c>
      <c r="C33">
        <v>3946</v>
      </c>
    </row>
    <row r="34" spans="2:3">
      <c r="B34">
        <v>3043</v>
      </c>
      <c r="C34">
        <v>3923</v>
      </c>
    </row>
    <row r="35" spans="2:3">
      <c r="B35">
        <v>3087</v>
      </c>
      <c r="C35">
        <v>3899</v>
      </c>
    </row>
    <row r="36" spans="2:3">
      <c r="B36">
        <v>3121</v>
      </c>
      <c r="C36">
        <v>3970</v>
      </c>
    </row>
    <row r="37" spans="2:3">
      <c r="B37">
        <v>3021</v>
      </c>
      <c r="C37">
        <v>4005</v>
      </c>
    </row>
    <row r="38" spans="2:3">
      <c r="B38">
        <v>3284</v>
      </c>
      <c r="C38">
        <v>4096</v>
      </c>
    </row>
    <row r="39" spans="2:3">
      <c r="B39">
        <v>3137</v>
      </c>
      <c r="C39">
        <v>4104</v>
      </c>
    </row>
    <row r="40" spans="2:3">
      <c r="B40">
        <v>3112</v>
      </c>
      <c r="C40">
        <v>4107</v>
      </c>
    </row>
    <row r="41" spans="2:3">
      <c r="B41">
        <v>3058</v>
      </c>
      <c r="C41">
        <v>4088</v>
      </c>
    </row>
    <row r="42" spans="2:3">
      <c r="B42">
        <v>3040</v>
      </c>
      <c r="C42">
        <v>4127</v>
      </c>
    </row>
    <row r="43" spans="2:3">
      <c r="B43">
        <v>3008</v>
      </c>
      <c r="C43">
        <v>3840</v>
      </c>
    </row>
    <row r="44" spans="2:3">
      <c r="B44">
        <v>2977</v>
      </c>
      <c r="C44">
        <v>3942</v>
      </c>
    </row>
    <row r="45" spans="2:3">
      <c r="B45">
        <v>3083</v>
      </c>
      <c r="C45">
        <v>4076</v>
      </c>
    </row>
    <row r="46" spans="2:3">
      <c r="B46">
        <v>3008</v>
      </c>
      <c r="C46">
        <v>3797</v>
      </c>
    </row>
    <row r="47" spans="2:3">
      <c r="B47">
        <v>3071</v>
      </c>
      <c r="C47">
        <v>4045</v>
      </c>
    </row>
    <row r="48" spans="2:3">
      <c r="B48">
        <v>3259</v>
      </c>
      <c r="C48">
        <v>3974</v>
      </c>
    </row>
    <row r="49" spans="2:3">
      <c r="B49">
        <v>3049</v>
      </c>
      <c r="C49">
        <v>3982</v>
      </c>
    </row>
    <row r="50" spans="2:3">
      <c r="B50">
        <v>3278</v>
      </c>
      <c r="C50">
        <v>4072</v>
      </c>
    </row>
    <row r="51" spans="2:3">
      <c r="B51">
        <v>3140</v>
      </c>
      <c r="C51">
        <v>4119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1"/>
  <sheetViews>
    <sheetView workbookViewId="0">
      <selection activeCell="H21" sqref="H21"/>
    </sheetView>
  </sheetViews>
  <sheetFormatPr defaultColWidth="8.88888888888889" defaultRowHeight="14.4" outlineLevelCol="5"/>
  <cols>
    <col min="3" max="3" width="9.66666666666667"/>
    <col min="4" max="4" width="18.6666666666667" style="7" customWidth="1"/>
    <col min="5" max="5" width="9.66666666666667" customWidth="1"/>
    <col min="6" max="6" width="7.66666666666667" customWidth="1"/>
  </cols>
  <sheetData>
    <row r="1" spans="2:6">
      <c r="B1" t="s">
        <v>4</v>
      </c>
      <c r="C1" t="s">
        <v>5</v>
      </c>
      <c r="E1" t="s">
        <v>6</v>
      </c>
      <c r="F1" t="s">
        <v>7</v>
      </c>
    </row>
    <row r="2" spans="2:6">
      <c r="B2">
        <v>3871</v>
      </c>
      <c r="C2">
        <v>5095</v>
      </c>
      <c r="D2" s="7" t="s">
        <v>10</v>
      </c>
      <c r="E2">
        <f>AVERAGE(B:B)</f>
        <v>3977</v>
      </c>
      <c r="F2">
        <v>20630</v>
      </c>
    </row>
    <row r="3" spans="2:6">
      <c r="B3">
        <v>3993</v>
      </c>
      <c r="C3">
        <v>4944</v>
      </c>
      <c r="D3" s="7" t="s">
        <v>11</v>
      </c>
      <c r="E3">
        <f>AVERAGE(C:C)</f>
        <v>4900.16</v>
      </c>
      <c r="F3">
        <v>25634</v>
      </c>
    </row>
    <row r="4" spans="2:6">
      <c r="B4">
        <v>3923</v>
      </c>
      <c r="C4">
        <v>5134</v>
      </c>
      <c r="E4" s="1">
        <f>E3/E2-1</f>
        <v>0.23212471712346</v>
      </c>
      <c r="F4" s="1">
        <f>F3/F2-1</f>
        <v>0.242559379544353</v>
      </c>
    </row>
    <row r="5" spans="2:3">
      <c r="B5">
        <v>3753</v>
      </c>
      <c r="C5">
        <v>4777</v>
      </c>
    </row>
    <row r="6" spans="2:3">
      <c r="B6">
        <v>3798</v>
      </c>
      <c r="C6">
        <v>4836</v>
      </c>
    </row>
    <row r="7" spans="2:3">
      <c r="B7">
        <v>4029</v>
      </c>
      <c r="C7">
        <v>4655</v>
      </c>
    </row>
    <row r="8" spans="2:3">
      <c r="B8">
        <v>4107</v>
      </c>
      <c r="C8">
        <v>4871</v>
      </c>
    </row>
    <row r="9" spans="2:3">
      <c r="B9">
        <v>4041</v>
      </c>
      <c r="C9">
        <v>4807</v>
      </c>
    </row>
    <row r="10" spans="2:3">
      <c r="B10">
        <v>3742</v>
      </c>
      <c r="C10">
        <v>4958</v>
      </c>
    </row>
    <row r="11" spans="2:3">
      <c r="B11">
        <v>3970</v>
      </c>
      <c r="C11">
        <v>4836</v>
      </c>
    </row>
    <row r="12" spans="2:3">
      <c r="B12">
        <v>4045</v>
      </c>
      <c r="C12">
        <v>4714</v>
      </c>
    </row>
    <row r="13" spans="2:3">
      <c r="B13">
        <v>4111</v>
      </c>
      <c r="C13">
        <v>5100</v>
      </c>
    </row>
    <row r="14" spans="2:3">
      <c r="B14">
        <v>3927</v>
      </c>
      <c r="C14">
        <v>4645</v>
      </c>
    </row>
    <row r="15" spans="2:3">
      <c r="B15">
        <v>4017</v>
      </c>
      <c r="C15">
        <v>5046</v>
      </c>
    </row>
    <row r="16" spans="2:3">
      <c r="B16">
        <v>3989</v>
      </c>
      <c r="C16">
        <v>5120</v>
      </c>
    </row>
    <row r="17" spans="2:3">
      <c r="B17">
        <v>3852</v>
      </c>
      <c r="C17">
        <v>4880</v>
      </c>
    </row>
    <row r="18" spans="2:3">
      <c r="B18">
        <v>4115</v>
      </c>
      <c r="C18">
        <v>5036</v>
      </c>
    </row>
    <row r="19" spans="2:3">
      <c r="B19">
        <v>3974</v>
      </c>
      <c r="C19">
        <v>4919</v>
      </c>
    </row>
    <row r="20" spans="2:3">
      <c r="B20">
        <v>3930</v>
      </c>
      <c r="C20">
        <v>4870</v>
      </c>
    </row>
    <row r="21" spans="2:3">
      <c r="B21">
        <v>3860</v>
      </c>
      <c r="C21">
        <v>4968</v>
      </c>
    </row>
    <row r="22" spans="2:3">
      <c r="B22">
        <v>4119</v>
      </c>
      <c r="C22">
        <v>4924</v>
      </c>
    </row>
    <row r="23" spans="2:3">
      <c r="B23">
        <v>3938</v>
      </c>
      <c r="C23">
        <v>5027</v>
      </c>
    </row>
    <row r="24" spans="2:3">
      <c r="B24">
        <v>4088</v>
      </c>
      <c r="C24">
        <v>4856</v>
      </c>
    </row>
    <row r="25" spans="2:3">
      <c r="B25">
        <v>3993</v>
      </c>
      <c r="C25">
        <v>4763</v>
      </c>
    </row>
    <row r="26" spans="2:3">
      <c r="B26">
        <v>3871</v>
      </c>
      <c r="C26">
        <v>4738</v>
      </c>
    </row>
    <row r="27" spans="2:3">
      <c r="B27">
        <v>3785</v>
      </c>
      <c r="C27">
        <v>5071</v>
      </c>
    </row>
    <row r="28" spans="2:3">
      <c r="B28">
        <v>4033</v>
      </c>
      <c r="C28">
        <v>4709</v>
      </c>
    </row>
    <row r="29" spans="2:3">
      <c r="B29">
        <v>3781</v>
      </c>
      <c r="C29">
        <v>4645</v>
      </c>
    </row>
    <row r="30" spans="2:3">
      <c r="B30">
        <v>3982</v>
      </c>
      <c r="C30">
        <v>5095</v>
      </c>
    </row>
    <row r="31" spans="2:3">
      <c r="B31">
        <v>4013</v>
      </c>
      <c r="C31">
        <v>4660</v>
      </c>
    </row>
    <row r="32" spans="2:3">
      <c r="B32">
        <v>4088</v>
      </c>
      <c r="C32">
        <v>5041</v>
      </c>
    </row>
    <row r="33" spans="2:3">
      <c r="B33">
        <v>3946</v>
      </c>
      <c r="C33">
        <v>5066</v>
      </c>
    </row>
    <row r="34" spans="2:3">
      <c r="B34">
        <v>3923</v>
      </c>
      <c r="C34">
        <v>5124</v>
      </c>
    </row>
    <row r="35" spans="2:3">
      <c r="B35">
        <v>3899</v>
      </c>
      <c r="C35">
        <v>4807</v>
      </c>
    </row>
    <row r="36" spans="2:3">
      <c r="B36">
        <v>3970</v>
      </c>
      <c r="C36">
        <v>4792</v>
      </c>
    </row>
    <row r="37" spans="2:3">
      <c r="B37">
        <v>4005</v>
      </c>
      <c r="C37">
        <v>5115</v>
      </c>
    </row>
    <row r="38" spans="2:3">
      <c r="B38">
        <v>4096</v>
      </c>
      <c r="C38">
        <v>4973</v>
      </c>
    </row>
    <row r="39" spans="2:3">
      <c r="B39">
        <v>4104</v>
      </c>
      <c r="C39">
        <v>5110</v>
      </c>
    </row>
    <row r="40" spans="2:3">
      <c r="B40">
        <v>4107</v>
      </c>
      <c r="C40">
        <v>4934</v>
      </c>
    </row>
    <row r="41" spans="2:3">
      <c r="B41">
        <v>4088</v>
      </c>
      <c r="C41">
        <v>4802</v>
      </c>
    </row>
    <row r="42" spans="2:3">
      <c r="B42">
        <v>4127</v>
      </c>
      <c r="C42">
        <v>5046</v>
      </c>
    </row>
    <row r="43" spans="2:3">
      <c r="B43">
        <v>3840</v>
      </c>
      <c r="C43">
        <v>4856</v>
      </c>
    </row>
    <row r="44" spans="2:3">
      <c r="B44">
        <v>3942</v>
      </c>
      <c r="C44">
        <v>5129</v>
      </c>
    </row>
    <row r="45" spans="2:3">
      <c r="B45">
        <v>4076</v>
      </c>
      <c r="C45">
        <v>4679</v>
      </c>
    </row>
    <row r="46" spans="2:3">
      <c r="B46">
        <v>3797</v>
      </c>
      <c r="C46">
        <v>4997</v>
      </c>
    </row>
    <row r="47" spans="2:3">
      <c r="B47">
        <v>4045</v>
      </c>
      <c r="C47">
        <v>4743</v>
      </c>
    </row>
    <row r="48" spans="2:3">
      <c r="B48">
        <v>3974</v>
      </c>
      <c r="C48">
        <v>4660</v>
      </c>
    </row>
    <row r="49" spans="2:3">
      <c r="B49">
        <v>3982</v>
      </c>
      <c r="C49">
        <v>4807</v>
      </c>
    </row>
    <row r="50" spans="2:3">
      <c r="B50">
        <v>4072</v>
      </c>
      <c r="C50">
        <v>4826</v>
      </c>
    </row>
    <row r="51" spans="2:3">
      <c r="B51">
        <v>4119</v>
      </c>
      <c r="C51">
        <v>4802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9"/>
  <sheetViews>
    <sheetView workbookViewId="0">
      <selection activeCell="H33" sqref="H33"/>
    </sheetView>
  </sheetViews>
  <sheetFormatPr defaultColWidth="8.88888888888889" defaultRowHeight="14.4"/>
  <cols>
    <col min="2" max="2" width="12.8888888888889" style="5"/>
    <col min="3" max="3" width="10.7777777777778" style="5"/>
    <col min="4" max="4" width="8.88888888888889" style="1"/>
    <col min="5" max="5" width="10.6666666666667" style="5" customWidth="1"/>
    <col min="6" max="6" width="12.8888888888889" style="1"/>
  </cols>
  <sheetData>
    <row r="1" spans="2:5">
      <c r="B1" s="5" t="s">
        <v>12</v>
      </c>
      <c r="C1" s="5" t="s">
        <v>6</v>
      </c>
      <c r="E1" s="5" t="s">
        <v>13</v>
      </c>
    </row>
    <row r="2" spans="2:9">
      <c r="B2" s="5">
        <f>20630*0.1*1.5*1.13*1.125</f>
        <v>3933.883125</v>
      </c>
      <c r="C2" s="5">
        <v>4100</v>
      </c>
      <c r="D2" s="1">
        <f t="shared" ref="D2:D13" si="0">C2/B2</f>
        <v>1.04222720139913</v>
      </c>
      <c r="E2" s="6" cm="1">
        <f t="array" ref="E2">_xlfn.IFS(B2&lt;$H$2,B2,B2&lt;$H$3,$H$2+$I$2*(B2-$H$2),B2&lt;$H$4,$H$2+$I$2*($H$3-$H$2)+$I$3*(B2-$H$3),B2&lt;$H$5,$H$2+$I$2*($H$3-$H$2)+$I$3*($H$4-$H$3)+$I$4*(B2-$H$4),B2&gt;=$H$5,$H$2+$I$2*($H$3-$H$2)+$I$3*($H$4-$H$3)+$I$4*($H$5-$H$4)+$I$5*(B2-$H$5))</f>
        <v>3933.883125</v>
      </c>
      <c r="F2" s="1">
        <f t="shared" ref="F2:F13" si="1">C2/E2</f>
        <v>1.04222720139913</v>
      </c>
      <c r="G2">
        <v>300000</v>
      </c>
      <c r="H2">
        <f>G2*(1+0.15+0.04)*1.23</f>
        <v>439110</v>
      </c>
      <c r="I2">
        <v>0.8</v>
      </c>
    </row>
    <row r="3" spans="2:9">
      <c r="B3" s="5">
        <f>22688*0.1*(1+(0.2)+1.3)*(1+(0.17))*(1+0.5+0.05+0.05)</f>
        <v>10617.984</v>
      </c>
      <c r="C3" s="5">
        <v>10300</v>
      </c>
      <c r="D3" s="1">
        <f t="shared" si="0"/>
        <v>0.970052318782925</v>
      </c>
      <c r="E3" s="6" cm="1">
        <f t="array" ref="E3">_xlfn.IFS(B3&lt;$H$2,B3,B3&lt;$H$3,$H$2+$I$2*(B3-$H$2),B3&lt;$H$4,$H$2+$I$2*($H$3-$H$2)+$I$3*(B3-$H$3),B3&lt;$H$5,$H$2+$I$2*($H$3-$H$2)+$I$3*($H$4-$H$3)+$I$4*(B3-$H$4),B3&gt;=$H$5,$H$2+$I$2*($H$3-$H$2)+$I$3*($H$4-$H$3)+$I$4*($H$5-$H$4)+$I$5*(B3-$H$5))</f>
        <v>10617.984</v>
      </c>
      <c r="F3" s="1">
        <f t="shared" si="1"/>
        <v>0.970052318782925</v>
      </c>
      <c r="G3">
        <v>400000</v>
      </c>
      <c r="H3">
        <f>G3*(1+0.15+0.04)*1.23</f>
        <v>585480</v>
      </c>
      <c r="I3">
        <v>0.6</v>
      </c>
    </row>
    <row r="4" spans="2:9">
      <c r="B4" s="5">
        <f>28906*0.1*(1+1.41)*(1+0.87)*(1+0.5+0.05+0.05)</f>
        <v>20843.307232</v>
      </c>
      <c r="C4" s="5">
        <v>20844</v>
      </c>
      <c r="D4" s="1">
        <f t="shared" si="0"/>
        <v>1.0000332369519</v>
      </c>
      <c r="E4" s="6" cm="1">
        <f t="array" ref="E4">_xlfn.IFS(B4&lt;$H$2,B4,B4&lt;$H$3,$H$2+$I$2*(B4-$H$2),B4&lt;$H$4,$H$2+$I$2*($H$3-$H$2)+$I$3*(B4-$H$3),B4&lt;$H$5,$H$2+$I$2*($H$3-$H$2)+$I$3*($H$4-$H$3)+$I$4*(B4-$H$4),B4&gt;=$H$5,$H$2+$I$2*($H$3-$H$2)+$I$3*($H$4-$H$3)+$I$4*($H$5-$H$4)+$I$5*(B4-$H$5))</f>
        <v>20843.307232</v>
      </c>
      <c r="F4" s="1">
        <f t="shared" si="1"/>
        <v>1.0000332369519</v>
      </c>
      <c r="G4">
        <v>500000</v>
      </c>
      <c r="H4">
        <f>G4*(1+0.15+0.04)*1.23</f>
        <v>731850</v>
      </c>
      <c r="I4">
        <v>0.05</v>
      </c>
    </row>
    <row r="5" spans="2:9">
      <c r="B5" s="5">
        <f>28906*0.1*(1+2.26)*(1+1.39)*(1+0.5+0.05+0.05)</f>
        <v>36034.913344</v>
      </c>
      <c r="C5" s="5">
        <v>36207</v>
      </c>
      <c r="D5" s="1">
        <f t="shared" si="0"/>
        <v>1.00477555348496</v>
      </c>
      <c r="E5" s="6" cm="1">
        <f t="array" ref="E5">_xlfn.IFS(B5&lt;$H$2,B5,B5&lt;$H$3,$H$2+$I$2*(B5-$H$2),B5&lt;$H$4,$H$2+$I$2*($H$3-$H$2)+$I$3*(B5-$H$3),B5&lt;$H$5,$H$2+$I$2*($H$3-$H$2)+$I$3*($H$4-$H$3)+$I$4*(B5-$H$4),B5&gt;=$H$5,$H$2+$I$2*($H$3-$H$2)+$I$3*($H$4-$H$3)+$I$4*($H$5-$H$4)+$I$5*(B5-$H$5))</f>
        <v>36034.913344</v>
      </c>
      <c r="F5" s="1">
        <f t="shared" si="1"/>
        <v>1.00477555348496</v>
      </c>
      <c r="G5">
        <v>600000</v>
      </c>
      <c r="H5">
        <f>G5*(1+0.15+0.04)*1.23</f>
        <v>878220</v>
      </c>
      <c r="I5">
        <v>0.01</v>
      </c>
    </row>
    <row r="6" spans="2:6">
      <c r="B6" s="5">
        <f>50254*0.1*(1+(0.565*4))*(1+(0.525*4))*(1+0.5+0.05+0.05)</f>
        <v>81258.70784</v>
      </c>
      <c r="C6" s="5">
        <v>77363</v>
      </c>
      <c r="D6" s="1">
        <f t="shared" si="0"/>
        <v>0.952057964696279</v>
      </c>
      <c r="E6" s="6" cm="1">
        <f t="array" ref="E6">_xlfn.IFS(B6&lt;$H$2,B6,B6&lt;$H$3,$H$2+$I$2*(B6-$H$2),B6&lt;$H$4,$H$2+$I$2*($H$3-$H$2)+$I$3*(B6-$H$3),B6&lt;$H$5,$H$2+$I$2*($H$3-$H$2)+$I$3*($H$4-$H$3)+$I$4*(B6-$H$4),B6&gt;=$H$5,$H$2+$I$2*($H$3-$H$2)+$I$3*($H$4-$H$3)+$I$4*($H$5-$H$4)+$I$5*(B6-$H$5))</f>
        <v>81258.70784</v>
      </c>
      <c r="F6" s="1">
        <f t="shared" si="1"/>
        <v>0.952057964696279</v>
      </c>
    </row>
    <row r="7" spans="2:6">
      <c r="B7" s="5">
        <f>57231*0.1*(1+(0.565*4))*(1+(0.525*4))*(1+0.5+0.05+0.05)*1.37*1.2*1.025</f>
        <v>155939.554649376</v>
      </c>
      <c r="C7" s="5">
        <v>161115</v>
      </c>
      <c r="D7" s="1">
        <f t="shared" si="0"/>
        <v>1.03318879140229</v>
      </c>
      <c r="E7" s="6" cm="1">
        <f t="array" ref="E7">_xlfn.IFS(B7&lt;$H$2,B7,B7&lt;$H$3,$H$2+$I$2*(B7-$H$2),B7&lt;$H$4,$H$2+$I$2*($H$3-$H$2)+$I$3*(B7-$H$3),B7&lt;$H$5,$H$2+$I$2*($H$3-$H$2)+$I$3*($H$4-$H$3)+$I$4*(B7-$H$4),B7&gt;=$H$5,$H$2+$I$2*($H$3-$H$2)+$I$3*($H$4-$H$3)+$I$4*($H$5-$H$4)+$I$5*(B7-$H$5))</f>
        <v>155939.554649376</v>
      </c>
      <c r="F7" s="1">
        <f t="shared" si="1"/>
        <v>1.03318879140229</v>
      </c>
    </row>
    <row r="8" spans="2:6">
      <c r="B8" s="5">
        <f>57231*0.1*(1+(0.565*4))*(1+(0.525*4))*(1+0.5+0.05+0.05)*1.37*1.2*1.025/0.55</f>
        <v>283526.462998865</v>
      </c>
      <c r="C8" s="5">
        <v>283001</v>
      </c>
      <c r="D8" s="1">
        <f t="shared" si="0"/>
        <v>0.998146687990576</v>
      </c>
      <c r="E8" s="6" cm="1">
        <f t="array" ref="E8">_xlfn.IFS(B8&lt;$H$2,B8,B8&lt;$H$3,$H$2+$I$2*(B8-$H$2),B8&lt;$H$4,$H$2+$I$2*($H$3-$H$2)+$I$3*(B8-$H$3),B8&lt;$H$5,$H$2+$I$2*($H$3-$H$2)+$I$3*($H$4-$H$3)+$I$4*(B8-$H$4),B8&gt;=$H$5,$H$2+$I$2*($H$3-$H$2)+$I$3*($H$4-$H$3)+$I$4*($H$5-$H$4)+$I$5*(B8-$H$5))</f>
        <v>283526.462998865</v>
      </c>
      <c r="F8" s="1">
        <f t="shared" si="1"/>
        <v>0.998146687990576</v>
      </c>
    </row>
    <row r="9" spans="2:6">
      <c r="B9" s="5">
        <f>61161*0.1*(1+2.26)*(1+(0.525*4))*(1+0.5+0.05+0.05)*1.625*1.2*1.025/0.55</f>
        <v>359393.022739636</v>
      </c>
      <c r="C9" s="5">
        <v>358379</v>
      </c>
      <c r="D9" s="1">
        <f t="shared" si="0"/>
        <v>0.997178513005326</v>
      </c>
      <c r="E9" s="6" cm="1">
        <f t="array" ref="E9">_xlfn.IFS(B9&lt;$H$2,B9,B9&lt;$H$3,$H$2+$I$2*(B9-$H$2),B9&lt;$H$4,$H$2+$I$2*($H$3-$H$2)+$I$3*(B9-$H$3),B9&lt;$H$5,$H$2+$I$2*($H$3-$H$2)+$I$3*($H$4-$H$3)+$I$4*(B9-$H$4),B9&gt;=$H$5,$H$2+$I$2*($H$3-$H$2)+$I$3*($H$4-$H$3)+$I$4*($H$5-$H$4)+$I$5*(B9-$H$5))</f>
        <v>359393.022739636</v>
      </c>
      <c r="F9" s="1">
        <f t="shared" si="1"/>
        <v>0.997178513005326</v>
      </c>
    </row>
    <row r="10" spans="2:6">
      <c r="B10" s="5">
        <f>65405*0.1*(1+2.74)*(1+(0.525*4))*(1+0.5+0.05+0.05)*1.455*1.2*1.025*1.23/0.55</f>
        <v>485595.613940688</v>
      </c>
      <c r="C10" s="5">
        <v>467380</v>
      </c>
      <c r="D10" s="1">
        <f t="shared" si="0"/>
        <v>0.962488100349867</v>
      </c>
      <c r="E10" s="6" cm="1">
        <f t="array" ref="E10">_xlfn.IFS(B10&lt;$H$2,B10,B10&lt;$H$3,$H$2+$I$2*(B10-$H$2),B10&lt;$H$4,$H$2+$I$2*($H$3-$H$2)+$I$3*(B10-$H$3),B10&lt;$H$5,$H$2+$I$2*($H$3-$H$2)+$I$3*($H$4-$H$3)+$I$4*(B10-$H$4),B10&gt;=$H$5,$H$2+$I$2*($H$3-$H$2)+$I$3*($H$4-$H$3)+$I$4*($H$5-$H$4)+$I$5*(B10-$H$5))</f>
        <v>476298.49115255</v>
      </c>
      <c r="F10" s="1">
        <f t="shared" si="1"/>
        <v>0.98127541590365</v>
      </c>
    </row>
    <row r="11" spans="2:6">
      <c r="B11" s="5">
        <f>69058*0.1*(1+2.74)*(1+(0.525*4))*(1+0.5+0.05+0.05)*1.455*1.48*1.025*1.23/0.55</f>
        <v>632351.089660879</v>
      </c>
      <c r="C11" s="5">
        <v>596110</v>
      </c>
      <c r="D11" s="1">
        <f t="shared" si="0"/>
        <v>0.942688341566211</v>
      </c>
      <c r="E11" s="6" cm="1">
        <f t="array" ref="E11">_xlfn.IFS(B11&lt;$H$2,B11,B11&lt;$H$3,$H$2+$I$2*(B11-$H$2),B11&lt;$H$4,$H$2+$I$2*($H$3-$H$2)+$I$3*(B11-$H$3),B11&lt;$H$5,$H$2+$I$2*($H$3-$H$2)+$I$3*($H$4-$H$3)+$I$4*(B11-$H$4),B11&gt;=$H$5,$H$2+$I$2*($H$3-$H$2)+$I$3*($H$4-$H$3)+$I$4*($H$5-$H$4)+$I$5*(B11-$H$5))</f>
        <v>584328.653796527</v>
      </c>
      <c r="F11" s="1">
        <f t="shared" si="1"/>
        <v>1.02016219147722</v>
      </c>
    </row>
    <row r="12" spans="2:6">
      <c r="B12" s="5">
        <f>72952*0.1*(1+2.74)*(1+(0.525*4))*(1+0.5+0.05+0.05)*1.635*1.48*1.025*1.23/0.55</f>
        <v>750647.843233897</v>
      </c>
      <c r="C12" s="5">
        <v>636866</v>
      </c>
      <c r="D12" s="1">
        <f t="shared" si="0"/>
        <v>0.848421807563306</v>
      </c>
      <c r="E12" s="6" cm="1">
        <f t="array" ref="E12">_xlfn.IFS(B12&lt;$H$2,B12,B12&lt;$H$3,$H$2+$I$2*(B12-$H$2),B12&lt;$H$4,$H$2+$I$2*($H$3-$H$2)+$I$3*(B12-$H$3),B12&lt;$H$5,$H$2+$I$2*($H$3-$H$2)+$I$3*($H$4-$H$3)+$I$4*(B12-$H$4),B12&gt;=$H$5,$H$2+$I$2*($H$3-$H$2)+$I$3*($H$4-$H$3)+$I$4*($H$5-$H$4)+$I$5*(B12-$H$5))</f>
        <v>644967.892161695</v>
      </c>
      <c r="F12" s="1">
        <f t="shared" si="1"/>
        <v>0.987438301564842</v>
      </c>
    </row>
    <row r="13" spans="2:6">
      <c r="B13" s="5">
        <f>76072*0.1*(1+3.9)*(1+(0.525*4))*(1+0.5+0.05+0.05)*1.2*1.38*1.025*1.23*1.5/0.55</f>
        <v>1052738.41229296</v>
      </c>
      <c r="C13" s="5">
        <v>653732</v>
      </c>
      <c r="D13" s="1">
        <f t="shared" si="0"/>
        <v>0.620982375456514</v>
      </c>
      <c r="E13" s="6" cm="1">
        <f t="array" ref="E13">_xlfn.IFS(B13&lt;$H$2,B13,B13&lt;$H$3,$H$2+$I$2*(B13-$H$2),B13&lt;$H$4,$H$2+$I$2*($H$3-$H$2)+$I$3*(B13-$H$3),B13&lt;$H$5,$H$2+$I$2*($H$3-$H$2)+$I$3*($H$4-$H$3)+$I$4*(B13-$H$4),B13&gt;=$H$5,$H$2+$I$2*($H$3-$H$2)+$I$3*($H$4-$H$3)+$I$4*($H$5-$H$4)+$I$5*(B13-$H$5))</f>
        <v>653091.68412293</v>
      </c>
      <c r="F13" s="1">
        <f t="shared" si="1"/>
        <v>1.00098043795785</v>
      </c>
    </row>
    <row r="14" spans="5:5">
      <c r="E14" s="6"/>
    </row>
    <row r="15" spans="5:5">
      <c r="E15" s="6"/>
    </row>
    <row r="16" spans="5:5">
      <c r="E16" s="6"/>
    </row>
    <row r="17" spans="5:5">
      <c r="E17" s="6"/>
    </row>
    <row r="18" spans="5:5">
      <c r="E18" s="6"/>
    </row>
    <row r="19" spans="5:5">
      <c r="E19" s="6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tabSelected="1" workbookViewId="0">
      <selection activeCell="E39" sqref="E39"/>
    </sheetView>
  </sheetViews>
  <sheetFormatPr defaultColWidth="8.88888888888889" defaultRowHeight="14.4"/>
  <cols>
    <col min="2" max="2" width="12.8888888888889"/>
    <col min="7" max="8" width="8.66666666666667" customWidth="1"/>
    <col min="10" max="10" width="19.7777777777778" customWidth="1"/>
    <col min="11" max="12" width="7.66666666666667" customWidth="1"/>
  </cols>
  <sheetData>
    <row r="1" spans="1:11">
      <c r="A1" t="s">
        <v>14</v>
      </c>
      <c r="B1">
        <v>2021</v>
      </c>
      <c r="C1">
        <v>2025</v>
      </c>
      <c r="J1" t="s">
        <v>15</v>
      </c>
      <c r="K1" s="1">
        <f>(1+B11)*(1+D23)-1</f>
        <v>0.209852191110648</v>
      </c>
    </row>
    <row r="2" spans="1:11">
      <c r="A2">
        <v>300</v>
      </c>
      <c r="B2" s="1">
        <f>(A2+57642)/57642-1</f>
        <v>0.00520453835744772</v>
      </c>
      <c r="C2" s="1">
        <f>(A2+71262)/71262-1</f>
        <v>0.00420981729392955</v>
      </c>
      <c r="J2" t="s">
        <v>16</v>
      </c>
      <c r="K2" s="1">
        <f>(1+C11)*(1+D23)-1</f>
        <v>0.198412898880189</v>
      </c>
    </row>
    <row r="3" spans="1:3">
      <c r="A3">
        <v>600</v>
      </c>
      <c r="B3" s="1">
        <f t="shared" ref="B3:B11" si="0">(A3+57642)/57642-1</f>
        <v>0.0104090767148954</v>
      </c>
      <c r="C3" s="1">
        <f t="shared" ref="C3:C11" si="1">(A3+71262)/71262-1</f>
        <v>0.00841963458785888</v>
      </c>
    </row>
    <row r="4" spans="1:19">
      <c r="A4">
        <v>900</v>
      </c>
      <c r="B4" s="1">
        <f t="shared" si="0"/>
        <v>0.0156136150723432</v>
      </c>
      <c r="C4" s="1">
        <f t="shared" si="1"/>
        <v>0.0126294518817884</v>
      </c>
      <c r="J4" t="s">
        <v>17</v>
      </c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>
        <v>7</v>
      </c>
      <c r="R4">
        <v>8</v>
      </c>
      <c r="S4">
        <v>9</v>
      </c>
    </row>
    <row r="5" spans="1:22">
      <c r="A5">
        <v>1200</v>
      </c>
      <c r="B5" s="1">
        <f t="shared" si="0"/>
        <v>0.0208181534297909</v>
      </c>
      <c r="C5" s="1">
        <f t="shared" si="1"/>
        <v>0.0168392691757178</v>
      </c>
      <c r="I5">
        <v>2021</v>
      </c>
      <c r="J5" t="s">
        <v>18</v>
      </c>
      <c r="K5" s="1">
        <v>0.0502</v>
      </c>
      <c r="L5" s="1">
        <v>0.0729</v>
      </c>
      <c r="M5" s="1">
        <v>0.0881</v>
      </c>
      <c r="N5" s="1">
        <v>0.0999</v>
      </c>
      <c r="O5" s="1">
        <v>0.1092</v>
      </c>
      <c r="P5" s="1">
        <v>0.1169</v>
      </c>
      <c r="Q5" s="1">
        <v>0.1234</v>
      </c>
      <c r="R5" s="1">
        <v>0.129</v>
      </c>
      <c r="S5" s="1">
        <v>0.1336</v>
      </c>
      <c r="T5" s="1"/>
      <c r="U5" s="1"/>
      <c r="V5" s="1"/>
    </row>
    <row r="6" spans="1:22">
      <c r="A6">
        <v>1500</v>
      </c>
      <c r="B6" s="1">
        <f t="shared" si="0"/>
        <v>0.0260226917872384</v>
      </c>
      <c r="C6" s="1">
        <f t="shared" si="1"/>
        <v>0.0210490864696473</v>
      </c>
      <c r="J6" t="s">
        <v>19</v>
      </c>
      <c r="K6" s="1">
        <v>0.0819</v>
      </c>
      <c r="L6" s="1">
        <v>0.1134</v>
      </c>
      <c r="M6" s="1">
        <v>0.1319</v>
      </c>
      <c r="N6" s="1">
        <v>0.144</v>
      </c>
      <c r="O6" s="1">
        <v>0.1523</v>
      </c>
      <c r="P6" s="1">
        <v>0.1584</v>
      </c>
      <c r="Q6" s="1">
        <v>0.163</v>
      </c>
      <c r="R6" s="1">
        <v>0.1666</v>
      </c>
      <c r="S6" s="1">
        <v>0.1695</v>
      </c>
      <c r="T6" s="1"/>
      <c r="U6" s="1"/>
      <c r="V6" s="1"/>
    </row>
    <row r="7" spans="1:22">
      <c r="A7">
        <v>1800</v>
      </c>
      <c r="B7" s="1">
        <f t="shared" si="0"/>
        <v>0.0312272301446861</v>
      </c>
      <c r="C7" s="1">
        <f t="shared" si="1"/>
        <v>0.0252589037635766</v>
      </c>
      <c r="J7" t="s">
        <v>20</v>
      </c>
      <c r="K7" s="1">
        <v>0.1191</v>
      </c>
      <c r="L7" s="1">
        <v>0.1511</v>
      </c>
      <c r="M7" s="1">
        <v>0.1653</v>
      </c>
      <c r="N7" s="1">
        <v>0.1731</v>
      </c>
      <c r="O7" s="1">
        <v>0.178</v>
      </c>
      <c r="P7" s="1">
        <v>0.1815</v>
      </c>
      <c r="Q7" s="1">
        <v>0.1841</v>
      </c>
      <c r="R7" s="1">
        <v>0.1862</v>
      </c>
      <c r="S7" s="1">
        <v>0.1879</v>
      </c>
      <c r="T7" s="1"/>
      <c r="U7" s="1"/>
      <c r="V7" s="1"/>
    </row>
    <row r="8" spans="1:22">
      <c r="A8">
        <v>2100</v>
      </c>
      <c r="B8" s="1">
        <f t="shared" si="0"/>
        <v>0.0364317685021338</v>
      </c>
      <c r="C8" s="1">
        <f t="shared" si="1"/>
        <v>0.0294687210575062</v>
      </c>
      <c r="J8" s="2" t="s">
        <v>21</v>
      </c>
      <c r="K8" s="3">
        <v>0.1316</v>
      </c>
      <c r="L8" s="3">
        <v>0.1647</v>
      </c>
      <c r="M8" s="3">
        <v>0.1786</v>
      </c>
      <c r="N8" s="3">
        <v>0.1856</v>
      </c>
      <c r="O8" s="3">
        <v>0.1898</v>
      </c>
      <c r="P8" s="3">
        <v>0.1925</v>
      </c>
      <c r="Q8" s="3">
        <v>0.1946</v>
      </c>
      <c r="R8" s="3">
        <v>0.1961</v>
      </c>
      <c r="S8" s="3">
        <v>0.1974</v>
      </c>
      <c r="T8" s="1"/>
      <c r="U8" s="1"/>
      <c r="V8" s="1"/>
    </row>
    <row r="9" spans="1:22">
      <c r="A9">
        <v>2400</v>
      </c>
      <c r="B9" s="1">
        <f t="shared" si="0"/>
        <v>0.0416363068595815</v>
      </c>
      <c r="C9" s="1">
        <f t="shared" si="1"/>
        <v>0.0336785383514355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>
        <v>2700</v>
      </c>
      <c r="B10" s="1">
        <f t="shared" si="0"/>
        <v>0.0468408452170292</v>
      </c>
      <c r="C10" s="1">
        <f t="shared" si="1"/>
        <v>0.0378883556453651</v>
      </c>
      <c r="I10">
        <v>2025</v>
      </c>
      <c r="J10" t="s">
        <v>18</v>
      </c>
      <c r="K10" s="1">
        <v>0.0445</v>
      </c>
      <c r="L10" s="1">
        <v>0.0663</v>
      </c>
      <c r="M10" s="1">
        <v>0.0813</v>
      </c>
      <c r="N10" s="1">
        <v>0.0929</v>
      </c>
      <c r="O10" s="1">
        <v>0.1021</v>
      </c>
      <c r="P10" s="1">
        <v>0.1099</v>
      </c>
      <c r="Q10" s="1">
        <v>0.1164</v>
      </c>
      <c r="R10" s="1">
        <v>0.1219</v>
      </c>
      <c r="S10" s="1">
        <v>0.1266</v>
      </c>
      <c r="T10" s="1"/>
      <c r="U10" s="1"/>
      <c r="V10" s="1"/>
    </row>
    <row r="11" spans="1:22">
      <c r="A11">
        <v>3000</v>
      </c>
      <c r="B11" s="1">
        <f t="shared" si="0"/>
        <v>0.052045383574477</v>
      </c>
      <c r="C11" s="1">
        <f t="shared" si="1"/>
        <v>0.0420981729392944</v>
      </c>
      <c r="J11" t="s">
        <v>19</v>
      </c>
      <c r="K11" s="1">
        <v>0.075</v>
      </c>
      <c r="L11" s="1">
        <v>0.106</v>
      </c>
      <c r="M11" s="1">
        <v>0.1244</v>
      </c>
      <c r="N11" s="1">
        <v>0.1364</v>
      </c>
      <c r="O11" s="1">
        <v>0.1446</v>
      </c>
      <c r="P11" s="1">
        <v>0.1504</v>
      </c>
      <c r="Q11" s="1">
        <v>0.1549</v>
      </c>
      <c r="R11" s="1">
        <v>0.1584</v>
      </c>
      <c r="S11" s="1">
        <v>0.1613</v>
      </c>
      <c r="T11" s="1"/>
      <c r="U11" s="1"/>
      <c r="V11" s="1"/>
    </row>
    <row r="12" spans="10:22">
      <c r="J12" t="s">
        <v>20</v>
      </c>
      <c r="K12" s="1">
        <v>0.1111</v>
      </c>
      <c r="L12" s="1">
        <v>0.1427</v>
      </c>
      <c r="M12" s="1">
        <v>0.1566</v>
      </c>
      <c r="N12" s="1">
        <v>0.1643</v>
      </c>
      <c r="O12" s="1">
        <v>0.169</v>
      </c>
      <c r="P12" s="1">
        <v>0.1724</v>
      </c>
      <c r="Q12" s="1">
        <v>0.1749</v>
      </c>
      <c r="R12" s="1">
        <v>0.1769</v>
      </c>
      <c r="S12" s="1">
        <v>0.1785</v>
      </c>
      <c r="T12" s="1"/>
      <c r="U12" s="1"/>
      <c r="V12" s="1"/>
    </row>
    <row r="13" spans="1:22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J13" t="s">
        <v>21</v>
      </c>
      <c r="K13" s="4">
        <v>0.1224</v>
      </c>
      <c r="L13" s="1">
        <v>0.1551</v>
      </c>
      <c r="M13" s="1">
        <v>0.1689</v>
      </c>
      <c r="N13" s="1">
        <v>0.1758</v>
      </c>
      <c r="O13" s="1">
        <v>0.1798</v>
      </c>
      <c r="P13" s="1">
        <v>0.1825</v>
      </c>
      <c r="Q13" s="1">
        <v>0.1845</v>
      </c>
      <c r="R13" s="1">
        <v>0.1859</v>
      </c>
      <c r="S13" s="1">
        <v>0.1871</v>
      </c>
      <c r="T13" s="1"/>
      <c r="U13" s="1"/>
      <c r="V13" s="1"/>
    </row>
    <row r="14" spans="1:7">
      <c r="A14">
        <v>0.06</v>
      </c>
      <c r="B14">
        <v>0.06</v>
      </c>
      <c r="C14">
        <f>0.1*0.3</f>
        <v>0.03</v>
      </c>
      <c r="D14">
        <v>0.05</v>
      </c>
      <c r="E14">
        <v>0.03</v>
      </c>
      <c r="F14">
        <v>0</v>
      </c>
      <c r="G14">
        <v>0</v>
      </c>
    </row>
    <row r="15" spans="1:7">
      <c r="A15">
        <v>0.07</v>
      </c>
      <c r="B15">
        <v>0.07</v>
      </c>
      <c r="C15">
        <f>0.12*0.3</f>
        <v>0.036</v>
      </c>
      <c r="D15">
        <v>0.06</v>
      </c>
      <c r="E15">
        <v>0.04</v>
      </c>
      <c r="F15">
        <v>0</v>
      </c>
      <c r="G15">
        <v>0</v>
      </c>
    </row>
    <row r="16" spans="1:7">
      <c r="A16">
        <v>0.08</v>
      </c>
      <c r="B16">
        <v>0.08</v>
      </c>
      <c r="C16">
        <f>0.14*0.3</f>
        <v>0.042</v>
      </c>
      <c r="D16">
        <v>0.075</v>
      </c>
      <c r="E16">
        <v>0.05</v>
      </c>
      <c r="F16">
        <v>0</v>
      </c>
      <c r="G16">
        <v>0</v>
      </c>
    </row>
    <row r="17" spans="1:7">
      <c r="A17">
        <v>0.09</v>
      </c>
      <c r="B17">
        <v>0.09</v>
      </c>
      <c r="C17">
        <f>0.16*0.3</f>
        <v>0.048</v>
      </c>
      <c r="D17">
        <v>0.09</v>
      </c>
      <c r="E17">
        <v>0.06</v>
      </c>
      <c r="F17">
        <v>0</v>
      </c>
      <c r="G17">
        <v>0</v>
      </c>
    </row>
    <row r="18" spans="1:7">
      <c r="A18">
        <v>0.1</v>
      </c>
      <c r="B18">
        <v>0.1</v>
      </c>
      <c r="C18">
        <f>0.18*0.3</f>
        <v>0.054</v>
      </c>
      <c r="D18">
        <v>0.1</v>
      </c>
      <c r="E18">
        <v>0.07</v>
      </c>
      <c r="F18">
        <v>0</v>
      </c>
      <c r="G18">
        <v>0</v>
      </c>
    </row>
    <row r="19" spans="1:7">
      <c r="A19">
        <v>0.11</v>
      </c>
      <c r="B19">
        <v>0.11</v>
      </c>
      <c r="C19">
        <f>0.2*0.3</f>
        <v>0.06</v>
      </c>
      <c r="D19">
        <v>0.11</v>
      </c>
      <c r="E19">
        <v>0.08</v>
      </c>
      <c r="F19">
        <v>0</v>
      </c>
      <c r="G19">
        <v>0</v>
      </c>
    </row>
    <row r="20" spans="1:7">
      <c r="A20">
        <v>0.12</v>
      </c>
      <c r="B20">
        <v>0.12</v>
      </c>
      <c r="C20">
        <f>0.22*0.3</f>
        <v>0.066</v>
      </c>
      <c r="D20">
        <v>0.12</v>
      </c>
      <c r="E20">
        <v>0.09</v>
      </c>
      <c r="F20">
        <v>0</v>
      </c>
      <c r="G20">
        <v>0</v>
      </c>
    </row>
    <row r="21" spans="1:7">
      <c r="A21">
        <v>0.13</v>
      </c>
      <c r="B21">
        <v>0.13</v>
      </c>
      <c r="C21">
        <f>0.24*0.3</f>
        <v>0.072</v>
      </c>
      <c r="D21">
        <v>0.125</v>
      </c>
      <c r="E21">
        <v>0.1</v>
      </c>
      <c r="F21">
        <v>0</v>
      </c>
      <c r="G21">
        <v>0</v>
      </c>
    </row>
    <row r="22" spans="1:7">
      <c r="A22">
        <v>0.14</v>
      </c>
      <c r="B22">
        <v>0.14</v>
      </c>
      <c r="C22">
        <f>0.27*0.3</f>
        <v>0.081</v>
      </c>
      <c r="D22">
        <v>0.1375</v>
      </c>
      <c r="E22">
        <v>0.11</v>
      </c>
      <c r="F22">
        <v>0</v>
      </c>
      <c r="G22">
        <v>0</v>
      </c>
    </row>
    <row r="23" spans="1:7">
      <c r="A23">
        <v>0.15</v>
      </c>
      <c r="B23">
        <v>0.15</v>
      </c>
      <c r="C23">
        <f>0.3*0.3</f>
        <v>0.09</v>
      </c>
      <c r="D23">
        <v>0.15</v>
      </c>
      <c r="E23">
        <v>0.12</v>
      </c>
      <c r="F23">
        <v>0</v>
      </c>
      <c r="G23">
        <v>0</v>
      </c>
    </row>
  </sheetData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随机数</vt:lpstr>
      <vt:lpstr>武器盘总攻击</vt:lpstr>
      <vt:lpstr>召唤石总攻击</vt:lpstr>
      <vt:lpstr>伤害上限</vt:lpstr>
      <vt:lpstr>戒指模块投入产出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</dc:creator>
  <cp:lastModifiedBy>Mike</cp:lastModifiedBy>
  <dcterms:created xsi:type="dcterms:W3CDTF">2025-04-24T04:00:00Z</dcterms:created>
  <dcterms:modified xsi:type="dcterms:W3CDTF">2025-05-13T02:49:47Z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BC478D968C184ADD92115FD1FD6688FB_11</vt:lpwstr>
  </property>
  <property fmtid="{D5CDD505-2E9C-101B-9397-08002B2CF9AE}" pid="3" name="KSOProductBuildVer">
    <vt:lpwstr>2052-12.1.0.20784</vt:lpwstr>
  </property>
</Properties>
</file>