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-my.sharepoint.com/personal/akhan12_qa_com/Documents/000. L3/M2 - From Data to Insight (3 days)/In Dev/FOR TUTORS/Day 1/3. Activity—Formulas and Functions/Data/"/>
    </mc:Choice>
  </mc:AlternateContent>
  <xr:revisionPtr revIDLastSave="669" documentId="8_{F31F984A-5D88-4A55-96E7-028DD04D6B42}" xr6:coauthVersionLast="47" xr6:coauthVersionMax="47" xr10:uidLastSave="{BDFC8EC4-CA3A-47A3-8781-E4D81E4DD993}"/>
  <bookViews>
    <workbookView xWindow="19090" yWindow="-110" windowWidth="19420" windowHeight="10420" xr2:uid="{722B3063-B477-4BA2-B69E-7725B72A989D}"/>
  </bookViews>
  <sheets>
    <sheet name="Species Data" sheetId="1" r:id="rId1"/>
    <sheet name="Lookup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7" i="1"/>
  <c r="I6" i="1"/>
  <c r="I5" i="1"/>
  <c r="I4" i="1"/>
  <c r="I3" i="1"/>
  <c r="M14" i="1"/>
  <c r="M13" i="1"/>
  <c r="M12" i="1"/>
  <c r="M11" i="1"/>
  <c r="M10" i="1"/>
  <c r="M9" i="1"/>
  <c r="M8" i="1"/>
  <c r="M7" i="1"/>
  <c r="M6" i="1"/>
  <c r="M5" i="1"/>
  <c r="M4" i="1"/>
  <c r="M3" i="1"/>
  <c r="K14" i="1"/>
  <c r="K13" i="1"/>
  <c r="K12" i="1"/>
  <c r="K11" i="1"/>
  <c r="K10" i="1"/>
  <c r="K9" i="1"/>
  <c r="K8" i="1"/>
  <c r="K7" i="1"/>
  <c r="K6" i="1"/>
  <c r="K5" i="1"/>
  <c r="K4" i="1"/>
  <c r="K3" i="1"/>
  <c r="A24" i="1" a="1"/>
  <c r="A24" i="1" s="1"/>
  <c r="J13" i="1"/>
  <c r="J14" i="1"/>
  <c r="J4" i="1"/>
  <c r="J8" i="1"/>
  <c r="J7" i="1"/>
  <c r="J10" i="1"/>
  <c r="J5" i="1"/>
  <c r="J12" i="1"/>
  <c r="J11" i="1"/>
  <c r="J9" i="1"/>
  <c r="J3" i="1"/>
  <c r="J6" i="1"/>
  <c r="H13" i="1"/>
  <c r="G13" i="1"/>
  <c r="F13" i="1"/>
  <c r="H14" i="1"/>
  <c r="G14" i="1"/>
  <c r="F14" i="1"/>
  <c r="H4" i="1"/>
  <c r="G4" i="1"/>
  <c r="F4" i="1"/>
  <c r="H8" i="1"/>
  <c r="G8" i="1"/>
  <c r="F8" i="1"/>
  <c r="H7" i="1"/>
  <c r="G7" i="1"/>
  <c r="F7" i="1"/>
  <c r="H10" i="1"/>
  <c r="G10" i="1"/>
  <c r="F10" i="1"/>
  <c r="H5" i="1"/>
  <c r="G5" i="1"/>
  <c r="F5" i="1"/>
  <c r="H12" i="1"/>
  <c r="G12" i="1"/>
  <c r="F12" i="1"/>
  <c r="H11" i="1"/>
  <c r="G11" i="1"/>
  <c r="F11" i="1"/>
  <c r="H9" i="1"/>
  <c r="G9" i="1"/>
  <c r="F9" i="1"/>
  <c r="H3" i="1"/>
  <c r="G3" i="1"/>
  <c r="F3" i="1"/>
  <c r="H6" i="1"/>
  <c r="G6" i="1"/>
  <c r="F6" i="1"/>
  <c r="D24" i="1" a="1"/>
  <c r="D24" i="1" s="1"/>
  <c r="C24" i="1" a="1"/>
  <c r="C24" i="1" s="1"/>
  <c r="B24" i="1" a="1"/>
  <c r="B24" i="1" s="1"/>
  <c r="H19" i="1"/>
  <c r="G19" i="1"/>
  <c r="D19" i="1"/>
  <c r="C19" i="1"/>
  <c r="B19" i="1"/>
  <c r="A19" i="1"/>
  <c r="E19" i="1" l="1"/>
  <c r="F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<sst xmlns="http://schemas.openxmlformats.org/spreadsheetml/2006/main" count="90" uniqueCount="51">
  <si>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Species</t>
  </si>
  <si>
    <t>Category</t>
  </si>
  <si>
    <t>Mammal</t>
  </si>
  <si>
    <t>Blooded</t>
  </si>
  <si>
    <t>Fish</t>
  </si>
  <si>
    <t>Reptile</t>
  </si>
  <si>
    <t>Amphibian</t>
  </si>
  <si>
    <t>Warm</t>
  </si>
  <si>
    <t>Both</t>
  </si>
  <si>
    <t>Cold</t>
  </si>
  <si>
    <t>Dolphin</t>
  </si>
  <si>
    <t>Kangaroo</t>
  </si>
  <si>
    <t>Penguin</t>
  </si>
  <si>
    <t>Giraffe</t>
  </si>
  <si>
    <t>Viper</t>
  </si>
  <si>
    <t>Tree Frog</t>
  </si>
  <si>
    <t>Lion</t>
  </si>
  <si>
    <t xml:space="preserve">Tarantula </t>
  </si>
  <si>
    <t>Starfish</t>
  </si>
  <si>
    <t>Bee</t>
  </si>
  <si>
    <t>Cyclops Shark</t>
  </si>
  <si>
    <t>Turtle</t>
  </si>
  <si>
    <t>Species Data</t>
  </si>
  <si>
    <t>Summary</t>
  </si>
  <si>
    <t>All Fish Species:</t>
  </si>
  <si>
    <t>Extraordinary</t>
  </si>
  <si>
    <t>Ordinary</t>
  </si>
  <si>
    <t>Deadly or Safe?</t>
  </si>
  <si>
    <t>Land or Water</t>
  </si>
  <si>
    <t>Land</t>
  </si>
  <si>
    <t>Water</t>
  </si>
  <si>
    <t>Habitat</t>
  </si>
  <si>
    <t>Danger Level 1-4
(Low - High)</t>
  </si>
  <si>
    <t>OR</t>
  </si>
  <si>
    <t>Using VLOOKUP</t>
  </si>
  <si>
    <t>Using XLOOKUP</t>
  </si>
  <si>
    <t>Num Legs</t>
  </si>
  <si>
    <t>Num Eyes</t>
  </si>
  <si>
    <t>Num Ordinary:</t>
  </si>
  <si>
    <t>Num Extraordinary :</t>
  </si>
  <si>
    <t>Sum Danger Levels:</t>
  </si>
  <si>
    <t>Sum Danger Level&gt;4:</t>
  </si>
  <si>
    <t>Min Num Legs:</t>
  </si>
  <si>
    <t>Max Num Legs:</t>
  </si>
  <si>
    <t>Min Num Eyes:</t>
  </si>
  <si>
    <t>Max Num Eyes:</t>
  </si>
  <si>
    <t>All Mammal Species:</t>
  </si>
  <si>
    <t>All Reptile Species:</t>
  </si>
  <si>
    <t>All Amphibian Species:</t>
  </si>
  <si>
    <t>Species Filtered by Category</t>
  </si>
  <si>
    <t>Strength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</si>
</sst>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4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05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1" fontId="0" fillId="0" borderId="0" xfId="0" applyNumberFormat="1" applyAlignment="1">
      <alignment horizontal="center" vertical="center"/>
    </xf>
    <xf numFmtId="0" fontId="2" fillId="0" borderId="16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9" xfId="0" applyFont="1" applyBorder="1" applyAlignment="1">
      <alignment horizontal="center"/>
    </xf>
    <xf numFmtId="0" fontId="2" fillId="0" borderId="12" xfId="0" applyFont="1" applyBorder="1"/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4050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QA" pivot="0" count="2" xr9:uid="{EA532039-7B11-4103-A8AB-B277A48BEBE6}">
      <tableStyleElement type="wholeTable" dxfId="21"/>
      <tableStyleElement type="headerRow" dxfId="20"/>
    </tableStyle>
  </tableStyles>
  <colors>
    <mruColors>
      <color rgb="FF00405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3C553C-ABE8-4000-A7B7-35151F92BFA8}" name="Table4" displayName="Table4" ref="A2:K14" totalsRowShown="0" headerRowDxfId="19" dataDxfId="17" headerRowBorderDxfId="18" tableBorderDxfId="16" totalsRowBorderDxfId="15">
  <autoFilter ref="A2:K14" xr:uid="{AF3C553C-ABE8-4000-A7B7-35151F92BFA8}"/>
  <sortState xmlns:xlrd2="http://schemas.microsoft.com/office/spreadsheetml/2017/richdata2" ref="A3:K14">
    <sortCondition ref="A3:A14"/>
  </sortState>
  <tableColumns count="11">
    <tableColumn id="1" xr3:uid="{94718D15-0381-424A-8894-6549E43D8129}" name="Species" dataDxfId="14"/>
    <tableColumn id="2" xr3:uid="{B82FD853-79FD-4DD6-9A83-C1067C21353E}" name="Num Legs" dataDxfId="13"/>
    <tableColumn id="3" xr3:uid="{3E925E42-E0C9-4839-A794-FFC786613335}" name="Num Eyes" dataDxfId="12"/>
    <tableColumn id="4" xr3:uid="{4AB2B722-3F04-4145-A7A3-FD90724E381F}" name="Danger Level 1-4_x000a_(Low - High)" dataDxfId="11"/>
    <tableColumn id="5" xr3:uid="{2494590F-D530-48AF-8596-124F9876ED3E}" name="Category" dataDxfId="10"/>
    <tableColumn id="9" xr3:uid="{EBC7A04B-B005-416E-BB8E-62EF0E86AA97}" name="Deadly or Safe?" dataDxfId="9">
      <calculatedColumnFormula>IF(Table4[[#This Row],[Danger Level 1-4
(Low - High)]]&gt;2, "Deadly", "Safe")</calculatedColumnFormula>
    </tableColumn>
    <tableColumn id="10" xr3:uid="{0A75F1C5-B36F-43BA-BF89-BB7F52E3D7BA}" name="Ordinary" dataDxfId="8">
      <calculatedColumnFormula>AND(Table4[[#This Row],[Num Legs]]=4,Table4[[#This Row],[Num Eyes]]=2)</calculatedColumnFormula>
    </tableColumn>
    <tableColumn id="6" xr3:uid="{F428E5A0-C77F-4061-800B-5059DAAA2B9B}" name="Extraordinary" dataDxfId="2">
      <calculatedColumnFormula>OR(Table4[[#This Row],[Num Legs]]&gt;4,Table4[[#This Row],[Num Eyes]]&lt;&gt;2)</calculatedColumnFormula>
    </tableColumn>
    <tableColumn id="11" xr3:uid="{9A1BC4E8-77C1-4EA5-88F3-BD60D3A1830C}" name="Strength Factor" dataDxfId="0">
      <calculatedColumnFormula>(Table4[[#This Row],[Num Legs]]+Table4[[#This Row],[Num Eyes]])*Table4[[#This Row],[Danger Level 1-4
(Low - High)]]</calculatedColumnFormula>
    </tableColumn>
    <tableColumn id="7" xr3:uid="{1B6077E9-B402-4900-B49F-A1CE31301AE2}" name="Blooded" dataDxfId="1">
      <calculatedColumnFormula>VLOOKUP(Table4[[#This Row],[Category]],'Lookup Tables'!$A$1:$B$5,2,FALSE)</calculatedColumnFormula>
    </tableColumn>
    <tableColumn id="8" xr3:uid="{A93826C1-5711-421A-BBE5-5C96A22F5772}" name="Habitat" dataDxfId="7">
      <calculatedColumnFormula>VLOOKUP(Table4[[#This Row],[Species]],'Lookup Tables'!$D$1:$E$13,2,FALSE)</calculatedColumnFormula>
    </tableColumn>
  </tableColumns>
  <tableStyleInfo name="Q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2F6F-4B06-485F-9CD7-F24830F207BF}">
  <sheetPr>
    <pageSetUpPr autoPageBreaks="0"/>
  </sheetPr>
  <dimension ref="A1:M29"/>
  <sheetViews>
    <sheetView tabSelected="1" topLeftCell="A2" zoomScale="52" zoomScaleNormal="58" workbookViewId="0">
      <selection activeCell="I19" sqref="I19"/>
    </sheetView>
  </sheetViews>
  <sheetFormatPr defaultRowHeight="14.5" x14ac:dyDescent="0.35"/>
  <cols>
    <col min="1" max="11" width="23.1796875" customWidth="1"/>
    <col min="13" max="13" width="23.1796875" customWidth="1"/>
  </cols>
  <sheetData>
    <row r="1" spans="1:13" ht="40.5" customHeight="1" thickBot="1" x14ac:dyDescent="0.4">
      <c r="A1" s="41" t="s">
        <v>22</v>
      </c>
      <c r="B1" s="41"/>
      <c r="C1" s="41"/>
      <c r="D1" s="41"/>
      <c r="K1" s="40" t="s">
        <v>34</v>
      </c>
      <c r="M1" s="40" t="s">
        <v>35</v>
      </c>
    </row>
    <row r="2" spans="1:13" s="29" customFormat="1" ht="60" customHeight="1" x14ac:dyDescent="0.35">
      <c r="A2" s="24" t="s">
        <v>0</v>
      </c>
      <c r="B2" s="25" t="s">
        <v>36</v>
      </c>
      <c r="C2" s="25" t="s">
        <v>37</v>
      </c>
      <c r="D2" s="26" t="s">
        <v>32</v>
      </c>
      <c r="E2" s="25" t="s">
        <v>1</v>
      </c>
      <c r="F2" s="26" t="s">
        <v>27</v>
      </c>
      <c r="G2" s="27" t="s">
        <v>26</v>
      </c>
      <c r="H2" s="27" t="s">
        <v>25</v>
      </c>
      <c r="I2" s="27" t="s">
        <v>50</v>
      </c>
      <c r="J2" s="28" t="s">
        <v>3</v>
      </c>
      <c r="K2" s="37" t="s">
        <v>31</v>
      </c>
      <c r="L2" s="39" t="s">
        <v>33</v>
      </c>
      <c r="M2" s="37" t="s">
        <v>31</v>
      </c>
    </row>
    <row r="3" spans="1:13" s="11" customFormat="1" ht="15.5" x14ac:dyDescent="0.35">
      <c r="A3" s="14" t="s">
        <v>19</v>
      </c>
      <c r="B3" s="22">
        <v>6</v>
      </c>
      <c r="C3" s="22">
        <v>5</v>
      </c>
      <c r="D3" s="15">
        <v>2</v>
      </c>
      <c r="E3" s="16" t="s">
        <v>2</v>
      </c>
      <c r="F3" s="16" t="str">
        <f>IF(Table4[[#This Row],[Danger Level 1-4
(Low - High)]]&gt;2, "Deadly", "Safe")</f>
        <v>Safe</v>
      </c>
      <c r="G3" s="16" t="b">
        <f>AND(Table4[[#This Row],[Num Legs]]=4,Table4[[#This Row],[Num Eyes]]=2)</f>
        <v>0</v>
      </c>
      <c r="H3" s="17" t="b">
        <f>OR(Table4[[#This Row],[Num Legs]]&gt;4,Table4[[#This Row],[Num Eyes]]&lt;&gt;2)</f>
        <v>1</v>
      </c>
      <c r="I3" s="45">
        <f>(Table4[[#This Row],[Num Legs]]+Table4[[#This Row],[Num Eyes]])*Table4[[#This Row],[Danger Level 1-4
(Low - High)]]</f>
        <v>22</v>
      </c>
      <c r="J3" s="16" t="str">
        <f>VLOOKUP(Table4[[#This Row],[Category]],'Lookup Tables'!$A$1:$B$5,2,FALSE)</f>
        <v>Warm</v>
      </c>
      <c r="K3" s="38" t="str">
        <f>VLOOKUP(Table4[[#This Row],[Species]],'Lookup Tables'!$D$1:$E$13,2,FALSE)</f>
        <v>Land</v>
      </c>
      <c r="M3" s="16" t="str">
        <f>_xlfn.XLOOKUP(Table4[[#This Row],[Species]],'Lookup Tables'!$D$1:$D$13,'Lookup Tables'!$E$1:$E$13,0)</f>
        <v>Land</v>
      </c>
    </row>
    <row r="4" spans="1:13" s="11" customFormat="1" ht="15.5" x14ac:dyDescent="0.35">
      <c r="A4" s="14" t="s">
        <v>20</v>
      </c>
      <c r="B4" s="22">
        <v>0</v>
      </c>
      <c r="C4" s="22">
        <v>1</v>
      </c>
      <c r="D4" s="15">
        <v>4</v>
      </c>
      <c r="E4" s="16" t="s">
        <v>4</v>
      </c>
      <c r="F4" s="16" t="str">
        <f>IF(Table4[[#This Row],[Danger Level 1-4
(Low - High)]]&gt;2, "Deadly", "Safe")</f>
        <v>Deadly</v>
      </c>
      <c r="G4" s="16" t="b">
        <f>AND(Table4[[#This Row],[Num Legs]]=4,Table4[[#This Row],[Num Eyes]]=2)</f>
        <v>0</v>
      </c>
      <c r="H4" s="17" t="b">
        <f>OR(Table4[[#This Row],[Num Legs]]&gt;4,Table4[[#This Row],[Num Eyes]]&lt;&gt;2)</f>
        <v>1</v>
      </c>
      <c r="I4" s="45">
        <f>(Table4[[#This Row],[Num Legs]]+Table4[[#This Row],[Num Eyes]])*Table4[[#This Row],[Danger Level 1-4
(Low - High)]]</f>
        <v>4</v>
      </c>
      <c r="J4" s="16" t="str">
        <f>VLOOKUP(Table4[[#This Row],[Category]],'Lookup Tables'!$A$1:$B$5,2,FALSE)</f>
        <v>Both</v>
      </c>
      <c r="K4" s="38" t="str">
        <f>VLOOKUP(Table4[[#This Row],[Species]],'Lookup Tables'!$D$1:$E$13,2,FALSE)</f>
        <v>Water</v>
      </c>
      <c r="M4" s="16" t="str">
        <f>_xlfn.XLOOKUP(Table4[[#This Row],[Species]],'Lookup Tables'!$D$1:$D$13,'Lookup Tables'!$E$1:$E$13,0)</f>
        <v>Water</v>
      </c>
    </row>
    <row r="5" spans="1:13" s="11" customFormat="1" ht="15.5" x14ac:dyDescent="0.35">
      <c r="A5" s="14" t="s">
        <v>10</v>
      </c>
      <c r="B5" s="22">
        <v>0</v>
      </c>
      <c r="C5" s="22">
        <v>2</v>
      </c>
      <c r="D5" s="15">
        <v>2</v>
      </c>
      <c r="E5" s="16" t="s">
        <v>4</v>
      </c>
      <c r="F5" s="16" t="str">
        <f>IF(Table4[[#This Row],[Danger Level 1-4
(Low - High)]]&gt;2, "Deadly", "Safe")</f>
        <v>Safe</v>
      </c>
      <c r="G5" s="16" t="b">
        <f>AND(Table4[[#This Row],[Num Legs]]=4,Table4[[#This Row],[Num Eyes]]=2)</f>
        <v>0</v>
      </c>
      <c r="H5" s="17" t="b">
        <f>OR(Table4[[#This Row],[Num Legs]]&gt;4,Table4[[#This Row],[Num Eyes]]&lt;&gt;2)</f>
        <v>0</v>
      </c>
      <c r="I5" s="45">
        <f>(Table4[[#This Row],[Num Legs]]+Table4[[#This Row],[Num Eyes]])*Table4[[#This Row],[Danger Level 1-4
(Low - High)]]</f>
        <v>4</v>
      </c>
      <c r="J5" s="16" t="str">
        <f>VLOOKUP(Table4[[#This Row],[Category]],'Lookup Tables'!$A$1:$B$5,2,FALSE)</f>
        <v>Both</v>
      </c>
      <c r="K5" s="38" t="str">
        <f>VLOOKUP(Table4[[#This Row],[Species]],'Lookup Tables'!$D$1:$E$13,2,FALSE)</f>
        <v>Water</v>
      </c>
      <c r="M5" s="16" t="str">
        <f>_xlfn.XLOOKUP(Table4[[#This Row],[Species]],'Lookup Tables'!$D$1:$D$13,'Lookup Tables'!$E$1:$E$13,0)</f>
        <v>Water</v>
      </c>
    </row>
    <row r="6" spans="1:13" s="11" customFormat="1" ht="15.5" x14ac:dyDescent="0.35">
      <c r="A6" s="14" t="s">
        <v>13</v>
      </c>
      <c r="B6" s="22">
        <v>4</v>
      </c>
      <c r="C6" s="22">
        <v>2</v>
      </c>
      <c r="D6" s="15">
        <v>1</v>
      </c>
      <c r="E6" s="16" t="s">
        <v>2</v>
      </c>
      <c r="F6" s="16" t="str">
        <f>IF(Table4[[#This Row],[Danger Level 1-4
(Low - High)]]&gt;2, "Deadly", "Safe")</f>
        <v>Safe</v>
      </c>
      <c r="G6" s="16" t="b">
        <f>AND(Table4[[#This Row],[Num Legs]]=4,Table4[[#This Row],[Num Eyes]]=2)</f>
        <v>1</v>
      </c>
      <c r="H6" s="17" t="b">
        <f>OR(Table4[[#This Row],[Num Legs]]&gt;4,Table4[[#This Row],[Num Eyes]]&lt;&gt;2)</f>
        <v>0</v>
      </c>
      <c r="I6" s="45">
        <f>(Table4[[#This Row],[Num Legs]]+Table4[[#This Row],[Num Eyes]])*Table4[[#This Row],[Danger Level 1-4
(Low - High)]]</f>
        <v>6</v>
      </c>
      <c r="J6" s="16" t="str">
        <f>VLOOKUP(Table4[[#This Row],[Category]],'Lookup Tables'!$A$1:$B$5,2,FALSE)</f>
        <v>Warm</v>
      </c>
      <c r="K6" s="38" t="str">
        <f>VLOOKUP(Table4[[#This Row],[Species]],'Lookup Tables'!$D$1:$E$13,2,FALSE)</f>
        <v>Land</v>
      </c>
      <c r="M6" s="16" t="str">
        <f>_xlfn.XLOOKUP(Table4[[#This Row],[Species]],'Lookup Tables'!$D$1:$D$13,'Lookup Tables'!$E$1:$E$13,0)</f>
        <v>Land</v>
      </c>
    </row>
    <row r="7" spans="1:13" s="11" customFormat="1" ht="15.5" x14ac:dyDescent="0.35">
      <c r="A7" s="14" t="s">
        <v>11</v>
      </c>
      <c r="B7" s="22">
        <v>5</v>
      </c>
      <c r="C7" s="22">
        <v>2</v>
      </c>
      <c r="D7" s="15">
        <v>2</v>
      </c>
      <c r="E7" s="16" t="s">
        <v>2</v>
      </c>
      <c r="F7" s="16" t="str">
        <f>IF(Table4[[#This Row],[Danger Level 1-4
(Low - High)]]&gt;2, "Deadly", "Safe")</f>
        <v>Safe</v>
      </c>
      <c r="G7" s="16" t="b">
        <f>AND(Table4[[#This Row],[Num Legs]]=4,Table4[[#This Row],[Num Eyes]]=2)</f>
        <v>0</v>
      </c>
      <c r="H7" s="17" t="b">
        <f>OR(Table4[[#This Row],[Num Legs]]&gt;4,Table4[[#This Row],[Num Eyes]]&lt;&gt;2)</f>
        <v>1</v>
      </c>
      <c r="I7" s="45">
        <f>(Table4[[#This Row],[Num Legs]]+Table4[[#This Row],[Num Eyes]])*Table4[[#This Row],[Danger Level 1-4
(Low - High)]]</f>
        <v>14</v>
      </c>
      <c r="J7" s="16" t="str">
        <f>VLOOKUP(Table4[[#This Row],[Category]],'Lookup Tables'!$A$1:$B$5,2,FALSE)</f>
        <v>Warm</v>
      </c>
      <c r="K7" s="38" t="str">
        <f>VLOOKUP(Table4[[#This Row],[Species]],'Lookup Tables'!$D$1:$E$13,2,FALSE)</f>
        <v>Land</v>
      </c>
      <c r="M7" s="16" t="str">
        <f>_xlfn.XLOOKUP(Table4[[#This Row],[Species]],'Lookup Tables'!$D$1:$D$13,'Lookup Tables'!$E$1:$E$13,0)</f>
        <v>Land</v>
      </c>
    </row>
    <row r="8" spans="1:13" s="11" customFormat="1" ht="15.5" x14ac:dyDescent="0.35">
      <c r="A8" s="14" t="s">
        <v>16</v>
      </c>
      <c r="B8" s="22">
        <v>4</v>
      </c>
      <c r="C8" s="22">
        <v>2</v>
      </c>
      <c r="D8" s="15">
        <v>4</v>
      </c>
      <c r="E8" s="16" t="s">
        <v>2</v>
      </c>
      <c r="F8" s="16" t="str">
        <f>IF(Table4[[#This Row],[Danger Level 1-4
(Low - High)]]&gt;2, "Deadly", "Safe")</f>
        <v>Deadly</v>
      </c>
      <c r="G8" s="16" t="b">
        <f>AND(Table4[[#This Row],[Num Legs]]=4,Table4[[#This Row],[Num Eyes]]=2)</f>
        <v>1</v>
      </c>
      <c r="H8" s="17" t="b">
        <f>OR(Table4[[#This Row],[Num Legs]]&gt;4,Table4[[#This Row],[Num Eyes]]&lt;&gt;2)</f>
        <v>0</v>
      </c>
      <c r="I8" s="45">
        <f>(Table4[[#This Row],[Num Legs]]+Table4[[#This Row],[Num Eyes]])*Table4[[#This Row],[Danger Level 1-4
(Low - High)]]</f>
        <v>24</v>
      </c>
      <c r="J8" s="16" t="str">
        <f>VLOOKUP(Table4[[#This Row],[Category]],'Lookup Tables'!$A$1:$B$5,2,FALSE)</f>
        <v>Warm</v>
      </c>
      <c r="K8" s="38" t="str">
        <f>VLOOKUP(Table4[[#This Row],[Species]],'Lookup Tables'!$D$1:$E$13,2,FALSE)</f>
        <v>Land</v>
      </c>
      <c r="M8" s="16" t="str">
        <f>_xlfn.XLOOKUP(Table4[[#This Row],[Species]],'Lookup Tables'!$D$1:$D$13,'Lookup Tables'!$E$1:$E$13,0)</f>
        <v>Land</v>
      </c>
    </row>
    <row r="9" spans="1:13" s="11" customFormat="1" ht="15.5" x14ac:dyDescent="0.35">
      <c r="A9" s="14" t="s">
        <v>12</v>
      </c>
      <c r="B9" s="22">
        <v>2</v>
      </c>
      <c r="C9" s="22">
        <v>2</v>
      </c>
      <c r="D9" s="15">
        <v>1</v>
      </c>
      <c r="E9" s="16" t="s">
        <v>2</v>
      </c>
      <c r="F9" s="16" t="str">
        <f>IF(Table4[[#This Row],[Danger Level 1-4
(Low - High)]]&gt;2, "Deadly", "Safe")</f>
        <v>Safe</v>
      </c>
      <c r="G9" s="16" t="b">
        <f>AND(Table4[[#This Row],[Num Legs]]=4,Table4[[#This Row],[Num Eyes]]=2)</f>
        <v>0</v>
      </c>
      <c r="H9" s="17" t="b">
        <f>OR(Table4[[#This Row],[Num Legs]]&gt;4,Table4[[#This Row],[Num Eyes]]&lt;&gt;2)</f>
        <v>0</v>
      </c>
      <c r="I9" s="45">
        <f>(Table4[[#This Row],[Num Legs]]+Table4[[#This Row],[Num Eyes]])*Table4[[#This Row],[Danger Level 1-4
(Low - High)]]</f>
        <v>4</v>
      </c>
      <c r="J9" s="16" t="str">
        <f>VLOOKUP(Table4[[#This Row],[Category]],'Lookup Tables'!$A$1:$B$5,2,FALSE)</f>
        <v>Warm</v>
      </c>
      <c r="K9" s="38" t="str">
        <f>VLOOKUP(Table4[[#This Row],[Species]],'Lookup Tables'!$D$1:$E$13,2,FALSE)</f>
        <v>Both</v>
      </c>
      <c r="M9" s="16" t="str">
        <f>_xlfn.XLOOKUP(Table4[[#This Row],[Species]],'Lookup Tables'!$D$1:$D$13,'Lookup Tables'!$E$1:$E$13,0)</f>
        <v>Both</v>
      </c>
    </row>
    <row r="10" spans="1:13" s="11" customFormat="1" ht="15.5" x14ac:dyDescent="0.35">
      <c r="A10" s="14" t="s">
        <v>18</v>
      </c>
      <c r="B10" s="22">
        <v>5</v>
      </c>
      <c r="C10" s="22">
        <v>5</v>
      </c>
      <c r="D10" s="15">
        <v>1</v>
      </c>
      <c r="E10" s="16" t="s">
        <v>4</v>
      </c>
      <c r="F10" s="16" t="str">
        <f>IF(Table4[[#This Row],[Danger Level 1-4
(Low - High)]]&gt;2, "Deadly", "Safe")</f>
        <v>Safe</v>
      </c>
      <c r="G10" s="16" t="b">
        <f>AND(Table4[[#This Row],[Num Legs]]=4,Table4[[#This Row],[Num Eyes]]=2)</f>
        <v>0</v>
      </c>
      <c r="H10" s="17" t="b">
        <f>OR(Table4[[#This Row],[Num Legs]]&gt;4,Table4[[#This Row],[Num Eyes]]&lt;&gt;2)</f>
        <v>1</v>
      </c>
      <c r="I10" s="45">
        <f>(Table4[[#This Row],[Num Legs]]+Table4[[#This Row],[Num Eyes]])*Table4[[#This Row],[Danger Level 1-4
(Low - High)]]</f>
        <v>10</v>
      </c>
      <c r="J10" s="16" t="str">
        <f>VLOOKUP(Table4[[#This Row],[Category]],'Lookup Tables'!$A$1:$B$5,2,FALSE)</f>
        <v>Both</v>
      </c>
      <c r="K10" s="38" t="str">
        <f>VLOOKUP(Table4[[#This Row],[Species]],'Lookup Tables'!$D$1:$E$13,2,FALSE)</f>
        <v>Water</v>
      </c>
      <c r="M10" s="16" t="str">
        <f>_xlfn.XLOOKUP(Table4[[#This Row],[Species]],'Lookup Tables'!$D$1:$D$13,'Lookup Tables'!$E$1:$E$13,0)</f>
        <v>Water</v>
      </c>
    </row>
    <row r="11" spans="1:13" s="11" customFormat="1" ht="15.5" x14ac:dyDescent="0.35">
      <c r="A11" s="14" t="s">
        <v>17</v>
      </c>
      <c r="B11" s="22">
        <v>8</v>
      </c>
      <c r="C11" s="22">
        <v>8</v>
      </c>
      <c r="D11" s="15">
        <v>2</v>
      </c>
      <c r="E11" s="16" t="s">
        <v>2</v>
      </c>
      <c r="F11" s="16" t="str">
        <f>IF(Table4[[#This Row],[Danger Level 1-4
(Low - High)]]&gt;2, "Deadly", "Safe")</f>
        <v>Safe</v>
      </c>
      <c r="G11" s="16" t="b">
        <f>AND(Table4[[#This Row],[Num Legs]]=4,Table4[[#This Row],[Num Eyes]]=2)</f>
        <v>0</v>
      </c>
      <c r="H11" s="17" t="b">
        <f>OR(Table4[[#This Row],[Num Legs]]&gt;4,Table4[[#This Row],[Num Eyes]]&lt;&gt;2)</f>
        <v>1</v>
      </c>
      <c r="I11" s="45">
        <f>(Table4[[#This Row],[Num Legs]]+Table4[[#This Row],[Num Eyes]])*Table4[[#This Row],[Danger Level 1-4
(Low - High)]]</f>
        <v>32</v>
      </c>
      <c r="J11" s="16" t="str">
        <f>VLOOKUP(Table4[[#This Row],[Category]],'Lookup Tables'!$A$1:$B$5,2,FALSE)</f>
        <v>Warm</v>
      </c>
      <c r="K11" s="38" t="str">
        <f>VLOOKUP(Table4[[#This Row],[Species]],'Lookup Tables'!$D$1:$E$13,2,FALSE)</f>
        <v>Land</v>
      </c>
      <c r="M11" s="16" t="str">
        <f>_xlfn.XLOOKUP(Table4[[#This Row],[Species]],'Lookup Tables'!$D$1:$D$13,'Lookup Tables'!$E$1:$E$13,0)</f>
        <v>Land</v>
      </c>
    </row>
    <row r="12" spans="1:13" s="11" customFormat="1" ht="15.5" x14ac:dyDescent="0.35">
      <c r="A12" s="14" t="s">
        <v>15</v>
      </c>
      <c r="B12" s="22">
        <v>4</v>
      </c>
      <c r="C12" s="22">
        <v>2</v>
      </c>
      <c r="D12" s="15">
        <v>1</v>
      </c>
      <c r="E12" s="16" t="s">
        <v>6</v>
      </c>
      <c r="F12" s="16" t="str">
        <f>IF(Table4[[#This Row],[Danger Level 1-4
(Low - High)]]&gt;2, "Deadly", "Safe")</f>
        <v>Safe</v>
      </c>
      <c r="G12" s="16" t="b">
        <f>AND(Table4[[#This Row],[Num Legs]]=4,Table4[[#This Row],[Num Eyes]]=2)</f>
        <v>1</v>
      </c>
      <c r="H12" s="17" t="b">
        <f>OR(Table4[[#This Row],[Num Legs]]&gt;4,Table4[[#This Row],[Num Eyes]]&lt;&gt;2)</f>
        <v>0</v>
      </c>
      <c r="I12" s="45">
        <f>(Table4[[#This Row],[Num Legs]]+Table4[[#This Row],[Num Eyes]])*Table4[[#This Row],[Danger Level 1-4
(Low - High)]]</f>
        <v>6</v>
      </c>
      <c r="J12" s="16" t="str">
        <f>VLOOKUP(Table4[[#This Row],[Category]],'Lookup Tables'!$A$1:$B$5,2,FALSE)</f>
        <v>Cold</v>
      </c>
      <c r="K12" s="38" t="str">
        <f>VLOOKUP(Table4[[#This Row],[Species]],'Lookup Tables'!$D$1:$E$13,2,FALSE)</f>
        <v>Land</v>
      </c>
      <c r="M12" s="16" t="str">
        <f>_xlfn.XLOOKUP(Table4[[#This Row],[Species]],'Lookup Tables'!$D$1:$D$13,'Lookup Tables'!$E$1:$E$13,0)</f>
        <v>Land</v>
      </c>
    </row>
    <row r="13" spans="1:13" s="11" customFormat="1" ht="15.5" x14ac:dyDescent="0.35">
      <c r="A13" s="14" t="s">
        <v>21</v>
      </c>
      <c r="B13" s="22">
        <v>4</v>
      </c>
      <c r="C13" s="22">
        <v>2</v>
      </c>
      <c r="D13" s="15">
        <v>1</v>
      </c>
      <c r="E13" s="16" t="s">
        <v>5</v>
      </c>
      <c r="F13" s="16" t="str">
        <f>IF(Table4[[#This Row],[Danger Level 1-4
(Low - High)]]&gt;2, "Deadly", "Safe")</f>
        <v>Safe</v>
      </c>
      <c r="G13" s="16" t="b">
        <f>AND(Table4[[#This Row],[Num Legs]]=4,Table4[[#This Row],[Num Eyes]]=2)</f>
        <v>1</v>
      </c>
      <c r="H13" s="17" t="b">
        <f>OR(Table4[[#This Row],[Num Legs]]&gt;4,Table4[[#This Row],[Num Eyes]]&lt;&gt;2)</f>
        <v>0</v>
      </c>
      <c r="I13" s="45">
        <f>(Table4[[#This Row],[Num Legs]]+Table4[[#This Row],[Num Eyes]])*Table4[[#This Row],[Danger Level 1-4
(Low - High)]]</f>
        <v>6</v>
      </c>
      <c r="J13" s="16" t="str">
        <f>VLOOKUP(Table4[[#This Row],[Category]],'Lookup Tables'!$A$1:$B$5,2,FALSE)</f>
        <v>Cold</v>
      </c>
      <c r="K13" s="38" t="str">
        <f>VLOOKUP(Table4[[#This Row],[Species]],'Lookup Tables'!$D$1:$E$13,2,FALSE)</f>
        <v>Both</v>
      </c>
      <c r="M13" s="16" t="str">
        <f>_xlfn.XLOOKUP(Table4[[#This Row],[Species]],'Lookup Tables'!$D$1:$D$13,'Lookup Tables'!$E$1:$E$13,0)</f>
        <v>Both</v>
      </c>
    </row>
    <row r="14" spans="1:13" s="11" customFormat="1" ht="16" thickBot="1" x14ac:dyDescent="0.4">
      <c r="A14" s="18" t="s">
        <v>14</v>
      </c>
      <c r="B14" s="23">
        <v>0</v>
      </c>
      <c r="C14" s="23">
        <v>2</v>
      </c>
      <c r="D14" s="20">
        <v>4</v>
      </c>
      <c r="E14" s="19" t="s">
        <v>6</v>
      </c>
      <c r="F14" s="19" t="str">
        <f>IF(Table4[[#This Row],[Danger Level 1-4
(Low - High)]]&gt;2, "Deadly", "Safe")</f>
        <v>Deadly</v>
      </c>
      <c r="G14" s="35" t="b">
        <f>AND(Table4[[#This Row],[Num Legs]]=4,Table4[[#This Row],[Num Eyes]]=2)</f>
        <v>0</v>
      </c>
      <c r="H14" s="36" t="b">
        <f>OR(Table4[[#This Row],[Num Legs]]&gt;4,Table4[[#This Row],[Num Eyes]]&lt;&gt;2)</f>
        <v>0</v>
      </c>
      <c r="I14" s="46">
        <f>(Table4[[#This Row],[Num Legs]]+Table4[[#This Row],[Num Eyes]])*Table4[[#This Row],[Danger Level 1-4
(Low - High)]]</f>
        <v>8</v>
      </c>
      <c r="J14" s="21" t="str">
        <f>VLOOKUP(Table4[[#This Row],[Category]],'Lookup Tables'!$A$1:$B$5,2,FALSE)</f>
        <v>Cold</v>
      </c>
      <c r="K14" s="38" t="str">
        <f>VLOOKUP(Table4[[#This Row],[Species]],'Lookup Tables'!$D$1:$E$13,2,FALSE)</f>
        <v>Land</v>
      </c>
      <c r="M14" s="21" t="str">
        <f>_xlfn.XLOOKUP(Table4[[#This Row],[Species]],'Lookup Tables'!$D$1:$D$13,'Lookup Tables'!$E$1:$E$13,0)</f>
        <v>Land</v>
      </c>
    </row>
    <row r="15" spans="1:13" x14ac:dyDescent="0.35">
      <c r="B15" s="2"/>
      <c r="C15" s="2"/>
      <c r="D15" s="2"/>
    </row>
    <row r="17" spans="1:10" ht="41.5" customHeight="1" thickBot="1" x14ac:dyDescent="0.4">
      <c r="A17" s="41" t="s">
        <v>23</v>
      </c>
      <c r="B17" s="41"/>
      <c r="C17" s="41"/>
      <c r="D17" s="41"/>
    </row>
    <row r="18" spans="1:10" s="31" customFormat="1" ht="60" customHeight="1" x14ac:dyDescent="0.35">
      <c r="A18" s="30" t="s">
        <v>42</v>
      </c>
      <c r="B18" s="30" t="s">
        <v>43</v>
      </c>
      <c r="C18" s="30" t="s">
        <v>44</v>
      </c>
      <c r="D18" s="30" t="s">
        <v>45</v>
      </c>
      <c r="E18" s="30" t="s">
        <v>38</v>
      </c>
      <c r="F18" s="30" t="s">
        <v>39</v>
      </c>
      <c r="G18" s="30" t="s">
        <v>40</v>
      </c>
      <c r="H18" s="43" t="s">
        <v>41</v>
      </c>
      <c r="I18"/>
      <c r="J18"/>
    </row>
    <row r="19" spans="1:10" s="10" customFormat="1" ht="46.5" customHeight="1" thickBot="1" x14ac:dyDescent="0.4">
      <c r="A19" s="8">
        <f>MIN(Table4[Num Legs])</f>
        <v>0</v>
      </c>
      <c r="B19" s="9">
        <f>MAX(Table4[Num Legs])</f>
        <v>8</v>
      </c>
      <c r="C19" s="9">
        <f>MIN(Table4[Num Eyes])</f>
        <v>1</v>
      </c>
      <c r="D19" s="9">
        <f>MAX(Table4[Num Eyes])</f>
        <v>8</v>
      </c>
      <c r="E19" s="9">
        <f>COUNTIF(Table4[Blooded],"TRUE")</f>
        <v>0</v>
      </c>
      <c r="F19" s="9">
        <f>COUNTIF(Table4[Habitat],"TRUE")</f>
        <v>0</v>
      </c>
      <c r="G19" s="9">
        <f>SUM(Table4[Danger Level 1-4
(Low - High)])</f>
        <v>25</v>
      </c>
      <c r="H19" s="44">
        <f>SUMIF(Table4[Danger Level 1-4
(Low - High)],4,Table4[Danger Level 1-4
(Low - High)])</f>
        <v>12</v>
      </c>
      <c r="I19" s="42"/>
      <c r="J19"/>
    </row>
    <row r="20" spans="1:10" s="10" customFormat="1" x14ac:dyDescent="0.35">
      <c r="J20" s="13"/>
    </row>
    <row r="22" spans="1:10" ht="41.5" customHeight="1" thickBot="1" x14ac:dyDescent="0.4">
      <c r="A22" s="41" t="s">
        <v>49</v>
      </c>
      <c r="B22" s="41"/>
      <c r="C22" s="41"/>
      <c r="D22" s="41"/>
    </row>
    <row r="23" spans="1:10" s="32" customFormat="1" ht="60.5" customHeight="1" x14ac:dyDescent="0.45">
      <c r="A23" s="33" t="s">
        <v>46</v>
      </c>
      <c r="B23" s="33" t="s">
        <v>24</v>
      </c>
      <c r="C23" s="33" t="s">
        <v>47</v>
      </c>
      <c r="D23" s="34" t="s">
        <v>48</v>
      </c>
    </row>
    <row r="24" spans="1:10" x14ac:dyDescent="0.35">
      <c r="A24" s="3" t="str" cm="1">
        <f t="array" ref="A24:A29">_xlfn._xlws.FILTER(Table4[Species],Table4[Category]="Mammal")</f>
        <v>Bee</v>
      </c>
      <c r="B24" t="str" cm="1">
        <f t="array" ref="B24:B26">_xlfn._xlws.FILTER(Table4[Species],Table4[Category]="Fish")</f>
        <v>Cyclops Shark</v>
      </c>
      <c r="C24" t="str" cm="1">
        <f t="array" ref="C24">_xlfn._xlws.FILTER(Table4[Species],Table4[Category]="Reptile")</f>
        <v>Turtle</v>
      </c>
      <c r="D24" s="4" t="str" cm="1">
        <f t="array" ref="D24:D25">_xlfn._xlws.FILTER(Table4[Species],Table4[Category]="Amphibian")</f>
        <v>Tree Frog</v>
      </c>
    </row>
    <row r="25" spans="1:10" x14ac:dyDescent="0.35">
      <c r="A25" s="3" t="str">
        <v>Giraffe</v>
      </c>
      <c r="B25" t="str">
        <v>Dolphin</v>
      </c>
      <c r="D25" s="4" t="str">
        <v>Viper</v>
      </c>
    </row>
    <row r="26" spans="1:10" x14ac:dyDescent="0.35">
      <c r="A26" s="3" t="str">
        <v>Kangaroo</v>
      </c>
      <c r="B26" t="str">
        <v>Starfish</v>
      </c>
      <c r="D26" s="4"/>
    </row>
    <row r="27" spans="1:10" x14ac:dyDescent="0.35">
      <c r="A27" s="3" t="str">
        <v>Lion</v>
      </c>
      <c r="D27" s="4"/>
    </row>
    <row r="28" spans="1:10" x14ac:dyDescent="0.35">
      <c r="A28" s="3" t="str">
        <v>Penguin</v>
      </c>
      <c r="D28" s="4"/>
    </row>
    <row r="29" spans="1:10" ht="15" thickBot="1" x14ac:dyDescent="0.4">
      <c r="A29" s="5" t="str">
        <v xml:space="preserve">Tarantula </v>
      </c>
      <c r="B29" s="7"/>
      <c r="C29" s="7"/>
      <c r="D29" s="6"/>
    </row>
  </sheetData>
  <mergeCells count="3">
    <mergeCell ref="A22:D22"/>
    <mergeCell ref="A17:D17"/>
    <mergeCell ref="A1:D1"/>
  </mergeCells>
  <conditionalFormatting sqref="D3:D14">
    <cfRule type="colorScale" priority="5">
      <colorScale>
        <cfvo type="min"/>
        <cfvo type="max"/>
        <color rgb="FFFFFF00"/>
        <color rgb="FFFF0000"/>
      </colorScale>
    </cfRule>
  </conditionalFormatting>
  <conditionalFormatting sqref="J3:J14">
    <cfRule type="cellIs" dxfId="6" priority="1" operator="equal">
      <formula>"Cold"</formula>
    </cfRule>
    <cfRule type="containsText" dxfId="5" priority="2" operator="containsText" text="Both">
      <formula>NOT(ISERROR(SEARCH("Both",J3)))</formula>
    </cfRule>
    <cfRule type="cellIs" dxfId="4" priority="3" operator="equal">
      <formula>"Both"</formula>
    </cfRule>
    <cfRule type="cellIs" dxfId="3" priority="4" operator="equal">
      <formula>"Warm"</formula>
    </cfRule>
  </conditionalFormatting>
  <dataValidations count="1">
    <dataValidation type="list" allowBlank="1" showInputMessage="1" showErrorMessage="1" sqref="E3:E14" xr:uid="{319A0C2D-6611-4408-8B08-FD57CD9A688C}">
      <formula1>"Mammal,Fish,Reptile,Amphibian"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3D60-2C94-4637-B050-184F1043A83E}">
  <dimension ref="A1:E13"/>
  <sheetViews>
    <sheetView workbookViewId="0">
      <selection activeCell="E14" sqref="E14"/>
    </sheetView>
  </sheetViews>
  <sheetFormatPr defaultRowHeight="14.5" x14ac:dyDescent="0.35"/>
  <cols>
    <col min="1" max="2" width="14.1796875" customWidth="1"/>
    <col min="4" max="5" width="14.1796875" customWidth="1"/>
  </cols>
  <sheetData>
    <row r="1" spans="1:5" x14ac:dyDescent="0.35">
      <c r="A1" s="12" t="s">
        <v>1</v>
      </c>
      <c r="B1" s="12" t="s">
        <v>3</v>
      </c>
      <c r="D1" s="12" t="s">
        <v>0</v>
      </c>
      <c r="E1" s="12" t="s">
        <v>28</v>
      </c>
    </row>
    <row r="2" spans="1:5" x14ac:dyDescent="0.35">
      <c r="A2" s="1" t="s">
        <v>2</v>
      </c>
      <c r="B2" t="s">
        <v>7</v>
      </c>
      <c r="D2" t="s">
        <v>13</v>
      </c>
      <c r="E2" t="s">
        <v>29</v>
      </c>
    </row>
    <row r="3" spans="1:5" x14ac:dyDescent="0.35">
      <c r="A3" t="s">
        <v>4</v>
      </c>
      <c r="B3" t="s">
        <v>8</v>
      </c>
      <c r="D3" t="s">
        <v>19</v>
      </c>
      <c r="E3" t="s">
        <v>29</v>
      </c>
    </row>
    <row r="4" spans="1:5" x14ac:dyDescent="0.35">
      <c r="A4" t="s">
        <v>5</v>
      </c>
      <c r="B4" t="s">
        <v>9</v>
      </c>
      <c r="D4" t="s">
        <v>12</v>
      </c>
      <c r="E4" t="s">
        <v>8</v>
      </c>
    </row>
    <row r="5" spans="1:5" x14ac:dyDescent="0.35">
      <c r="A5" t="s">
        <v>6</v>
      </c>
      <c r="B5" t="s">
        <v>9</v>
      </c>
      <c r="D5" t="s">
        <v>17</v>
      </c>
      <c r="E5" t="s">
        <v>29</v>
      </c>
    </row>
    <row r="6" spans="1:5" x14ac:dyDescent="0.35">
      <c r="D6" t="s">
        <v>15</v>
      </c>
      <c r="E6" t="s">
        <v>29</v>
      </c>
    </row>
    <row r="7" spans="1:5" x14ac:dyDescent="0.35">
      <c r="D7" t="s">
        <v>10</v>
      </c>
      <c r="E7" t="s">
        <v>30</v>
      </c>
    </row>
    <row r="8" spans="1:5" x14ac:dyDescent="0.35">
      <c r="D8" t="s">
        <v>18</v>
      </c>
      <c r="E8" t="s">
        <v>30</v>
      </c>
    </row>
    <row r="9" spans="1:5" x14ac:dyDescent="0.35">
      <c r="D9" t="s">
        <v>11</v>
      </c>
      <c r="E9" t="s">
        <v>29</v>
      </c>
    </row>
    <row r="10" spans="1:5" x14ac:dyDescent="0.35">
      <c r="D10" t="s">
        <v>16</v>
      </c>
      <c r="E10" t="s">
        <v>29</v>
      </c>
    </row>
    <row r="11" spans="1:5" x14ac:dyDescent="0.35">
      <c r="D11" t="s">
        <v>20</v>
      </c>
      <c r="E11" t="s">
        <v>30</v>
      </c>
    </row>
    <row r="12" spans="1:5" x14ac:dyDescent="0.35">
      <c r="D12" t="s">
        <v>14</v>
      </c>
      <c r="E12" t="s">
        <v>29</v>
      </c>
    </row>
    <row r="13" spans="1:5" x14ac:dyDescent="0.35">
      <c r="D13" t="s">
        <v>21</v>
      </c>
      <c r="E1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2241B-5818-4A02-BF59-F365F12C4C03}"/>
</file>

<file path=customXml/itemProps2.xml><?xml version="1.0" encoding="utf-8"?>
<ds:datastoreItem xmlns:ds="http://schemas.openxmlformats.org/officeDocument/2006/customXml" ds:itemID="{523E5874-CB13-43A5-9595-A07EE82FAA5A}"/>
</file>

<file path=customXml/itemProps3.xml><?xml version="1.0" encoding="utf-8"?>
<ds:datastoreItem xmlns:ds="http://schemas.openxmlformats.org/officeDocument/2006/customXml" ds:itemID="{E279CAB0-A975-41E1-AB66-0FF91929E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Data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Anila</dc:creator>
  <cp:lastModifiedBy>Khan, Anila</cp:lastModifiedBy>
  <cp:lastPrinted>2023-12-20T17:10:20Z</cp:lastPrinted>
  <dcterms:created xsi:type="dcterms:W3CDTF">2023-12-06T10:38:35Z</dcterms:created>
  <dcterms:modified xsi:type="dcterms:W3CDTF">2023-12-22T13:59:13Z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</Properties>
</file>