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\"/>
    </mc:Choice>
  </mc:AlternateContent>
  <xr:revisionPtr revIDLastSave="0" documentId="13_ncr:1_{23CFD12D-F13F-4555-A39B-CDDCBA776159}" xr6:coauthVersionLast="45" xr6:coauthVersionMax="45" xr10:uidLastSave="{00000000-0000-0000-0000-000000000000}"/>
  <bookViews>
    <workbookView xWindow="-108" yWindow="-108" windowWidth="26136" windowHeight="16848" xr2:uid="{00000000-000D-0000-FFFF-FFFF00000000}"/>
  </bookViews>
  <sheets>
    <sheet name="Экономика" sheetId="3" r:id="rId1"/>
    <sheet name="Выключатели" sheetId="1" r:id="rId2"/>
    <sheet name="Разъед, ОД, КЗ, ЗОН" sheetId="4" r:id="rId3"/>
    <sheet name="Прочее оборудование" sheetId="2" r:id="rId4"/>
  </sheets>
  <definedNames>
    <definedName name="_xlnm._FilterDatabase" localSheetId="1" hidden="1">Выключатели!$A$3:$T$383</definedName>
    <definedName name="_xlnm._FilterDatabase" localSheetId="3" hidden="1">'Прочее оборудование'!$A$3:$N$654</definedName>
    <definedName name="_xlnm._FilterDatabase" localSheetId="2" hidden="1">'Разъед, ОД, КЗ, ЗОН'!$A$2:$P$247</definedName>
    <definedName name="Выключатели_ЗЭС" localSheetId="3">'Прочее оборудование'!$A$4:$N$23</definedName>
    <definedName name="Выключатели_ЗЭС" localSheetId="2">'Разъед, ОД, КЗ, ЗОН'!$A$3:$L$10</definedName>
    <definedName name="_xlnm.Print_Titles" localSheetId="3">'Прочее оборудование'!#REF!</definedName>
    <definedName name="_xlnm.Print_Titles" localSheetId="2">'Разъед, ОД, КЗ, ЗОН'!#REF!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13" i="1" l="1"/>
  <c r="P182" i="4"/>
  <c r="P183" i="4"/>
  <c r="P184" i="4"/>
  <c r="P168" i="4" l="1"/>
  <c r="P167" i="4"/>
  <c r="P166" i="4"/>
  <c r="T305" i="1" l="1"/>
  <c r="T306" i="1"/>
  <c r="T301" i="1" l="1"/>
  <c r="N309" i="2" l="1"/>
  <c r="M296" i="2" l="1"/>
  <c r="P141" i="4" l="1"/>
  <c r="P140" i="4"/>
  <c r="P139" i="4"/>
  <c r="L24" i="3" l="1"/>
  <c r="J20" i="3" l="1"/>
  <c r="D24" i="3"/>
  <c r="F10" i="3" l="1"/>
  <c r="F14" i="3"/>
  <c r="F18" i="3"/>
  <c r="F22" i="3"/>
  <c r="F11" i="3"/>
  <c r="F15" i="3"/>
  <c r="F19" i="3"/>
  <c r="F24" i="3"/>
  <c r="F12" i="3"/>
  <c r="F16" i="3"/>
  <c r="F20" i="3"/>
  <c r="F23" i="3"/>
  <c r="F13" i="3"/>
  <c r="F17" i="3"/>
  <c r="F21" i="3"/>
  <c r="F5" i="3"/>
  <c r="Q12" i="3"/>
  <c r="Q13" i="3"/>
  <c r="Q14" i="3"/>
  <c r="Q15" i="3"/>
  <c r="Q16" i="3"/>
  <c r="Q17" i="3"/>
  <c r="Q18" i="3"/>
  <c r="Q19" i="3"/>
  <c r="Q20" i="3"/>
  <c r="Q21" i="3"/>
  <c r="Q22" i="3"/>
  <c r="Q23" i="3"/>
  <c r="P14" i="3"/>
  <c r="K19" i="3"/>
  <c r="K20" i="3"/>
  <c r="K21" i="3"/>
  <c r="K22" i="3"/>
  <c r="K23" i="3"/>
  <c r="N24" i="3"/>
  <c r="P23" i="3"/>
  <c r="P22" i="3"/>
  <c r="P21" i="3"/>
  <c r="P20" i="3"/>
  <c r="P19" i="3"/>
  <c r="P18" i="3"/>
  <c r="P17" i="3"/>
  <c r="O24" i="3"/>
  <c r="P15" i="3"/>
  <c r="P13" i="3"/>
  <c r="P12" i="3"/>
  <c r="P16" i="3" l="1"/>
  <c r="P24" i="3" s="1"/>
  <c r="Q24" i="3"/>
  <c r="R5" i="3" s="1"/>
  <c r="P130" i="4"/>
  <c r="R19" i="3" l="1"/>
  <c r="R23" i="3"/>
  <c r="R14" i="3"/>
  <c r="R10" i="3"/>
  <c r="R6" i="3"/>
  <c r="R20" i="3"/>
  <c r="R24" i="3"/>
  <c r="R13" i="3"/>
  <c r="R9" i="3"/>
  <c r="R17" i="3"/>
  <c r="R21" i="3"/>
  <c r="R16" i="3"/>
  <c r="R12" i="3"/>
  <c r="R8" i="3"/>
  <c r="R18" i="3"/>
  <c r="R22" i="3"/>
  <c r="R15" i="3"/>
  <c r="R11" i="3"/>
  <c r="R7" i="3"/>
  <c r="P131" i="4"/>
  <c r="P129" i="4" l="1"/>
  <c r="P128" i="4"/>
  <c r="P153" i="4" l="1"/>
  <c r="P154" i="4"/>
  <c r="P155" i="4"/>
  <c r="P156" i="4"/>
  <c r="P157" i="4"/>
  <c r="P158" i="4"/>
  <c r="P159" i="4"/>
  <c r="P160" i="4"/>
  <c r="P161" i="4"/>
  <c r="P162" i="4"/>
  <c r="P163" i="4"/>
  <c r="P164" i="4"/>
  <c r="P165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N279" i="2" l="1"/>
  <c r="P127" i="4"/>
  <c r="T275" i="1" l="1"/>
  <c r="P123" i="4"/>
  <c r="P122" i="4"/>
  <c r="P121" i="4" l="1"/>
  <c r="T274" i="1"/>
  <c r="N275" i="2" l="1"/>
  <c r="N274" i="2"/>
  <c r="P120" i="4"/>
  <c r="P107" i="4" l="1"/>
  <c r="N271" i="2" l="1"/>
  <c r="N270" i="2"/>
  <c r="T266" i="1" l="1"/>
  <c r="T262" i="1" l="1"/>
  <c r="P89" i="4" l="1"/>
  <c r="N262" i="2" l="1"/>
  <c r="K13" i="3" l="1"/>
  <c r="K12" i="3"/>
  <c r="T258" i="1" l="1"/>
  <c r="N249" i="2" l="1"/>
  <c r="N248" i="2"/>
  <c r="N241" i="2" l="1"/>
  <c r="N242" i="2"/>
  <c r="N243" i="2"/>
  <c r="N244" i="2"/>
  <c r="N245" i="2"/>
  <c r="N253" i="2"/>
  <c r="N254" i="2"/>
  <c r="N255" i="2"/>
  <c r="N256" i="2"/>
  <c r="N258" i="2"/>
  <c r="N259" i="2"/>
  <c r="N260" i="2"/>
  <c r="N261" i="2"/>
  <c r="N264" i="2"/>
  <c r="N265" i="2"/>
  <c r="N280" i="2"/>
  <c r="N281" i="2"/>
  <c r="N282" i="2"/>
  <c r="N283" i="2"/>
  <c r="N284" i="2"/>
  <c r="N285" i="2"/>
  <c r="N286" i="2"/>
  <c r="N290" i="2"/>
  <c r="N292" i="2"/>
  <c r="N293" i="2"/>
  <c r="N294" i="2"/>
  <c r="N296" i="2"/>
  <c r="N297" i="2"/>
  <c r="N298" i="2"/>
  <c r="N299" i="2"/>
  <c r="N301" i="2"/>
  <c r="N302" i="2"/>
  <c r="N303" i="2"/>
  <c r="N304" i="2"/>
  <c r="N305" i="2"/>
  <c r="N310" i="2"/>
  <c r="N316" i="2"/>
  <c r="N317" i="2"/>
  <c r="N318" i="2"/>
  <c r="N325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T257" i="1" l="1"/>
  <c r="H24" i="3" l="1"/>
  <c r="J23" i="3" l="1"/>
  <c r="J22" i="3"/>
  <c r="J21" i="3"/>
  <c r="J19" i="3"/>
  <c r="J13" i="3"/>
  <c r="J12" i="3"/>
  <c r="M193" i="2" l="1"/>
  <c r="N193" i="2" l="1"/>
  <c r="N183" i="2" l="1"/>
  <c r="N189" i="2" l="1"/>
  <c r="N175" i="2" l="1"/>
  <c r="P94" i="4" l="1"/>
  <c r="P95" i="4"/>
  <c r="P96" i="4"/>
  <c r="P97" i="4"/>
  <c r="P98" i="4"/>
  <c r="P99" i="4"/>
  <c r="P100" i="4"/>
  <c r="P101" i="4"/>
  <c r="P102" i="4"/>
  <c r="P103" i="4"/>
  <c r="P104" i="4"/>
  <c r="P105" i="4"/>
  <c r="P106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4" i="4"/>
  <c r="P125" i="4"/>
  <c r="P126" i="4"/>
  <c r="P132" i="4"/>
  <c r="P133" i="4"/>
  <c r="P134" i="4"/>
  <c r="P135" i="4"/>
  <c r="P136" i="4"/>
  <c r="P137" i="4"/>
  <c r="P138" i="4"/>
  <c r="P142" i="4"/>
  <c r="P143" i="4"/>
  <c r="P144" i="4"/>
  <c r="P145" i="4"/>
  <c r="P146" i="4"/>
  <c r="P147" i="4"/>
  <c r="P148" i="4"/>
  <c r="P149" i="4"/>
  <c r="P150" i="4"/>
  <c r="P151" i="4"/>
  <c r="P152" i="4"/>
  <c r="P84" i="4" l="1"/>
  <c r="P85" i="4"/>
  <c r="P86" i="4"/>
  <c r="P87" i="4"/>
  <c r="P88" i="4"/>
  <c r="P90" i="4"/>
  <c r="P91" i="4"/>
  <c r="P92" i="4"/>
  <c r="P93" i="4"/>
  <c r="N51" i="2" l="1"/>
  <c r="N50" i="2"/>
  <c r="N37" i="2"/>
  <c r="N36" i="2"/>
  <c r="N35" i="2"/>
  <c r="N34" i="2"/>
  <c r="N25" i="2"/>
  <c r="N18" i="2"/>
  <c r="T231" i="1" l="1"/>
  <c r="T232" i="1"/>
  <c r="T233" i="1"/>
  <c r="T234" i="1"/>
  <c r="T235" i="1"/>
  <c r="T236" i="1"/>
  <c r="T237" i="1"/>
  <c r="T238" i="1"/>
  <c r="T230" i="1"/>
  <c r="T229" i="1" l="1"/>
  <c r="T228" i="1"/>
  <c r="N143" i="2" l="1"/>
  <c r="N142" i="2"/>
  <c r="N141" i="2"/>
  <c r="N140" i="2"/>
  <c r="N139" i="2"/>
  <c r="N138" i="2"/>
  <c r="N137" i="2"/>
  <c r="N136" i="2"/>
  <c r="N135" i="2"/>
  <c r="N134" i="2"/>
  <c r="N133" i="2"/>
  <c r="N132" i="2"/>
  <c r="N130" i="2" l="1"/>
  <c r="N124" i="2" l="1"/>
  <c r="N110" i="2" l="1"/>
  <c r="N108" i="2"/>
  <c r="N117" i="2"/>
  <c r="N118" i="2"/>
  <c r="N109" i="2"/>
  <c r="N88" i="2" l="1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T226" i="1" l="1"/>
  <c r="T225" i="1"/>
  <c r="T224" i="1"/>
  <c r="T223" i="1"/>
  <c r="T222" i="1"/>
  <c r="T221" i="1"/>
  <c r="T220" i="1"/>
  <c r="T219" i="1"/>
  <c r="T216" i="1" l="1"/>
  <c r="T217" i="1"/>
  <c r="T218" i="1"/>
  <c r="P62" i="4" l="1"/>
  <c r="T215" i="1"/>
  <c r="T207" i="1"/>
  <c r="T214" i="1" l="1"/>
  <c r="T213" i="1"/>
  <c r="T212" i="1"/>
  <c r="T211" i="1"/>
  <c r="T210" i="1"/>
  <c r="T209" i="1"/>
  <c r="T208" i="1"/>
  <c r="N89" i="2"/>
  <c r="T201" i="1" l="1"/>
  <c r="T202" i="1"/>
  <c r="T203" i="1"/>
  <c r="T204" i="1"/>
  <c r="T205" i="1"/>
  <c r="T206" i="1"/>
  <c r="T227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5" i="1"/>
  <c r="T256" i="1"/>
  <c r="T259" i="1"/>
  <c r="T260" i="1"/>
  <c r="T261" i="1"/>
  <c r="T263" i="1"/>
  <c r="T264" i="1"/>
  <c r="T265" i="1"/>
  <c r="T267" i="1"/>
  <c r="T268" i="1"/>
  <c r="T269" i="1"/>
  <c r="T270" i="1"/>
  <c r="T271" i="1"/>
  <c r="T272" i="1"/>
  <c r="T273" i="1"/>
  <c r="T276" i="1"/>
  <c r="T277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2" i="1"/>
  <c r="T303" i="1"/>
  <c r="T304" i="1"/>
  <c r="T307" i="1"/>
  <c r="T308" i="1"/>
  <c r="T309" i="1"/>
  <c r="T310" i="1"/>
  <c r="T311" i="1"/>
  <c r="T312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11" i="2"/>
  <c r="N112" i="2"/>
  <c r="N113" i="2"/>
  <c r="N114" i="2"/>
  <c r="N115" i="2"/>
  <c r="N116" i="2"/>
  <c r="N119" i="2"/>
  <c r="N120" i="2"/>
  <c r="N121" i="2"/>
  <c r="N122" i="2"/>
  <c r="N123" i="2"/>
  <c r="N125" i="2"/>
  <c r="N126" i="2"/>
  <c r="N127" i="2"/>
  <c r="N128" i="2"/>
  <c r="N129" i="2"/>
  <c r="N13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3" i="2"/>
  <c r="N174" i="2"/>
  <c r="N176" i="2"/>
  <c r="N177" i="2"/>
  <c r="N178" i="2"/>
  <c r="N179" i="2"/>
  <c r="N180" i="2"/>
  <c r="N181" i="2"/>
  <c r="N182" i="2"/>
  <c r="N185" i="2"/>
  <c r="N186" i="2"/>
  <c r="N187" i="2"/>
  <c r="N188" i="2"/>
  <c r="N190" i="2"/>
  <c r="N192" i="2"/>
  <c r="N197" i="2"/>
  <c r="N198" i="2"/>
  <c r="N199" i="2"/>
  <c r="N200" i="2"/>
  <c r="N211" i="2"/>
  <c r="N212" i="2"/>
  <c r="N216" i="2"/>
  <c r="N217" i="2"/>
  <c r="N219" i="2"/>
  <c r="N225" i="2"/>
  <c r="N226" i="2"/>
  <c r="N227" i="2"/>
  <c r="N228" i="2"/>
  <c r="N229" i="2"/>
  <c r="N232" i="2"/>
  <c r="N233" i="2"/>
  <c r="N234" i="2"/>
  <c r="N235" i="2"/>
  <c r="N236" i="2"/>
  <c r="N237" i="2"/>
  <c r="N238" i="2"/>
  <c r="N239" i="2"/>
  <c r="T200" i="1"/>
  <c r="N52" i="2" l="1"/>
  <c r="N42" i="2" l="1"/>
  <c r="P58" i="4" l="1"/>
  <c r="P57" i="4"/>
  <c r="P55" i="4" l="1"/>
  <c r="P56" i="4"/>
  <c r="P60" i="4"/>
  <c r="P61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T196" i="1"/>
  <c r="T191" i="1"/>
  <c r="P54" i="4"/>
  <c r="P53" i="4"/>
  <c r="P52" i="4"/>
  <c r="P51" i="4"/>
  <c r="N44" i="2" l="1"/>
  <c r="P40" i="4" l="1"/>
  <c r="P59" i="4"/>
  <c r="T39" i="1" l="1"/>
  <c r="T190" i="1" l="1"/>
  <c r="T192" i="1"/>
  <c r="T194" i="1"/>
  <c r="T193" i="1"/>
  <c r="T195" i="1"/>
  <c r="T198" i="1"/>
  <c r="T199" i="1"/>
  <c r="T183" i="1" l="1"/>
  <c r="T182" i="1"/>
  <c r="T181" i="1"/>
  <c r="T178" i="1" l="1"/>
  <c r="T179" i="1"/>
  <c r="T180" i="1"/>
  <c r="T184" i="1"/>
  <c r="T185" i="1"/>
  <c r="T186" i="1"/>
  <c r="T187" i="1"/>
  <c r="T177" i="1"/>
  <c r="P31" i="4" l="1"/>
  <c r="T175" i="1"/>
  <c r="T145" i="1" l="1"/>
  <c r="T144" i="1"/>
  <c r="T143" i="1"/>
  <c r="N6" i="2" l="1"/>
  <c r="N191" i="2"/>
  <c r="N8" i="2"/>
  <c r="N10" i="2"/>
  <c r="N12" i="2"/>
  <c r="N13" i="2"/>
  <c r="N14" i="2"/>
  <c r="N15" i="2"/>
  <c r="N16" i="2"/>
  <c r="N17" i="2"/>
  <c r="N19" i="2"/>
  <c r="N20" i="2"/>
  <c r="N21" i="2"/>
  <c r="N22" i="2"/>
  <c r="N23" i="2"/>
  <c r="N24" i="2"/>
  <c r="N26" i="2"/>
  <c r="N27" i="2"/>
  <c r="N29" i="2"/>
  <c r="N30" i="2"/>
  <c r="N33" i="2"/>
  <c r="N39" i="2"/>
  <c r="N41" i="2"/>
  <c r="N45" i="2"/>
  <c r="N4" i="2"/>
  <c r="T136" i="1" l="1"/>
  <c r="T135" i="1"/>
  <c r="T134" i="1"/>
  <c r="P42" i="4" l="1"/>
  <c r="T188" i="1"/>
  <c r="P26" i="4" l="1"/>
  <c r="T133" i="1"/>
  <c r="E17" i="3" l="1"/>
  <c r="T132" i="1" l="1"/>
  <c r="P25" i="4" l="1"/>
  <c r="T131" i="1"/>
  <c r="P24" i="4" l="1"/>
  <c r="P23" i="4"/>
  <c r="T130" i="1"/>
  <c r="T129" i="1"/>
  <c r="T125" i="1"/>
  <c r="T73" i="1" l="1"/>
  <c r="P20" i="4"/>
  <c r="P19" i="4"/>
  <c r="T124" i="1"/>
  <c r="P21" i="4"/>
  <c r="P22" i="4"/>
  <c r="P27" i="4"/>
  <c r="P28" i="4"/>
  <c r="P29" i="4"/>
  <c r="P30" i="4"/>
  <c r="P32" i="4"/>
  <c r="P33" i="4"/>
  <c r="P34" i="4"/>
  <c r="P35" i="4"/>
  <c r="P36" i="4"/>
  <c r="P37" i="4"/>
  <c r="P38" i="4"/>
  <c r="P39" i="4"/>
  <c r="P41" i="4"/>
  <c r="P43" i="4"/>
  <c r="P44" i="4"/>
  <c r="P45" i="4"/>
  <c r="P46" i="4"/>
  <c r="P47" i="4"/>
  <c r="P48" i="4"/>
  <c r="P49" i="4"/>
  <c r="P50" i="4"/>
  <c r="T126" i="1"/>
  <c r="T127" i="1"/>
  <c r="T128" i="1"/>
  <c r="T137" i="1"/>
  <c r="T138" i="1"/>
  <c r="T139" i="1"/>
  <c r="T140" i="1"/>
  <c r="T141" i="1"/>
  <c r="T142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6" i="1"/>
  <c r="T113" i="1" l="1"/>
  <c r="P16" i="4" l="1"/>
  <c r="P18" i="4"/>
  <c r="P17" i="4"/>
  <c r="T123" i="1"/>
  <c r="T122" i="1"/>
  <c r="P15" i="4" l="1"/>
  <c r="P14" i="4"/>
  <c r="T121" i="1"/>
  <c r="T119" i="1"/>
  <c r="T118" i="1"/>
  <c r="T117" i="1"/>
  <c r="T116" i="1"/>
  <c r="T120" i="1" l="1"/>
  <c r="P13" i="4"/>
  <c r="P12" i="4" l="1"/>
  <c r="P11" i="4"/>
  <c r="T115" i="1" l="1"/>
  <c r="T114" i="1" l="1"/>
  <c r="T112" i="1"/>
  <c r="T111" i="1"/>
  <c r="T110" i="1"/>
  <c r="T109" i="1"/>
  <c r="P4" i="4" l="1"/>
  <c r="P5" i="4"/>
  <c r="P6" i="4"/>
  <c r="P7" i="4"/>
  <c r="P8" i="4"/>
  <c r="P9" i="4"/>
  <c r="P10" i="4"/>
  <c r="P3" i="4"/>
  <c r="T35" i="1"/>
  <c r="T37" i="1"/>
  <c r="T38" i="1"/>
  <c r="T40" i="1"/>
  <c r="T41" i="1"/>
  <c r="T42" i="1"/>
  <c r="T43" i="1"/>
  <c r="T44" i="1"/>
  <c r="T45" i="1"/>
  <c r="T46" i="1"/>
  <c r="T47" i="1"/>
  <c r="T48" i="1"/>
  <c r="T15" i="1"/>
  <c r="T16" i="1"/>
  <c r="T17" i="1"/>
  <c r="T18" i="1"/>
  <c r="T19" i="1"/>
  <c r="T20" i="1"/>
  <c r="T21" i="1"/>
  <c r="T22" i="1"/>
  <c r="T23" i="1"/>
  <c r="T24" i="1"/>
  <c r="T25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26" i="1"/>
  <c r="T27" i="1"/>
  <c r="T28" i="1"/>
  <c r="T29" i="1"/>
  <c r="T30" i="1"/>
  <c r="T31" i="1"/>
  <c r="T32" i="1"/>
  <c r="T33" i="1"/>
  <c r="T34" i="1"/>
  <c r="T5" i="1"/>
  <c r="T6" i="1"/>
  <c r="T7" i="1"/>
  <c r="T8" i="1"/>
  <c r="T9" i="1"/>
  <c r="T10" i="1"/>
  <c r="T11" i="1"/>
  <c r="T12" i="1"/>
  <c r="T13" i="1"/>
  <c r="T14" i="1"/>
  <c r="T70" i="1"/>
  <c r="T71" i="1"/>
  <c r="T72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4" i="1"/>
  <c r="A1" i="4" l="1"/>
  <c r="A1" i="1" l="1"/>
  <c r="C24" i="3" l="1"/>
  <c r="E13" i="3"/>
  <c r="E14" i="3"/>
  <c r="E15" i="3"/>
  <c r="E16" i="3"/>
  <c r="E12" i="3"/>
  <c r="M7" i="2"/>
  <c r="N7" i="2" l="1"/>
  <c r="A1" i="2" s="1"/>
  <c r="C5" i="3" s="1"/>
  <c r="C4" i="3"/>
  <c r="C3" i="3"/>
  <c r="C6" i="3" l="1"/>
  <c r="I18" i="3" s="1"/>
  <c r="K18" i="3" l="1"/>
  <c r="J18" i="3"/>
  <c r="K17" i="3"/>
  <c r="J17" i="3"/>
  <c r="J16" i="3"/>
  <c r="K16" i="3"/>
  <c r="J15" i="3"/>
  <c r="C7" i="3"/>
  <c r="E23" i="3" s="1"/>
  <c r="E22" i="3"/>
  <c r="E21" i="3"/>
  <c r="E19" i="3"/>
  <c r="E20" i="3"/>
  <c r="E18" i="3"/>
  <c r="K14" i="3" l="1"/>
  <c r="K24" i="3" s="1"/>
  <c r="L17" i="3" s="1"/>
  <c r="I24" i="3"/>
  <c r="J24" i="3"/>
  <c r="L23" i="3" l="1"/>
  <c r="L22" i="3"/>
  <c r="L20" i="3"/>
  <c r="L21" i="3"/>
  <c r="L18" i="3"/>
  <c r="L5" i="3"/>
  <c r="L19" i="3"/>
  <c r="L16" i="3"/>
  <c r="E24" i="3"/>
  <c r="F6" i="3"/>
  <c r="F7" i="3"/>
  <c r="F8" i="3"/>
  <c r="L7" i="3"/>
  <c r="L11" i="3"/>
  <c r="L15" i="3"/>
  <c r="L8" i="3"/>
  <c r="L12" i="3"/>
  <c r="L9" i="3"/>
  <c r="L13" i="3"/>
  <c r="L6" i="3"/>
  <c r="L10" i="3"/>
  <c r="L14" i="3"/>
</calcChain>
</file>

<file path=xl/sharedStrings.xml><?xml version="1.0" encoding="utf-8"?>
<sst xmlns="http://schemas.openxmlformats.org/spreadsheetml/2006/main" count="4536" uniqueCount="1149">
  <si>
    <t>Вид ремонта</t>
  </si>
  <si>
    <t>А</t>
  </si>
  <si>
    <t>В</t>
  </si>
  <si>
    <t>С</t>
  </si>
  <si>
    <t>Секция</t>
  </si>
  <si>
    <t>КР</t>
  </si>
  <si>
    <t>-</t>
  </si>
  <si>
    <t>Износ роликов/свечи</t>
  </si>
  <si>
    <t>10РА</t>
  </si>
  <si>
    <t>ТР</t>
  </si>
  <si>
    <t>Заводские данные</t>
  </si>
  <si>
    <t xml:space="preserve">Износ роликов/свечи, ПРИВОД! </t>
  </si>
  <si>
    <t>Заводской номер</t>
  </si>
  <si>
    <t>Ячейка номер</t>
  </si>
  <si>
    <t>Дата начала</t>
  </si>
  <si>
    <t>Дата окончания</t>
  </si>
  <si>
    <t>Акт вып. работ</t>
  </si>
  <si>
    <t>Класс напряжения, кВ</t>
  </si>
  <si>
    <t>Тип оборудования</t>
  </si>
  <si>
    <t>месяц</t>
  </si>
  <si>
    <t>расценка</t>
  </si>
  <si>
    <t>ХВО-2 1ввод рабочий</t>
  </si>
  <si>
    <t>Шины</t>
  </si>
  <si>
    <t>кальк</t>
  </si>
  <si>
    <t>сборка 0,4 ГПД</t>
  </si>
  <si>
    <t>шкаф 0,4</t>
  </si>
  <si>
    <t>05 0803010101</t>
  </si>
  <si>
    <t>токопровод</t>
  </si>
  <si>
    <t>05 0118010302</t>
  </si>
  <si>
    <t>сб.0,4кВ БРХиП</t>
  </si>
  <si>
    <t>сборка 0,4</t>
  </si>
  <si>
    <t>автомат ,04кВ АББ</t>
  </si>
  <si>
    <t>автомат 0,4кВ АББ</t>
  </si>
  <si>
    <t>РУ-0,4кВ ХВО-2 п9-20</t>
  </si>
  <si>
    <t>Свар пост Т-10</t>
  </si>
  <si>
    <t>монтаж шкафа</t>
  </si>
  <si>
    <t>Выключатели</t>
  </si>
  <si>
    <t>Прочее оборудование</t>
  </si>
  <si>
    <t>цена</t>
  </si>
  <si>
    <t>цена с коэф 1,92; 1,15; 1,022</t>
  </si>
  <si>
    <t>Тип изолятора</t>
  </si>
  <si>
    <t>р3и2-1</t>
  </si>
  <si>
    <t>Класс напряжения кВ</t>
  </si>
  <si>
    <t>3пс</t>
  </si>
  <si>
    <t>ШР "ДВ-5Б"</t>
  </si>
  <si>
    <t>год выпуска</t>
  </si>
  <si>
    <t>ток номинальный А</t>
  </si>
  <si>
    <t>ток отключения кА</t>
  </si>
  <si>
    <t>Диспетчерское наименование</t>
  </si>
  <si>
    <t>номер расценки</t>
  </si>
  <si>
    <t>ВБКЭ-10-315/630У2</t>
  </si>
  <si>
    <t>05 0606010102</t>
  </si>
  <si>
    <t>05 0606010101</t>
  </si>
  <si>
    <t>ВМП-10К</t>
  </si>
  <si>
    <t>20650</t>
  </si>
  <si>
    <t>ТО</t>
  </si>
  <si>
    <t>05 1204020201; 05 0602020103</t>
  </si>
  <si>
    <t>15555</t>
  </si>
  <si>
    <t>338</t>
  </si>
  <si>
    <t>ВМП-10К/1000-20</t>
  </si>
  <si>
    <t>ВМП-10К/600-20</t>
  </si>
  <si>
    <t>115776</t>
  </si>
  <si>
    <t>ВМП-10К/1500</t>
  </si>
  <si>
    <t>11059</t>
  </si>
  <si>
    <t>15450</t>
  </si>
  <si>
    <t>12692</t>
  </si>
  <si>
    <t>20637</t>
  </si>
  <si>
    <t>1РА</t>
  </si>
  <si>
    <t>Д-4Б</t>
  </si>
  <si>
    <t>Тр 106Т</t>
  </si>
  <si>
    <t>ПЭН-1</t>
  </si>
  <si>
    <t>Тр-р РММ</t>
  </si>
  <si>
    <t>КН 9Д</t>
  </si>
  <si>
    <t>ДВ-12Б</t>
  </si>
  <si>
    <t>КН 9В</t>
  </si>
  <si>
    <t>ПЭН-9А</t>
  </si>
  <si>
    <t>ДРГ 12Б</t>
  </si>
  <si>
    <t>Д 12Б</t>
  </si>
  <si>
    <t>ТСН 9 обм Б</t>
  </si>
  <si>
    <t>Рябина</t>
  </si>
  <si>
    <t>ДВ-1 3А 1ск</t>
  </si>
  <si>
    <t>ЦН-4</t>
  </si>
  <si>
    <t>ТСН-10 обм А</t>
  </si>
  <si>
    <t>ТР-Р 52ТА</t>
  </si>
  <si>
    <t>*</t>
  </si>
  <si>
    <t>9РА</t>
  </si>
  <si>
    <t>9РБ</t>
  </si>
  <si>
    <t>Разъединители</t>
  </si>
  <si>
    <t>диспетчерсое наимение</t>
  </si>
  <si>
    <t>итого с ндс</t>
  </si>
  <si>
    <t>05 08030102</t>
  </si>
  <si>
    <t>50м</t>
  </si>
  <si>
    <t>05 0602020103,  05 0602010102</t>
  </si>
  <si>
    <t>КН-9Б</t>
  </si>
  <si>
    <t>КН-9А</t>
  </si>
  <si>
    <t>ДВ-12А 1СК</t>
  </si>
  <si>
    <t>ДВ-12А 2СК</t>
  </si>
  <si>
    <t>Д-12А</t>
  </si>
  <si>
    <t>КН-9Г</t>
  </si>
  <si>
    <t>ДРГ 12А</t>
  </si>
  <si>
    <t>НЭ 9А</t>
  </si>
  <si>
    <t>НОУ 9Б</t>
  </si>
  <si>
    <t>НОУ 9А</t>
  </si>
  <si>
    <t>СН-9Б</t>
  </si>
  <si>
    <t>НЭ-9Б</t>
  </si>
  <si>
    <t>НОУ-9В</t>
  </si>
  <si>
    <t>ПЖН-9</t>
  </si>
  <si>
    <t>9НА</t>
  </si>
  <si>
    <t>пом.СТС бл.11 п.№2 "ШРВ"</t>
  </si>
  <si>
    <t>11НВ</t>
  </si>
  <si>
    <t>пан.8 раб ввод с.11НВ от тр 53ТА</t>
  </si>
  <si>
    <t>РАБОТА</t>
  </si>
  <si>
    <t>11РБ</t>
  </si>
  <si>
    <t>НОУ-11В</t>
  </si>
  <si>
    <t>НСЦ</t>
  </si>
  <si>
    <t>КН-11В</t>
  </si>
  <si>
    <t>Раб.тр.бл11 (53ТБ)</t>
  </si>
  <si>
    <t>КНБ-11Б</t>
  </si>
  <si>
    <t>ПСН-11Б</t>
  </si>
  <si>
    <t>НЭ-11Б</t>
  </si>
  <si>
    <t>СН-11Б</t>
  </si>
  <si>
    <t>11РА</t>
  </si>
  <si>
    <t>ПСН-11А</t>
  </si>
  <si>
    <t>НЭ-11А</t>
  </si>
  <si>
    <t>СН-11А</t>
  </si>
  <si>
    <t>Раб.тр.бл11 (53ТА)</t>
  </si>
  <si>
    <t>КН-11А</t>
  </si>
  <si>
    <t>КН-11Б</t>
  </si>
  <si>
    <t>НОУ-11А</t>
  </si>
  <si>
    <t>НОУ-11Б</t>
  </si>
  <si>
    <t>КНБ-11А</t>
  </si>
  <si>
    <t>КНГ-11Г</t>
  </si>
  <si>
    <t>4НБ-2</t>
  </si>
  <si>
    <t>В-0,4кВ КН-3</t>
  </si>
  <si>
    <t>05 0603010104</t>
  </si>
  <si>
    <t>2019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</si>
  <si>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</si>
  <si>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</si>
  <si>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</si>
  <si>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</si>
  <si>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</si>
  <si>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</si>
  <si>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</si>
  <si>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</si>
  <si>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</si>
  <si>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</si>
  <si>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</si>
  <si>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</si>
  <si>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план</t>
  </si>
  <si>
    <t>факт</t>
  </si>
  <si>
    <t>доп. работы</t>
  </si>
  <si>
    <t>итого 2019</t>
  </si>
  <si>
    <t>05 1204020201</t>
  </si>
  <si>
    <t>10РБ</t>
  </si>
  <si>
    <t>н/д</t>
  </si>
  <si>
    <t>бн</t>
  </si>
  <si>
    <t>Разъед. 10,5кВ ТСН-3 от ТГ-1</t>
  </si>
  <si>
    <t>замена АВ 0,4кВ</t>
  </si>
  <si>
    <t>ВМП-10/630-20</t>
  </si>
  <si>
    <t>ВБКЭ-10-315/630У3</t>
  </si>
  <si>
    <t>8Р</t>
  </si>
  <si>
    <t>Тр.ХВО-1 (101Т)</t>
  </si>
  <si>
    <t>1РБ</t>
  </si>
  <si>
    <t>сб.1003НА шк.1,2,3</t>
  </si>
  <si>
    <t>ЦН-2</t>
  </si>
  <si>
    <t>4РА</t>
  </si>
  <si>
    <t>ПЖН-3</t>
  </si>
  <si>
    <t>3РБ</t>
  </si>
  <si>
    <t>НЧПВ-3</t>
  </si>
  <si>
    <t>НЧПВ-4</t>
  </si>
  <si>
    <t>Тр.2 нас.2п.</t>
  </si>
  <si>
    <t>НЧПВ-6</t>
  </si>
  <si>
    <t>Тр.2 БРХ</t>
  </si>
  <si>
    <t>ВМПЭ-10-630-31,5У3</t>
  </si>
  <si>
    <t>ВМПЭ-10-630-20У3</t>
  </si>
  <si>
    <t>4РБ</t>
  </si>
  <si>
    <t>СН-3 К-7</t>
  </si>
  <si>
    <t>7Р</t>
  </si>
  <si>
    <t>КН-7Б</t>
  </si>
  <si>
    <t>2РБ</t>
  </si>
  <si>
    <t>ЦН-2Б</t>
  </si>
  <si>
    <t>ВКЭ-М-10-У2</t>
  </si>
  <si>
    <t>НАВ-5</t>
  </si>
  <si>
    <t>2РА</t>
  </si>
  <si>
    <t>ПЭН-3</t>
  </si>
  <si>
    <t>НАП</t>
  </si>
  <si>
    <t>СН-3 3ст</t>
  </si>
  <si>
    <t>Т-12ГТУ</t>
  </si>
  <si>
    <t>Свердловская-2</t>
  </si>
  <si>
    <t>I45PM40-20</t>
  </si>
  <si>
    <t>ОПН яч.15 Т-12ГТУ</t>
  </si>
  <si>
    <t>B005867-07</t>
  </si>
  <si>
    <t>СН-4 2ст</t>
  </si>
  <si>
    <t>шкаф 11ТО-1</t>
  </si>
  <si>
    <t>шкаф 11ТО-2</t>
  </si>
  <si>
    <t>шкаф 11ТО-3</t>
  </si>
  <si>
    <t>шкаф 11ТО-4</t>
  </si>
  <si>
    <t>шкаф 11ТО-5</t>
  </si>
  <si>
    <t>шкаф 11ТО-6</t>
  </si>
  <si>
    <t>замена контактора</t>
  </si>
  <si>
    <t>Рубильник Раб.пит.возб. ГТТ</t>
  </si>
  <si>
    <t>Рубильник Рез.пит.возб. ГТТ</t>
  </si>
  <si>
    <t>РТСН-5</t>
  </si>
  <si>
    <t>HGF 1014</t>
  </si>
  <si>
    <t>14153C-HG14</t>
  </si>
  <si>
    <t>НАВ-2</t>
  </si>
  <si>
    <t>НАВ-4</t>
  </si>
  <si>
    <t>21;19;20</t>
  </si>
  <si>
    <t>05 0605010403</t>
  </si>
  <si>
    <t>05 0605010303</t>
  </si>
  <si>
    <t>05 0803010203</t>
  </si>
  <si>
    <t>СН-1 К-7</t>
  </si>
  <si>
    <t>СН-2 К-7</t>
  </si>
  <si>
    <t>до 1000В</t>
  </si>
  <si>
    <t>РУ-0,4кВ пан.11 "Рез"</t>
  </si>
  <si>
    <t>НАВ-6</t>
  </si>
  <si>
    <t>Т-6</t>
  </si>
  <si>
    <t>B006472-04</t>
  </si>
  <si>
    <t>SSF129 пIII100УХЛ1-86</t>
  </si>
  <si>
    <t>1;2;3</t>
  </si>
  <si>
    <t>6РБ</t>
  </si>
  <si>
    <t>КН-6Б</t>
  </si>
  <si>
    <t>КН-6Г-Г бойл.</t>
  </si>
  <si>
    <t>КН-6Б-Г бойл.</t>
  </si>
  <si>
    <t>ЦН-6-Б 2ск.</t>
  </si>
  <si>
    <t>МН-ТГ-6 пуск</t>
  </si>
  <si>
    <t>СН-6Б 1ст.</t>
  </si>
  <si>
    <t>СН-6В 1ст.</t>
  </si>
  <si>
    <t>6РА</t>
  </si>
  <si>
    <t>КН-6А</t>
  </si>
  <si>
    <t>КН-6А-Г бойл.</t>
  </si>
  <si>
    <t>КН-6В-Г бойл.</t>
  </si>
  <si>
    <t>СН-6А 1ст.</t>
  </si>
  <si>
    <t>ЛР 220кВ "Т-12ГТУ"</t>
  </si>
  <si>
    <t>ЛР 110кВ "Свердловская-2"</t>
  </si>
  <si>
    <t>ЛР 220кВ "РТСН-5"</t>
  </si>
  <si>
    <t>ЛР 110кВ "Т-6"</t>
  </si>
  <si>
    <t>ЛР 220кВ "Рябина"</t>
  </si>
  <si>
    <t>C6-950II-M УХЛ1</t>
  </si>
  <si>
    <t>ШР 3СШ "Рябина"</t>
  </si>
  <si>
    <t>ТН 3СШ</t>
  </si>
  <si>
    <t>ШР ТН 3СШ</t>
  </si>
  <si>
    <t>69;49;48</t>
  </si>
  <si>
    <t>38;34;39</t>
  </si>
  <si>
    <t>14156С-HG14</t>
  </si>
  <si>
    <t>14155B-HG14</t>
  </si>
  <si>
    <t>18;16;17</t>
  </si>
  <si>
    <t>Серийный номер</t>
  </si>
  <si>
    <t>ШСВ-2</t>
  </si>
  <si>
    <t>14153D-HG14</t>
  </si>
  <si>
    <t>ШР 3СШ ШСВ-2</t>
  </si>
  <si>
    <t>33;25;32</t>
  </si>
  <si>
    <t>Ш-провод РТСН-4</t>
  </si>
  <si>
    <t>ЛР ВЛ "Искра-2"</t>
  </si>
  <si>
    <t>Р-к ш-провода РТСН-4 (6шт)</t>
  </si>
  <si>
    <t>ВЛ Искра-2</t>
  </si>
  <si>
    <t>12;10;11</t>
  </si>
  <si>
    <t>14157C-HG14</t>
  </si>
  <si>
    <t>33;31;32</t>
  </si>
  <si>
    <t>38;31;33</t>
  </si>
  <si>
    <t>14156B-HG14</t>
  </si>
  <si>
    <t>ШР 3СШ ВЛ "Искра-2"</t>
  </si>
  <si>
    <t>Т-11</t>
  </si>
  <si>
    <t>14153B-HG14</t>
  </si>
  <si>
    <t>51;43;50</t>
  </si>
  <si>
    <t>ЛР "Т-11"</t>
  </si>
  <si>
    <t>ШР 3СШ "Т-11"</t>
  </si>
  <si>
    <t>3шк</t>
  </si>
  <si>
    <t>05 0803010201</t>
  </si>
  <si>
    <t>ДВ-14А 1ск</t>
  </si>
  <si>
    <t>НЭ-10А</t>
  </si>
  <si>
    <t>ДВ-13А</t>
  </si>
  <si>
    <t>СН-10А</t>
  </si>
  <si>
    <t>Д-13А</t>
  </si>
  <si>
    <t>КН-10Г</t>
  </si>
  <si>
    <t>КН-10Д</t>
  </si>
  <si>
    <t>ЦН-6</t>
  </si>
  <si>
    <t>НЭ-10Б</t>
  </si>
  <si>
    <t>1Т НБА</t>
  </si>
  <si>
    <t>ПЭН-2</t>
  </si>
  <si>
    <t>СН-2 3ст.</t>
  </si>
  <si>
    <t>ЦН-1Б</t>
  </si>
  <si>
    <t>ПЭН-6</t>
  </si>
  <si>
    <t>ВН-2(ППТ)</t>
  </si>
  <si>
    <t>ЛР "Южная"</t>
  </si>
  <si>
    <t>ШР 2СШ "Южная"</t>
  </si>
  <si>
    <t>ВЛ Южная</t>
  </si>
  <si>
    <t>КЭТ ТГ11</t>
  </si>
  <si>
    <t>КЭТ ТГ 10</t>
  </si>
  <si>
    <t>КЭТ ТГ 9</t>
  </si>
  <si>
    <t>23;37;24</t>
  </si>
  <si>
    <t>14157D-HG14</t>
  </si>
  <si>
    <t>ШР 2СШ ВЛ "Свердловская-1"</t>
  </si>
  <si>
    <t>ЛР ВЛ "Свердловская-1"</t>
  </si>
  <si>
    <t>ВЛ Свердловская-1</t>
  </si>
  <si>
    <t>ЗН КЭТ ТГ11</t>
  </si>
  <si>
    <t>05 0701011602</t>
  </si>
  <si>
    <t>Лампочка шкафа привода</t>
  </si>
  <si>
    <t>ВЛ Хромпик-1</t>
  </si>
  <si>
    <t>ШР 2СШ ВЛ "Хромпик-1"</t>
  </si>
  <si>
    <t>Раб.ввод 11РА от ТСН-11 обм.А</t>
  </si>
  <si>
    <t>ДВ-14А 2ск</t>
  </si>
  <si>
    <t>Д-14А</t>
  </si>
  <si>
    <t>ШСВ-110</t>
  </si>
  <si>
    <t>ШР 2СШ ШСВ-110</t>
  </si>
  <si>
    <t>Замена изолятора</t>
  </si>
  <si>
    <t>Поиск деф.изоляторов</t>
  </si>
  <si>
    <t>РТСН-4</t>
  </si>
  <si>
    <t>5шт</t>
  </si>
  <si>
    <t>1шт</t>
  </si>
  <si>
    <t>ВЛ Искра-1</t>
  </si>
  <si>
    <t>ЛР ВЛ "Искра-1"</t>
  </si>
  <si>
    <t>ВЛ Калининская</t>
  </si>
  <si>
    <t>ШР 3СШ ВЛ "Калининская"</t>
  </si>
  <si>
    <t>ЛР ВЛ "Калининская"</t>
  </si>
  <si>
    <t>КН-11Г</t>
  </si>
  <si>
    <t>устранение течи масла</t>
  </si>
  <si>
    <t>докачка SF6</t>
  </si>
  <si>
    <t>ДРГ-14А</t>
  </si>
  <si>
    <t>замена гибкой связи</t>
  </si>
  <si>
    <t>ВЛ Сварочная-1</t>
  </si>
  <si>
    <t>ЛР ВЛ "Сварочная-1"</t>
  </si>
  <si>
    <t>ДРГ-14Б</t>
  </si>
  <si>
    <t>МВ-ТСН-11Б</t>
  </si>
  <si>
    <t>ДВ-14Б 1ск</t>
  </si>
  <si>
    <t>ВЛ Таватуй</t>
  </si>
  <si>
    <t>ШР 2СШ ВЛ "Таватуй"</t>
  </si>
  <si>
    <t>ЛР ВЛ "Таватуй"</t>
  </si>
  <si>
    <t>Д-9А 1ск.</t>
  </si>
  <si>
    <t>Д-9А 2ск.</t>
  </si>
  <si>
    <t>ДВ-9А 1ск.</t>
  </si>
  <si>
    <t>ДВ-9А 2ск.</t>
  </si>
  <si>
    <t>Раб.тр.с 8НО</t>
  </si>
  <si>
    <t>НТС-4</t>
  </si>
  <si>
    <t>ЦН-6А</t>
  </si>
  <si>
    <t>КС ВЛ "Калининская"</t>
  </si>
  <si>
    <t>НКП 2оч.</t>
  </si>
  <si>
    <t>Тр.N1 ХВО-2</t>
  </si>
  <si>
    <t>Рез.тр.бл.11</t>
  </si>
  <si>
    <t>НТС-2</t>
  </si>
  <si>
    <t>НСВ-7В</t>
  </si>
  <si>
    <t>62;56;63</t>
  </si>
  <si>
    <t>14158S-HG14</t>
  </si>
  <si>
    <t>4279(2\1\3)</t>
  </si>
  <si>
    <t>4284(3\1\2)</t>
  </si>
  <si>
    <t>B006472-05</t>
  </si>
  <si>
    <t>аппаритник в сторону ЛР и низкое SF6</t>
  </si>
  <si>
    <t>B006472-06</t>
  </si>
  <si>
    <t>4343(1\2\3)</t>
  </si>
  <si>
    <t>Низкое SF6</t>
  </si>
  <si>
    <t>B005867-02</t>
  </si>
  <si>
    <t>Компр.№3</t>
  </si>
  <si>
    <t>ДВ-12А 2ск</t>
  </si>
  <si>
    <t>ДВ-12А 1ск</t>
  </si>
  <si>
    <t>Тр№1 ПЖН</t>
  </si>
  <si>
    <t>Компрессор №2</t>
  </si>
  <si>
    <t>BB/TEL 10-20/1600</t>
  </si>
  <si>
    <t>Поменяны ролики ф.В</t>
  </si>
  <si>
    <t>ДРГ-12А</t>
  </si>
  <si>
    <t>сб.04кВ 62Н</t>
  </si>
  <si>
    <t>сборка 0,4+замена АВ SF7</t>
  </si>
  <si>
    <t>замена SF7</t>
  </si>
  <si>
    <t>ТСН-4</t>
  </si>
  <si>
    <t>МВ ТСН-4</t>
  </si>
  <si>
    <t>ВГМ-15ТЗ</t>
  </si>
  <si>
    <t>14,1\168,1</t>
  </si>
  <si>
    <t>13,2\170</t>
  </si>
  <si>
    <t>12,5\160,9</t>
  </si>
  <si>
    <t>ВКЭ-М-10-31,5</t>
  </si>
  <si>
    <t>Раб.ввод секц.2РА от ТСН-4</t>
  </si>
  <si>
    <t>Раб.ввод секц.2РБ от ТСН-4</t>
  </si>
  <si>
    <t>ТСН-3</t>
  </si>
  <si>
    <t>МВ ТСН-3</t>
  </si>
  <si>
    <t>МГГ-229</t>
  </si>
  <si>
    <t>35\180,2</t>
  </si>
  <si>
    <t>34,2\186,4</t>
  </si>
  <si>
    <t>36,1\209,7</t>
  </si>
  <si>
    <t>ЦН-4А</t>
  </si>
  <si>
    <t>СН-6 3ст</t>
  </si>
  <si>
    <t>СН-6 2ст</t>
  </si>
  <si>
    <t>ВКЭ-М-10У2</t>
  </si>
  <si>
    <t>СН-4 3ст</t>
  </si>
  <si>
    <t>сверление отверстий 113из240</t>
  </si>
  <si>
    <t>МВ ТСН-6 ОБМ."Б"</t>
  </si>
  <si>
    <t>РБК</t>
  </si>
  <si>
    <t>н\д</t>
  </si>
  <si>
    <t>Нет масломерных стекол</t>
  </si>
  <si>
    <t>Лин.разъед МВ ТСН-6 обм "А"</t>
  </si>
  <si>
    <t>Лин.разъд МВ ТСН-6 обм "Б"</t>
  </si>
  <si>
    <t>Шин.разъд МВ ТСН-6 обм "Б"</t>
  </si>
  <si>
    <t>МВ ТСН-6 ОБМ."А"</t>
  </si>
  <si>
    <t>ПНЛ-1</t>
  </si>
  <si>
    <t>ПНЗ-2</t>
  </si>
  <si>
    <t>НСВ-1 2ст</t>
  </si>
  <si>
    <t>СН-8 К-7</t>
  </si>
  <si>
    <t>ПНЛ-3</t>
  </si>
  <si>
    <t>НСВ-2 2ст</t>
  </si>
  <si>
    <t>НСВ-3 2ст</t>
  </si>
  <si>
    <t>НПДВ-3</t>
  </si>
  <si>
    <t>НПДВ-4</t>
  </si>
  <si>
    <t>СН-3 2ст</t>
  </si>
  <si>
    <t>ОР ВЛ "Южная"</t>
  </si>
  <si>
    <t>ШР 1СШ ВЛ "Южная"</t>
  </si>
  <si>
    <t>;8</t>
  </si>
  <si>
    <t>ОР ВЛ "Первоуральская-2"</t>
  </si>
  <si>
    <t>42;25;41</t>
  </si>
  <si>
    <t>ШР 1СШ ВЛ "Первоуральская-2"</t>
  </si>
  <si>
    <t>23;22;24</t>
  </si>
  <si>
    <t>2;1;3</t>
  </si>
  <si>
    <t>СН-10Б</t>
  </si>
  <si>
    <t>ОВ-1</t>
  </si>
  <si>
    <t>14158E-HG14</t>
  </si>
  <si>
    <t>ЛР ОВ-1</t>
  </si>
  <si>
    <t>3;13;6</t>
  </si>
  <si>
    <t>ШР 1СШ ОВ-1</t>
  </si>
  <si>
    <t>35;37;36</t>
  </si>
  <si>
    <t>ШР 4СШ ВЛ "Сварочная-1"</t>
  </si>
  <si>
    <t>ТН ОСШ1</t>
  </si>
  <si>
    <t>ОПН ТН ОСШ1</t>
  </si>
  <si>
    <t>ШР ТН ОСШ1</t>
  </si>
  <si>
    <t>ШР 2СШ ВЛ "Первоуральская-1"</t>
  </si>
  <si>
    <t>53;61;54</t>
  </si>
  <si>
    <t>4;3;73</t>
  </si>
  <si>
    <t>ТН 2СШ</t>
  </si>
  <si>
    <t>ШР ТН 2СШ</t>
  </si>
  <si>
    <t>ОПН ТН 2СШ</t>
  </si>
  <si>
    <t>+</t>
  </si>
  <si>
    <t>ОР ВЛ "Искра-1"</t>
  </si>
  <si>
    <t>ШР 2СШ "Искра-1"</t>
  </si>
  <si>
    <t>14158B-HG14</t>
  </si>
  <si>
    <t>35;54;38</t>
  </si>
  <si>
    <t>8;7;5</t>
  </si>
  <si>
    <t>6;4;5</t>
  </si>
  <si>
    <t>49;20;48</t>
  </si>
  <si>
    <t>КС ВЛ "Искра-1"</t>
  </si>
  <si>
    <t>ШР 4СШ "Искра-2"</t>
  </si>
  <si>
    <t>ШР 4СШ "Калининская"</t>
  </si>
  <si>
    <t>Аварийный ремонт привода 21:00-23:00</t>
  </si>
  <si>
    <t>78;7;57</t>
  </si>
  <si>
    <t>52;6;54</t>
  </si>
  <si>
    <t>Ошиновка В 110 ВЛ Таватуй</t>
  </si>
  <si>
    <t>ЛР ВЛ "Школьная"</t>
  </si>
  <si>
    <t>ВЛ Школьная</t>
  </si>
  <si>
    <t>КС ВЛ "Школьная"</t>
  </si>
  <si>
    <t>ШР 4СШ ВЛ "Рябина"</t>
  </si>
  <si>
    <t>2Т НБА</t>
  </si>
  <si>
    <t>Тр-р 400кВа электрол</t>
  </si>
  <si>
    <t>336</t>
  </si>
  <si>
    <t>ТВП</t>
  </si>
  <si>
    <t>В006472 2-9</t>
  </si>
  <si>
    <t>РВС-110 ТВП</t>
  </si>
  <si>
    <t>расшиновка/ошиновка</t>
  </si>
  <si>
    <t>сб.0,4кВ 11НРЩ панель-1</t>
  </si>
  <si>
    <t>КЭТ ТГ8</t>
  </si>
  <si>
    <t>ЛР Песчаная</t>
  </si>
  <si>
    <t>ОР Песчаная</t>
  </si>
  <si>
    <t>ШР 3СШ Песчаная</t>
  </si>
  <si>
    <t>32,22,33</t>
  </si>
  <si>
    <t>14158D-HG14</t>
  </si>
  <si>
    <t>КС ВЛ "Сварочная 2"</t>
  </si>
  <si>
    <t>ЛР Сварочная 2</t>
  </si>
  <si>
    <t>ОР Сварочная 2</t>
  </si>
  <si>
    <t>ШР 3СШ Сварочная 2</t>
  </si>
  <si>
    <t>ВЛ Сварочная 2</t>
  </si>
  <si>
    <t>ремонт АЗ фазы С от В в сторону ЛР</t>
  </si>
  <si>
    <t>05 0801040201</t>
  </si>
  <si>
    <t>05 0602020107; 05 0602010302</t>
  </si>
  <si>
    <t>тр-р ктп 630ква тмх</t>
  </si>
  <si>
    <t>05 0808010301</t>
  </si>
  <si>
    <t>ДГР ТВП</t>
  </si>
  <si>
    <t>ремонт крыши 3ф</t>
  </si>
  <si>
    <t>тип</t>
  </si>
  <si>
    <t>СМВ-110/3-6,4</t>
  </si>
  <si>
    <t>14155С-HG14</t>
  </si>
  <si>
    <t>20;13;21</t>
  </si>
  <si>
    <t>КС ВЛ "Песчаная" ф.А</t>
  </si>
  <si>
    <t>КС ВЛ "Песчаная" ф.С</t>
  </si>
  <si>
    <t>17;16;18</t>
  </si>
  <si>
    <t>КС ВЛ "Сварочная 1" ф.С</t>
  </si>
  <si>
    <t>ОВ-2</t>
  </si>
  <si>
    <t>ОР Сварочная 1</t>
  </si>
  <si>
    <t>ШР 3СШ Сварочная 1</t>
  </si>
  <si>
    <t>ШР 3СШ ОВ-2</t>
  </si>
  <si>
    <t>ОПН ТН ОСШ 2</t>
  </si>
  <si>
    <t>ОПНп-220/800</t>
  </si>
  <si>
    <t>ТН ОСШ 2</t>
  </si>
  <si>
    <t>OTCF_245</t>
  </si>
  <si>
    <t>ШР ТН ОСШ-2</t>
  </si>
  <si>
    <t>16;8;11</t>
  </si>
  <si>
    <t>текущий ремонт</t>
  </si>
  <si>
    <t>Сборка 0,4кВ Багерной</t>
  </si>
  <si>
    <t>замена ав. №1 "ДН-1 багерной"</t>
  </si>
  <si>
    <t>BB/TEL-10-25/1500</t>
  </si>
  <si>
    <t>КН-7А</t>
  </si>
  <si>
    <t>КН-7Б Г бойлерная</t>
  </si>
  <si>
    <t>КН-7А Г бойлерная</t>
  </si>
  <si>
    <t>КН-7А В бойлерная</t>
  </si>
  <si>
    <t>КН-7Б В бойлерная</t>
  </si>
  <si>
    <t>ЦН 6В Iск</t>
  </si>
  <si>
    <t>Т-1</t>
  </si>
  <si>
    <t>145 РМ 40-20</t>
  </si>
  <si>
    <t>B006472-09</t>
  </si>
  <si>
    <t>МКП-35</t>
  </si>
  <si>
    <t>05 1204020701</t>
  </si>
  <si>
    <t>05 0701010202</t>
  </si>
  <si>
    <t>05 0701010902</t>
  </si>
  <si>
    <t>05 0701010101</t>
  </si>
  <si>
    <t>НДУ СП-3</t>
  </si>
  <si>
    <t>НДУ СП-4</t>
  </si>
  <si>
    <t>НДУ СП-5</t>
  </si>
  <si>
    <t>НДУ СП-6</t>
  </si>
  <si>
    <t>НДУ СП-7</t>
  </si>
  <si>
    <t>КТЦ-1 СП-1</t>
  </si>
  <si>
    <t>КТЦ-1 СП-2</t>
  </si>
  <si>
    <t>КТЦ-1 СП-3</t>
  </si>
  <si>
    <t>КТЦ-1 СП-36</t>
  </si>
  <si>
    <t>КТЦ-1 СП-37</t>
  </si>
  <si>
    <t>КТЦ-1 СП-38</t>
  </si>
  <si>
    <t>КТЦ-1 СП-39</t>
  </si>
  <si>
    <t>КТЦ-1 СП-40</t>
  </si>
  <si>
    <t>КТЦ-1 СП-41</t>
  </si>
  <si>
    <t>КТЦ-1 СП-44</t>
  </si>
  <si>
    <t>КТЦ-1 СП-45</t>
  </si>
  <si>
    <t>КТЦ-1 К-11 СП-1</t>
  </si>
  <si>
    <t>КТЦ-1 К-11 СП-2</t>
  </si>
  <si>
    <t>КТЦ-1 К-11 СП-3</t>
  </si>
  <si>
    <t>КТЦ-1 К-11 СП-4</t>
  </si>
  <si>
    <t>КТЦ-1 К-11 СП-5</t>
  </si>
  <si>
    <t>КТЦ-1 К-11 СП-7</t>
  </si>
  <si>
    <t>КТЦ-1 К-11 СП-8</t>
  </si>
  <si>
    <t>КТЦ-1 К-11 СП-9</t>
  </si>
  <si>
    <t>КТЦ-1 К-11 СП-10</t>
  </si>
  <si>
    <t>КТЦ-1 К-11 СП-11</t>
  </si>
  <si>
    <t>Аварийно-ревизия</t>
  </si>
  <si>
    <t>ХВО-400 СП-1</t>
  </si>
  <si>
    <t>ХВО-400 СП-2</t>
  </si>
  <si>
    <t>ХВО-400 СП-3</t>
  </si>
  <si>
    <t>ХВО-400 СП-4</t>
  </si>
  <si>
    <t>ХВО-400 СП-5</t>
  </si>
  <si>
    <t>ХВО-400 СП-6</t>
  </si>
  <si>
    <t>ХВО-400 СП-7</t>
  </si>
  <si>
    <t>ХВО-400 СП-8</t>
  </si>
  <si>
    <t>ХВО-400 СП-9</t>
  </si>
  <si>
    <t>BB/TEL-10-25/1600</t>
  </si>
  <si>
    <t>Д-10Б 2ск</t>
  </si>
  <si>
    <t>ДВ-10А 1ск</t>
  </si>
  <si>
    <t>ДВ-10А 2ск</t>
  </si>
  <si>
    <t>ПМН ТГ-7</t>
  </si>
  <si>
    <t>ДВ-10Б 1ск</t>
  </si>
  <si>
    <t>Резерв</t>
  </si>
  <si>
    <t>ДВ-10Б 2ск</t>
  </si>
  <si>
    <t>СН-7Б</t>
  </si>
  <si>
    <t>Т-1 (р-ль)</t>
  </si>
  <si>
    <t>КТЦ-1 К-10 СП-1</t>
  </si>
  <si>
    <t>КТЦ-1 К-10 СП-2</t>
  </si>
  <si>
    <t>КТЦ-1 К-10 СП-3</t>
  </si>
  <si>
    <t>КТЦ-1 К-10 СП-4</t>
  </si>
  <si>
    <t>КТЦ-1 К-10 СП-5</t>
  </si>
  <si>
    <t>КТЦ-1 К-10 СП-6</t>
  </si>
  <si>
    <t>КТЦ-1 К-10 СП-7</t>
  </si>
  <si>
    <t>КТЦ-1 К-10 СП-10</t>
  </si>
  <si>
    <t>КТЦ-1 К-10 СП-11</t>
  </si>
  <si>
    <t>КТЦ-1 К-10 СП-12</t>
  </si>
  <si>
    <t>КТЦ-1 К-10 СП-13</t>
  </si>
  <si>
    <t>КТЦ-1 К-10 СП-128</t>
  </si>
  <si>
    <t>Д-11А 2ск</t>
  </si>
  <si>
    <t>Раб.питание с.7Р</t>
  </si>
  <si>
    <t>ЛР Раб.питание с.7Р</t>
  </si>
  <si>
    <t>ВБКЭ-10-31,5/630У2</t>
  </si>
  <si>
    <t>ВБКЭ-10-31,5/630У3</t>
  </si>
  <si>
    <t>НОУ-9Б</t>
  </si>
  <si>
    <t>Д-11Б 1ск</t>
  </si>
  <si>
    <t>Д-11Б 2ск</t>
  </si>
  <si>
    <t>ДВ-11А 1ск</t>
  </si>
  <si>
    <t>ДВ-11А 2ск</t>
  </si>
  <si>
    <t>ДВ-11Б 1ск</t>
  </si>
  <si>
    <t>ДВ-11Б 2ск</t>
  </si>
  <si>
    <t>ТГ-8 СП-1</t>
  </si>
  <si>
    <t>ТГ-8 СП-2</t>
  </si>
  <si>
    <t>ТГ-8 СП-3</t>
  </si>
  <si>
    <t>ТГ-8 СП-4</t>
  </si>
  <si>
    <t>ТГ-8 СП-5</t>
  </si>
  <si>
    <t>Ш-провод ТСН-7</t>
  </si>
  <si>
    <t>АВ 0,4 АВМ-4</t>
  </si>
  <si>
    <t>ТГ-7 СП-1</t>
  </si>
  <si>
    <t>ТГ-7 СП-2</t>
  </si>
  <si>
    <t>ТГ-7 СП-3</t>
  </si>
  <si>
    <t>ТГ-7 СП-4</t>
  </si>
  <si>
    <t>КТЦ-1 К-9 СП-2</t>
  </si>
  <si>
    <t>КТЦ-1 К-9 СП-1</t>
  </si>
  <si>
    <t>КТЦ-1 К-9 СП-6</t>
  </si>
  <si>
    <t>КТЦ-1 К-9 СП-7</t>
  </si>
  <si>
    <t>КТЦ-1 К-9 СП-8</t>
  </si>
  <si>
    <t>Сборка сварки котельн.930НОЛС</t>
  </si>
  <si>
    <t>40КЦЛС</t>
  </si>
  <si>
    <t>42КЦЛС</t>
  </si>
  <si>
    <t>43КЦЛС</t>
  </si>
  <si>
    <t>48КЦЛС</t>
  </si>
  <si>
    <t>49КЦЛС</t>
  </si>
  <si>
    <t>05 0603010102</t>
  </si>
  <si>
    <t>05 0118010102</t>
  </si>
  <si>
    <t>05 0805010102</t>
  </si>
  <si>
    <t>Модернизация</t>
  </si>
  <si>
    <t>44аКЦЛС</t>
  </si>
  <si>
    <t>сб. "Шкаф АВР ЭУ-1,2"</t>
  </si>
  <si>
    <t>КР сборки+Замена SQ-2</t>
  </si>
  <si>
    <t>Шкаф управления ЭМФ 11блока</t>
  </si>
  <si>
    <t>Замена катушки контактора</t>
  </si>
  <si>
    <t>ТГ-6 СП-7</t>
  </si>
  <si>
    <t>ТГ-6 СП-4</t>
  </si>
  <si>
    <t>ТГ-6 СП-3</t>
  </si>
  <si>
    <t>ТГ-6 СП-2</t>
  </si>
  <si>
    <t>ТГ-6 СП-1</t>
  </si>
  <si>
    <t>Аварийно</t>
  </si>
  <si>
    <t>яч.11 "Секционный автомат"</t>
  </si>
  <si>
    <t>Сборка сварки бл.11 1103НОЛС</t>
  </si>
  <si>
    <t>4НБ</t>
  </si>
  <si>
    <t>Сборка освещения 401ЛНБ1</t>
  </si>
  <si>
    <t>ремонт АВ</t>
  </si>
  <si>
    <t>82КЦЛС</t>
  </si>
  <si>
    <t>83КЦЛС</t>
  </si>
  <si>
    <t>84КЦЛС</t>
  </si>
  <si>
    <t>85КЦЛС</t>
  </si>
  <si>
    <t>86КЦЛС</t>
  </si>
  <si>
    <t>Дисп.наим НЕ=</t>
  </si>
  <si>
    <t>87КЦЛС</t>
  </si>
  <si>
    <t>88КЦЛС</t>
  </si>
  <si>
    <t>90КЦЛС</t>
  </si>
  <si>
    <t>91КЦЛС</t>
  </si>
  <si>
    <t>95КЦЛС</t>
  </si>
  <si>
    <t>96КЦЛС</t>
  </si>
  <si>
    <t>96аКЦЛС</t>
  </si>
  <si>
    <t>Д-11А 1ск</t>
  </si>
  <si>
    <t>аварийно. Гарантия?</t>
  </si>
  <si>
    <t>ГТРС-1</t>
  </si>
  <si>
    <t>Тр-р 400кВа №1 ГТРС-1</t>
  </si>
  <si>
    <t>Утепление ВО 9НА 9НБ</t>
  </si>
  <si>
    <t>Утепление ВО 10НА 10НБ</t>
  </si>
  <si>
    <t>Утепление ВО 11НА 11НБ</t>
  </si>
  <si>
    <t>Утепление ВО СТС б.9</t>
  </si>
  <si>
    <t>Утепление ВО СТС б.10</t>
  </si>
  <si>
    <t>Утепление ВО СТС б.11</t>
  </si>
  <si>
    <t>Утепление ВО 9РА 9РБ</t>
  </si>
  <si>
    <t>Утепление ВО 11РА 11РБ</t>
  </si>
  <si>
    <t>яч.102 Тр-р напр. Сек. 8Р</t>
  </si>
  <si>
    <t>НТС-3</t>
  </si>
  <si>
    <t>Тр-р №2 103т ХВО-2</t>
  </si>
  <si>
    <t>Рез.тр-р 9-го блока 50ТР</t>
  </si>
  <si>
    <t>Раб. Тр-р ХВО "101т"</t>
  </si>
  <si>
    <t>МН II подъема  №4 (Рез.)</t>
  </si>
  <si>
    <t>Тр-р №2 ЗРЩ "72т"</t>
  </si>
  <si>
    <t>Раб.тр-р секц.8Н "43т"</t>
  </si>
  <si>
    <t>блок-10 рез. Тр-р 52тр</t>
  </si>
  <si>
    <t>ПЭН-17</t>
  </si>
  <si>
    <t>НТМИ-6</t>
  </si>
  <si>
    <t>ТР ТН-6кВ</t>
  </si>
  <si>
    <t>фаза В -/-</t>
  </si>
  <si>
    <t>ШР 2СШ ВЛ"Низкая"</t>
  </si>
  <si>
    <t>ЛР ВЛ"Низкая"</t>
  </si>
  <si>
    <t>ШР 2СШ КВЛ"Исеть"</t>
  </si>
  <si>
    <t>ЛР КВЛ"Исеть"</t>
  </si>
  <si>
    <t>ШР 2СШ КВЛ"Отдых"</t>
  </si>
  <si>
    <t>ЛР КВЛ"Отдых"</t>
  </si>
  <si>
    <t>ШР 2СШ "Т-2 КРУН"</t>
  </si>
  <si>
    <t>ШР 2СШ "ШСВ"</t>
  </si>
  <si>
    <t>В-35кВ "Т-2 КРУН"</t>
  </si>
  <si>
    <t>В-35кВ "ШСВ"</t>
  </si>
  <si>
    <t>ТН 2СШ 35кВ</t>
  </si>
  <si>
    <t>Ошиновка 2СШ 35кВ</t>
  </si>
  <si>
    <t>МВ ТСН-8/раб.пит.секции 8Р</t>
  </si>
  <si>
    <t>ШР МВ ТСН-8/со стор.сек.8Р</t>
  </si>
  <si>
    <t>ЛР МВ ТСН-8/со стор.ТСН-8</t>
  </si>
  <si>
    <t>ШСМВ-8Р/Резерв.пит.секции 8Р</t>
  </si>
  <si>
    <t>ШР ШСМВ-8Р/со стор.с.8Р</t>
  </si>
  <si>
    <t>яч.93-112</t>
  </si>
  <si>
    <t>20яч</t>
  </si>
  <si>
    <t>Шины, изоляция секции 8Р</t>
  </si>
  <si>
    <t>20яч по 2гр</t>
  </si>
  <si>
    <t>ВУУ СП-2</t>
  </si>
  <si>
    <t>Замена СП</t>
  </si>
  <si>
    <t>КР КВЛ "Исеть"</t>
  </si>
  <si>
    <t>ШР 1СШ КВЛ "Исеть"</t>
  </si>
  <si>
    <t>Р-к 2СШ 35кВ</t>
  </si>
  <si>
    <t>Р-к 1СШ 35кВ</t>
  </si>
  <si>
    <t>ТН 1СШ 35кВ</t>
  </si>
  <si>
    <t>Ошиновка 1СШ 35кВ</t>
  </si>
  <si>
    <t>ШР ТН 1СШ 35кВ</t>
  </si>
  <si>
    <t>гарантия</t>
  </si>
  <si>
    <t>2а</t>
  </si>
  <si>
    <t>2б</t>
  </si>
  <si>
    <t>КР КВЛ "Низкая"</t>
  </si>
  <si>
    <t>ШР 1СШ "ШСВ"</t>
  </si>
  <si>
    <t>ШР 1СШ "Низкая"</t>
  </si>
  <si>
    <t>ШР 1СШ "Т-1 КРУН"</t>
  </si>
  <si>
    <t>В-35кВ "Т-1 КРУН"</t>
  </si>
  <si>
    <t>КР КВЛ "Отдых"</t>
  </si>
  <si>
    <t>ШР 1СШ "Отдых"</t>
  </si>
  <si>
    <t>05 1205010101</t>
  </si>
  <si>
    <t>05 0812020202</t>
  </si>
  <si>
    <t>05 0808010201</t>
  </si>
  <si>
    <t>05 0808010401</t>
  </si>
  <si>
    <t>05 0812020402</t>
  </si>
  <si>
    <t>05 0812020102</t>
  </si>
  <si>
    <t>Ячейка 0,4</t>
  </si>
  <si>
    <t>1 общ.компр.</t>
  </si>
  <si>
    <t>7шт</t>
  </si>
  <si>
    <t>АВ 0,4 п.2</t>
  </si>
  <si>
    <t>3шт</t>
  </si>
  <si>
    <t>АВ 0,4 п.3</t>
  </si>
  <si>
    <t>Рубильник 0,4 п.1</t>
  </si>
  <si>
    <t>АВ 0,4 п.1</t>
  </si>
  <si>
    <t>калькуляция</t>
  </si>
  <si>
    <t>Т-1 компрессорная</t>
  </si>
  <si>
    <t>3РА</t>
  </si>
  <si>
    <t>НЧПВ-2</t>
  </si>
  <si>
    <t>Тр-р №1 насос.2 подъ./1ТР/25кВА</t>
  </si>
  <si>
    <t>НЧПВ-5</t>
  </si>
  <si>
    <t>Тр-р №1 БРХ/1Т/630кВА</t>
  </si>
  <si>
    <t>Ячейка 6кВ</t>
  </si>
  <si>
    <t>8шт</t>
  </si>
  <si>
    <t>яч.1,3,5,7,9,11,13,19</t>
  </si>
  <si>
    <t xml:space="preserve">яч.1 "ТН-3РА" </t>
  </si>
  <si>
    <t xml:space="preserve">НТМИ-6 </t>
  </si>
  <si>
    <t>Ремонт контактора</t>
  </si>
  <si>
    <t>КР+замена изоляторов (36шт)</t>
  </si>
  <si>
    <t>КЭТ 10,5кВ АТ-7</t>
  </si>
  <si>
    <t>КЭТ 10,5 кВ ТСН-7</t>
  </si>
  <si>
    <t>Подгонка крепежных пар ОИ КЭТ</t>
  </si>
  <si>
    <t>28шт</t>
  </si>
  <si>
    <t>КЭТ 10,5 АТ-7</t>
  </si>
  <si>
    <t>36пар</t>
  </si>
  <si>
    <t>сб.сварки 1101НОЛС машзала бл.11</t>
  </si>
  <si>
    <t>КЭТ 10,5кВ ТСН-8</t>
  </si>
  <si>
    <t>КЭТ 6кВ НН ТСН-8</t>
  </si>
  <si>
    <t>ОПН 110кВ КЛ Т-8 (со ст.ЛР Т-8)</t>
  </si>
  <si>
    <t>ОПН 110кВ КЛ Т-8 (со ст.Т-8)</t>
  </si>
  <si>
    <t>21шт</t>
  </si>
  <si>
    <t>Замена ОПН 110кВ Т-8</t>
  </si>
  <si>
    <t>21МЦЛС</t>
  </si>
  <si>
    <t>22МЦЛС</t>
  </si>
  <si>
    <t>23МЦЛС</t>
  </si>
  <si>
    <t>25МЦЛС</t>
  </si>
  <si>
    <t>Сб.сварки 404НОЛС</t>
  </si>
  <si>
    <t>Уплотнение крышек КЭТ АТ-7, ТСН-7</t>
  </si>
  <si>
    <t>Уплотнение крышек КЭТ ТСН-8(6кВ,10,5кВ)</t>
  </si>
  <si>
    <t>26МЦЛС</t>
  </si>
  <si>
    <t>ш.АВР сб.710 замена пускателей</t>
  </si>
  <si>
    <t>КЭТ ТГ-7</t>
  </si>
  <si>
    <t>Ревизия замков РУ</t>
  </si>
  <si>
    <t>15шт</t>
  </si>
  <si>
    <t>КТЦ-2</t>
  </si>
  <si>
    <t>9,10,11-(РАРБ, НАНБ, СТС, КЭТ)</t>
  </si>
  <si>
    <t>9шт</t>
  </si>
  <si>
    <t>9,10,11-(НВНГ), 1,2,3,4-(НО)</t>
  </si>
  <si>
    <t>1,2,6-(РАРБ);6,7,8-(Н);7,8-(Р);8-(НО);ТГ-6,7-(тир.в.,АГП)</t>
  </si>
  <si>
    <t>11шт</t>
  </si>
  <si>
    <t>КТЦ-1</t>
  </si>
  <si>
    <t>дем.Руб, м.Выкл.нагр</t>
  </si>
  <si>
    <t>6шт</t>
  </si>
  <si>
    <t>ТГ-2,3пс,4пс,3-4пс</t>
  </si>
  <si>
    <t>Рубильник питания компрессора 5 турбина</t>
  </si>
  <si>
    <t>ОРУ</t>
  </si>
  <si>
    <t>4шт</t>
  </si>
  <si>
    <t>ОРУ-35,110,220</t>
  </si>
  <si>
    <t>Замена ПМ (раб,рез)</t>
  </si>
  <si>
    <t>~380 шк.АВР№2 пит.3,4 АСУ ТП ГТРС на БЩУ-2</t>
  </si>
  <si>
    <t>10НА 10НБ</t>
  </si>
  <si>
    <t>12шт</t>
  </si>
  <si>
    <t>3,4-(РАРБ),4-(НА),пом.ДЭМ,общ.компр.,БРХ,НБА</t>
  </si>
  <si>
    <t>Секция (помещение)</t>
  </si>
  <si>
    <t>Рабочее место</t>
  </si>
  <si>
    <t>Дефекты, примечания</t>
  </si>
  <si>
    <t>Переходное сопротивление (до/после)</t>
  </si>
  <si>
    <t>05 0808020301</t>
  </si>
  <si>
    <t>СП ТГ-11 32МЦЛС</t>
  </si>
  <si>
    <t>СП ТГ-11 33МЦЛС</t>
  </si>
  <si>
    <t>СП ТГ-11 34МЦЛС</t>
  </si>
  <si>
    <t>СП ТГ-11 35МЦЛС</t>
  </si>
  <si>
    <t>СП ТГ-11 37МЦЛС</t>
  </si>
  <si>
    <t>пом. АГП и тир.возб.</t>
  </si>
  <si>
    <t>ремонт АВ 0,4кВ</t>
  </si>
  <si>
    <t>ЦН-1</t>
  </si>
  <si>
    <t>Монтаж проушин</t>
  </si>
  <si>
    <t>сб.503н; ш.Р-к к.б.К-7; СП-46,3,45,44,36,37,38,39</t>
  </si>
  <si>
    <t>Восстановление замка РУ</t>
  </si>
  <si>
    <t>бывш.пом. ДЭМ-2</t>
  </si>
  <si>
    <t>10пар</t>
  </si>
  <si>
    <t>КЦЛС-65(2),67(2),69(1),71(1),72(1)</t>
  </si>
  <si>
    <t>7пар</t>
  </si>
  <si>
    <t>5пар</t>
  </si>
  <si>
    <t>12пар</t>
  </si>
  <si>
    <t>КЦЛС-87(1),85(2),84(2),82(2)</t>
  </si>
  <si>
    <t>КЦЛС-88(1),89(2),86(1),83(2),92(1),90(1),96(1),91(1),95(1),93(1)</t>
  </si>
  <si>
    <t>КЦЛС-43(1),62(2),64(2)</t>
  </si>
  <si>
    <t>2020 ГОД</t>
  </si>
  <si>
    <t>итого 2020</t>
  </si>
  <si>
    <t>С НДС</t>
  </si>
  <si>
    <t>Без НДС</t>
  </si>
  <si>
    <t>ВОУ 9бл.</t>
  </si>
  <si>
    <t>ВОУ 9бл. Ремонт ТЭН</t>
  </si>
  <si>
    <t>итого без ндс</t>
  </si>
  <si>
    <t>Рез.тр.маз./хоз. 60Т</t>
  </si>
  <si>
    <t>BB/TEL 10-25/1600</t>
  </si>
  <si>
    <t>Тр-р №1 маз.хоз. "61Т"</t>
  </si>
  <si>
    <t>9РАРБ</t>
  </si>
  <si>
    <t>Слив, утилизация масла с В-6кВ</t>
  </si>
  <si>
    <t>В-6кВ</t>
  </si>
  <si>
    <t>Ремонт ТЭН</t>
  </si>
  <si>
    <t>аварийно</t>
  </si>
  <si>
    <t>9НАНБ</t>
  </si>
  <si>
    <t>Щит панель вводов (ЩПТ)</t>
  </si>
  <si>
    <t>ремонт сборки</t>
  </si>
  <si>
    <t>яч.290</t>
  </si>
  <si>
    <t>пн.1-пн.17</t>
  </si>
  <si>
    <t>17шт</t>
  </si>
  <si>
    <t>9НБ</t>
  </si>
  <si>
    <t>9НГ</t>
  </si>
  <si>
    <t>пн.1-пн.8</t>
  </si>
  <si>
    <t>Чистка СШ, ремонт ОИ СШ</t>
  </si>
  <si>
    <t>Замена 2 ОИ (П11,П4)</t>
  </si>
  <si>
    <t>Долив масла ф.В, проверить вкат</t>
  </si>
  <si>
    <t>КТЦ-1, КТЦ-2</t>
  </si>
  <si>
    <t>К-9:СП-1(1),СП-7(1),СП-126(1); К-10:СП-7(2),СП-13(1),СП-128(2); К-11:СП-3(1),СП-2(1),СП-11(1);70КЦЛС</t>
  </si>
  <si>
    <t>20шт</t>
  </si>
  <si>
    <t>ТО сборных шин секции</t>
  </si>
  <si>
    <t>123,125,127,129,131,133,135,137,139,141,143,151,153,155,157,159,161,163,165,167</t>
  </si>
  <si>
    <t>8пар</t>
  </si>
  <si>
    <t>Ремонт ячеек 6кВ</t>
  </si>
  <si>
    <t>УЗП-2</t>
  </si>
  <si>
    <t>пом.УЗП</t>
  </si>
  <si>
    <t>в/д:СП-2(1);СП-5к6(1);СП-4(2);СП-2(2);СП-40(1);СП-41(1);СП-4тг6(1);СП-1тг7(2);СП-125(1)</t>
  </si>
  <si>
    <t>в/д:СП-4(1),СП-5(1),СП-6(1);кл.к62КЦЛС(1),46КЦЛС(1),19КЦЛ(1);р-к1001нв(1),р-к1001нг(1)</t>
  </si>
  <si>
    <t>СП-1тг6;кл.к.86КЦЛС;87КЦЛСпит.маст.изол.;кл.к.87КЦЛС;кл.к.сет.сварки89;кл.к.91НЦЛС;вв3КЦЛ;сек.р-к сб.1101НГ;сек.р-к сб.1101НВ;СП-1тг8;СП к9</t>
  </si>
  <si>
    <t>11пар</t>
  </si>
  <si>
    <t>КЦЛС-47(1),48(1),49(1),51(1),52(1);СП-8к10(2),СП-9к10(2)</t>
  </si>
  <si>
    <t>9пар</t>
  </si>
  <si>
    <t>СП-8к9(1),СП-6к10(1),СП-10к11(1),СП-8к11(1),СП-7к11(1),СП-5к9(1),СП-4к9(1)</t>
  </si>
  <si>
    <t>Ремонт ячейки</t>
  </si>
  <si>
    <t>СП-9к10;вв5МЦЛА,вв17МЦЛ, вв13МЦЛ, вв14МЦЛ, вв9МЦЛ, вв3МЦЛА, вв8МЦЛ, вв4МЦЛ, вв7МЦЛ</t>
  </si>
  <si>
    <t>вв2МЦЛ;вв1МЦЛА;вв6МЦЛ;вв2МЦЛА;вв1МЦЛАМ;вв5МЦЛ;к-9 1КЦЛАМ;вв1КЦЛА;к-9 2КЦЛ;2КЦЛАМ</t>
  </si>
  <si>
    <t>Шкаф управления ЭМФ-9, пан.2</t>
  </si>
  <si>
    <t>Шкаф управления ВОУ 9бл.</t>
  </si>
  <si>
    <t>ХВО-400 СП-12</t>
  </si>
  <si>
    <t>ХВО-400 СП-13</t>
  </si>
  <si>
    <t>ХВО-400 СП-14</t>
  </si>
  <si>
    <t>ХВО-400</t>
  </si>
  <si>
    <t>3пары</t>
  </si>
  <si>
    <t>ХВО-400 ПО: СП-12, СП-13, СП-14</t>
  </si>
  <si>
    <t>ОРУ-110</t>
  </si>
  <si>
    <t>Сборка охлаждения тр-ров 110кВ</t>
  </si>
  <si>
    <t>ЗРЩ</t>
  </si>
  <si>
    <t>сб.11НРЩ п.3</t>
  </si>
  <si>
    <t>3НА</t>
  </si>
  <si>
    <t>АВ 0,4</t>
  </si>
  <si>
    <t>3НА п.3-1, п.3-3, п.6-3, п.6-3</t>
  </si>
  <si>
    <t>вводной шкаф сб.913НА</t>
  </si>
  <si>
    <t>вводной шкаф сб.912НБ</t>
  </si>
  <si>
    <t>вводной шкаф сб.914НБ</t>
  </si>
  <si>
    <t>вводной шкаф сб.918НБ</t>
  </si>
  <si>
    <t>пом.сб.з.бл.9</t>
  </si>
  <si>
    <t>вводной шкаф сб.936НА</t>
  </si>
  <si>
    <t>вводной шкаф сб.933НА</t>
  </si>
  <si>
    <t>вводной шкаф сб.934НА</t>
  </si>
  <si>
    <t>вводной шкаф сб.935НА</t>
  </si>
  <si>
    <t>вводной шкаф сб.937НА</t>
  </si>
  <si>
    <t>вводной шкаф сб.938НА</t>
  </si>
  <si>
    <t>КО КТЦ-2</t>
  </si>
  <si>
    <t>сб.901НВ бл.9</t>
  </si>
  <si>
    <t>сб.901НГ бл.9</t>
  </si>
  <si>
    <t>КС ВЛ "Южная" ф.А</t>
  </si>
  <si>
    <t>КС ВЛ "Южная" ф.В</t>
  </si>
  <si>
    <t>КС ВЛ "Южная" ф.С</t>
  </si>
  <si>
    <t>факт с ндс</t>
  </si>
  <si>
    <t>вводной шкаф сб.903НВ</t>
  </si>
  <si>
    <t>вводной шкаф сб.902НВ</t>
  </si>
  <si>
    <t>вводной шкаф сб.902НГ</t>
  </si>
  <si>
    <t>вводной шкаф сб.904НГ</t>
  </si>
  <si>
    <t>9НВНГ</t>
  </si>
  <si>
    <t>ОРУ-220</t>
  </si>
  <si>
    <t>22шт</t>
  </si>
  <si>
    <t>22яч</t>
  </si>
  <si>
    <t>КС ВЛ "Искра-1" ф.С</t>
  </si>
  <si>
    <t>ШР 1СШ "Искра-1"</t>
  </si>
  <si>
    <t>ШР ТН 1СШ</t>
  </si>
  <si>
    <t>ТН 1СШ</t>
  </si>
  <si>
    <t>ОПН ТН 1СШ</t>
  </si>
  <si>
    <t>ГТРС</t>
  </si>
  <si>
    <t>Ввод 380В Сб.задв.№2</t>
  </si>
  <si>
    <t>Ремонт ПМ раб.пит.</t>
  </si>
  <si>
    <t>ВЛ Первоуральская-1</t>
  </si>
  <si>
    <t>14157A-HG14</t>
  </si>
  <si>
    <t>ШР 1СШ ВЛ "Первоуральская-1"</t>
  </si>
  <si>
    <t>124,126,128,130,132,134,136,138,140,142,144,146,154,156,158,160,162,164,166,168,170,172</t>
  </si>
  <si>
    <t>КС ВЛ "Первоуральская-2" ф.А</t>
  </si>
  <si>
    <t>ЛР ВЛ "Первоуральская-2"</t>
  </si>
  <si>
    <t>ВЛ Первоуральская-2</t>
  </si>
  <si>
    <t>14157B-HG14</t>
  </si>
  <si>
    <t>Т-9</t>
  </si>
  <si>
    <t>ШР 1СШ Т-9</t>
  </si>
  <si>
    <t>ЛР Т-9</t>
  </si>
  <si>
    <t>14154B-HG14</t>
  </si>
  <si>
    <t>ТН ОСШ-1</t>
  </si>
  <si>
    <t>ШР ТН ОСШ-1</t>
  </si>
  <si>
    <t>ШСВ-1</t>
  </si>
  <si>
    <t>14158A-HG14</t>
  </si>
  <si>
    <t>ОПН ТН ОСШ-1</t>
  </si>
  <si>
    <t>АТ-7</t>
  </si>
  <si>
    <t>14154A-HG14</t>
  </si>
  <si>
    <t>ЛР АТ-7</t>
  </si>
  <si>
    <t>ШР 1СШ АТ-7</t>
  </si>
  <si>
    <t>ШР 1СШ СВ13</t>
  </si>
  <si>
    <t>B006472-01</t>
  </si>
  <si>
    <t>ЛР 110кВ "АТ-7"</t>
  </si>
  <si>
    <t>МЗ КТЦ-1</t>
  </si>
  <si>
    <t>ГЛ.РАЗЪЕД.10,5кВ ТГ-7</t>
  </si>
  <si>
    <t>КЭТ 10,5кВ ТГ-7</t>
  </si>
  <si>
    <t>ОР "Рябина"</t>
  </si>
  <si>
    <t>КС ВЛ "Рябина" ф.С</t>
  </si>
  <si>
    <t>ОР ВЛ "Искра-2"</t>
  </si>
  <si>
    <t>КС ВЛ "Искра-2" ф.С</t>
  </si>
  <si>
    <t>ТН ОСШ-2</t>
  </si>
  <si>
    <t>ОПН ТН ОСШ-2</t>
  </si>
  <si>
    <t>ОР ВЛ "Калининская"</t>
  </si>
  <si>
    <t>КС ВЛ "Калининская" ф.С</t>
  </si>
  <si>
    <t>ЛР ОВ-2</t>
  </si>
  <si>
    <t>РГН-220.II/2000</t>
  </si>
  <si>
    <t>14156D-HG14</t>
  </si>
  <si>
    <t>ОПН ТН 3СШ</t>
  </si>
  <si>
    <t>КС ВЛ "Сварочная-2" ф.С</t>
  </si>
  <si>
    <t>КС ВЛ "Сварочная-1" ф.С</t>
  </si>
  <si>
    <t>СВ-13</t>
  </si>
  <si>
    <t>ШР 3СШ СВ13</t>
  </si>
  <si>
    <t>ВЛ Песчаная</t>
  </si>
  <si>
    <t>Сб.74Н шк.1</t>
  </si>
  <si>
    <t>Сб.74Н шк.2</t>
  </si>
  <si>
    <t>КР + замена АВ</t>
  </si>
  <si>
    <t>КР + Ревизия SF1</t>
  </si>
  <si>
    <t>Сб. диоксидной</t>
  </si>
  <si>
    <t>Хлораторная</t>
  </si>
  <si>
    <t>РТСН-3</t>
  </si>
  <si>
    <t>ШР 3СШ РТСН-3</t>
  </si>
  <si>
    <t>14156C-HG14</t>
  </si>
  <si>
    <t>14067B-HG14</t>
  </si>
  <si>
    <t>Ремонт АВ№1</t>
  </si>
  <si>
    <t>ДГР ТВП ремонт крыши</t>
  </si>
  <si>
    <t>ШР 4СШ ОВ-2</t>
  </si>
  <si>
    <t>ШР 4СШ Сварочная 1</t>
  </si>
  <si>
    <t>СВ-24</t>
  </si>
  <si>
    <t>ШР 4СШ Сварочная 2</t>
  </si>
  <si>
    <t>ШР 4СШ СВ-24</t>
  </si>
  <si>
    <t>ШР 4СШ Искра-2</t>
  </si>
  <si>
    <t>14155A-HG14</t>
  </si>
  <si>
    <t>2021 ГОД</t>
  </si>
  <si>
    <t>итого 2021</t>
  </si>
  <si>
    <t>4НА</t>
  </si>
  <si>
    <t>АВ 0,4кВ п.13 "Резерв"</t>
  </si>
  <si>
    <t>АВ 0,4кВ п.16 "Резерв"</t>
  </si>
  <si>
    <t>ШР 4СШ Калининская</t>
  </si>
  <si>
    <t>ШР ТН 4СШ</t>
  </si>
  <si>
    <t>ТН 4СШ</t>
  </si>
  <si>
    <t>ОПН ТН 4СШ</t>
  </si>
  <si>
    <t>ШР 4СШ Рябина</t>
  </si>
  <si>
    <t>ШР 4СШ РТСН-3</t>
  </si>
  <si>
    <t>ШР 4СШ Песчаная</t>
  </si>
  <si>
    <t>ШР 4СШ ШСВ-2</t>
  </si>
  <si>
    <t>СП-6 К-10(1)</t>
  </si>
  <si>
    <t>Первоуральская-1</t>
  </si>
  <si>
    <t>НДУ: ЩО(1),ЩАО(1); ВУУ: ШО-3(1)</t>
  </si>
  <si>
    <t>1пара</t>
  </si>
  <si>
    <t>23кцл(1)</t>
  </si>
  <si>
    <t>ремонт яч.34 НКП 2оч.</t>
  </si>
  <si>
    <t>Ремонт ячейки, рег-ка вката</t>
  </si>
  <si>
    <t>9РАРБ, Т-9 калитка</t>
  </si>
  <si>
    <t>2шт</t>
  </si>
  <si>
    <t>ОР ВЛ "Первоуральская-1"</t>
  </si>
  <si>
    <t>ЛР ВЛ "Первоуральская-1"</t>
  </si>
  <si>
    <t>ШР 2СШ ОВ-1</t>
  </si>
  <si>
    <t>ШР 2СШ ВЛ "Первоуральская-2"</t>
  </si>
  <si>
    <t>Сб.1003НВ шк.3</t>
  </si>
  <si>
    <t>КР + замена АВ №1"резерв"</t>
  </si>
  <si>
    <t>КС ВЛ "Первоуральская-1" ф.С</t>
  </si>
  <si>
    <t>ШР 2СШ ВЛ "Южная"</t>
  </si>
  <si>
    <t>ШР 2СШ СВ-24</t>
  </si>
  <si>
    <t>ШР 2СШ ВЛ "Искра-1"</t>
  </si>
  <si>
    <t>ШР 2СШ ШСВ-1</t>
  </si>
  <si>
    <t>ЛР РТСН-5</t>
  </si>
  <si>
    <t>Токопровод НН ТСН-8</t>
  </si>
  <si>
    <t>12РА</t>
  </si>
  <si>
    <t>Тр-р ТПУ 1ВСТ10</t>
  </si>
  <si>
    <t>14156A-HG14</t>
  </si>
  <si>
    <t>ОПН РТСН-5</t>
  </si>
  <si>
    <t>Рез.ввод от РТСН-5</t>
  </si>
  <si>
    <t>12РБ</t>
  </si>
  <si>
    <t>12ГДК-А</t>
  </si>
  <si>
    <t>Тр-р 10ТА</t>
  </si>
  <si>
    <t>ПУ 2оч</t>
  </si>
  <si>
    <t>10яч</t>
  </si>
  <si>
    <t>12ЦН-Б</t>
  </si>
  <si>
    <t>12ЦН-А</t>
  </si>
  <si>
    <t>12ПЭН-ВД-Б</t>
  </si>
  <si>
    <t>12ПЭН-ВД-А</t>
  </si>
  <si>
    <t>АВ-0,4кВ</t>
  </si>
  <si>
    <t>ГВ 12ПТ</t>
  </si>
  <si>
    <t>МЗ ПГУ-419</t>
  </si>
  <si>
    <t>Замена АВ-0,4кВ</t>
  </si>
  <si>
    <t>FKG2M</t>
  </si>
  <si>
    <t>ЛР Т-12ГТУ</t>
  </si>
  <si>
    <t>ОПН Т-12ГТУ</t>
  </si>
  <si>
    <t>14153С-HG14</t>
  </si>
  <si>
    <t>ОПН Т-12ПТ</t>
  </si>
  <si>
    <t>ЛР Т-12ПТ</t>
  </si>
  <si>
    <t>Т-12ПТ</t>
  </si>
  <si>
    <t>пн.3-пн.10</t>
  </si>
  <si>
    <t>14154С-HG14</t>
  </si>
  <si>
    <t>ДКС ПГУ-419</t>
  </si>
  <si>
    <t>сб.0,4 5BJA03</t>
  </si>
  <si>
    <t>сб.0,4 5BJA04</t>
  </si>
  <si>
    <t>сб.0,4 5BJA05</t>
  </si>
  <si>
    <t>ВЛ Хромпик-2</t>
  </si>
  <si>
    <t>ШР 1СШ ВЛ "Хромпик-2"</t>
  </si>
  <si>
    <t>ЛР ВЛ "Хромпик-2"</t>
  </si>
  <si>
    <t>ОР ВЛ "Хромпик-2"</t>
  </si>
  <si>
    <t>КС ф.С ВЛ "Хромпик-2"</t>
  </si>
  <si>
    <t>B005867-03</t>
  </si>
  <si>
    <t>ВЛ Среднеуральская-2</t>
  </si>
  <si>
    <t>B005867-01</t>
  </si>
  <si>
    <t>Раб.ввод от тр-ра ТСН-12</t>
  </si>
  <si>
    <r>
      <t xml:space="preserve">408, </t>
    </r>
    <r>
      <rPr>
        <i/>
        <sz val="11"/>
        <color indexed="8"/>
        <rFont val="Calibri"/>
        <family val="2"/>
        <charset val="204"/>
      </rPr>
      <t>дефект замка штекера ВЦ</t>
    </r>
  </si>
  <si>
    <r>
      <t xml:space="preserve">368, </t>
    </r>
    <r>
      <rPr>
        <i/>
        <sz val="11"/>
        <color indexed="8"/>
        <rFont val="Calibri"/>
        <family val="2"/>
        <charset val="204"/>
      </rPr>
      <t>дефект гофры штекера ВЦ</t>
    </r>
  </si>
  <si>
    <t>КС ф.В ВЛ "Среднеуральская-2"</t>
  </si>
  <si>
    <t>КС ф.С ВЛ "Среднеуральская-2"</t>
  </si>
  <si>
    <t>сб.0,4 5BJA02</t>
  </si>
  <si>
    <t>ГВ 12ГТУ</t>
  </si>
  <si>
    <t>р-к РВС-110</t>
  </si>
  <si>
    <t>ШР 1СШ РТСН-1</t>
  </si>
  <si>
    <t>ЛР РТСН-1</t>
  </si>
  <si>
    <t>В-110 РТСН-1</t>
  </si>
  <si>
    <t>B005867-05</t>
  </si>
  <si>
    <t>КС ф.С ВЛ "Хромпик-1"</t>
  </si>
  <si>
    <t>12СН-Б</t>
  </si>
  <si>
    <t>12СН-А</t>
  </si>
  <si>
    <t>12КН-А</t>
  </si>
  <si>
    <t>12КН-Б</t>
  </si>
  <si>
    <r>
      <t xml:space="preserve">376, </t>
    </r>
    <r>
      <rPr>
        <i/>
        <sz val="11"/>
        <color indexed="8"/>
        <rFont val="Calibri"/>
        <family val="2"/>
        <charset val="204"/>
      </rPr>
      <t>дефект крышки кнопки ВКЛ</t>
    </r>
  </si>
  <si>
    <t>Свердловская-1</t>
  </si>
  <si>
    <t>ШР 1СШ ВЛ "Свердловская-1"</t>
  </si>
  <si>
    <t>ОР ВЛ "Свердловская-1"</t>
  </si>
  <si>
    <t>ШР 1СШ ВЛ "Среднеуральская-2"</t>
  </si>
  <si>
    <t>ЛР ВЛ "Среднеуральская-2"</t>
  </si>
  <si>
    <t>ОР ВЛ "Среднеуральская-2"</t>
  </si>
  <si>
    <t>КС ф.А ВЛ "Свердловская-1"</t>
  </si>
  <si>
    <t>КС ф.С ВЛ "Свердловская-1"</t>
  </si>
  <si>
    <t>4НБ-1</t>
  </si>
  <si>
    <t>пн.11-пн.20</t>
  </si>
  <si>
    <t>10шт</t>
  </si>
  <si>
    <t>B005867-08</t>
  </si>
  <si>
    <t>ШР 1СШ ВЛ "Свердловская-2"</t>
  </si>
  <si>
    <t>ЛР ВЛ "Свердловская-2"</t>
  </si>
  <si>
    <t>ОР ВЛ "Свердловская-2"</t>
  </si>
  <si>
    <t>КС ф.С ВЛ "Свердловская-2"</t>
  </si>
  <si>
    <t>ШР 1СШ ТН-110кВ</t>
  </si>
  <si>
    <t>Лин.разъд МВ РТСН-1 обм "А"</t>
  </si>
  <si>
    <t>Лин.разъд МВ РТСН-1 обм "Б"</t>
  </si>
  <si>
    <t>р-ль ТН МВ РТСН-1 обм "А"</t>
  </si>
  <si>
    <t>р-ль ТН МВ РТСН-1 обм "Б"</t>
  </si>
  <si>
    <t>МВ РТСН-6 ОБМ."А"</t>
  </si>
  <si>
    <t>МВ РТСН-6 ОБМ."Б"</t>
  </si>
  <si>
    <t>ТН 1СШ 110кВ</t>
  </si>
  <si>
    <t>ШР 1СШ ОВ-110</t>
  </si>
  <si>
    <t>ЛР ОВ-110</t>
  </si>
  <si>
    <t>ШР 1СШ ШСВ-110</t>
  </si>
  <si>
    <t>ОВ-110</t>
  </si>
  <si>
    <t>ОПН-110 1к</t>
  </si>
  <si>
    <t>ОПН-110 2к</t>
  </si>
  <si>
    <t>ШР ОПН-110 1СШ 1к</t>
  </si>
  <si>
    <t>ШР ОПН-110 1СШ 2к</t>
  </si>
  <si>
    <t>замена ОИ ф.С</t>
  </si>
  <si>
    <t>B006472-02</t>
  </si>
  <si>
    <t>ШР 1СШ ВЛ "Среднеуральская-1"</t>
  </si>
  <si>
    <t>ЛР ВЛ "Среднеуральская-1"</t>
  </si>
  <si>
    <t>ОР ВЛ "Среднеуральская-1"</t>
  </si>
  <si>
    <t>ВЛ Среднеуральская-1</t>
  </si>
  <si>
    <t>КС ф.А ВЛ "Среднеуральская-2"</t>
  </si>
  <si>
    <t>Изготовление рамы для навесного оборудования</t>
  </si>
  <si>
    <t>Монтаж рамы для навесного оборудования</t>
  </si>
  <si>
    <t>Монтаж заземляющего устройства</t>
  </si>
  <si>
    <t>ШР 1СШ КВЛ "Пышма"</t>
  </si>
  <si>
    <t>ЛР КВЛ "Пышма"</t>
  </si>
  <si>
    <t>ОР КВЛ "Пышма"</t>
  </si>
  <si>
    <t>КВЛ Пышма</t>
  </si>
  <si>
    <t>B005867-04</t>
  </si>
  <si>
    <t>яч.17</t>
  </si>
  <si>
    <t>B006472-10</t>
  </si>
  <si>
    <t>Т-8</t>
  </si>
  <si>
    <t>ШР 1СШ ВЛ "Таватуй"</t>
  </si>
  <si>
    <t>ОР ВЛ "Таватуй"</t>
  </si>
  <si>
    <t>ШР 1СШ Т-8</t>
  </si>
  <si>
    <t>ЛР Т-8</t>
  </si>
  <si>
    <t>ШР 1СШ Т-6</t>
  </si>
  <si>
    <t>ЛР Т-6</t>
  </si>
  <si>
    <t>РВС ОСШ-110кВ</t>
  </si>
  <si>
    <t>ОПН 110кВ Т-6</t>
  </si>
  <si>
    <t>ОПН 110кВ Т-8 со ст.В-110 Т-8</t>
  </si>
  <si>
    <t>ОПН 110кВ Т-8 со ст. Т-8</t>
  </si>
  <si>
    <t>монтаж КС ф.С КВЛ "Пышма"</t>
  </si>
  <si>
    <t>B006472-07</t>
  </si>
  <si>
    <r>
      <t xml:space="preserve">911, </t>
    </r>
    <r>
      <rPr>
        <i/>
        <sz val="11"/>
        <color indexed="8"/>
        <rFont val="Calibri"/>
        <family val="2"/>
        <charset val="204"/>
      </rPr>
      <t>дефект б-к BS-2</t>
    </r>
  </si>
  <si>
    <t>ШР 1СШ ШСВ-1</t>
  </si>
  <si>
    <t>ПНЗ-1</t>
  </si>
  <si>
    <t>КАП</t>
  </si>
  <si>
    <t>41.3</t>
  </si>
  <si>
    <t>42.4</t>
  </si>
  <si>
    <t>СН-8 2СТ</t>
  </si>
  <si>
    <t>сломан клемни нуля</t>
  </si>
  <si>
    <t>ПЖН-7</t>
  </si>
  <si>
    <t>ПН НСВ-3</t>
  </si>
  <si>
    <t>РАБ.ТРАНС</t>
  </si>
  <si>
    <t>РЕЗ.ВВОД С 4РА ОТ ТРАНСФ.</t>
  </si>
  <si>
    <t>4ра</t>
  </si>
  <si>
    <t>СМ-4 К-7</t>
  </si>
  <si>
    <t>СМ-3 К-7</t>
  </si>
  <si>
    <t>НСВ-1 2СТ</t>
  </si>
  <si>
    <t>12.0820</t>
  </si>
  <si>
    <t>12,08,20</t>
  </si>
  <si>
    <t>СН-82СТ</t>
  </si>
  <si>
    <t>12,080,20</t>
  </si>
  <si>
    <t>СН9 2-СТ</t>
  </si>
  <si>
    <t>13,08,20</t>
  </si>
  <si>
    <t>ХВО-1</t>
  </si>
  <si>
    <t>Сборка</t>
  </si>
  <si>
    <t>сборка крышных вентеляторов</t>
  </si>
  <si>
    <t>установка автомата С40</t>
  </si>
  <si>
    <t>17,08,20</t>
  </si>
  <si>
    <t>ЭМ КТЦ-2</t>
  </si>
  <si>
    <t>СБОРКА 1001,</t>
  </si>
  <si>
    <t>СБОРКА 1001 НГ</t>
  </si>
  <si>
    <t>1001НВ</t>
  </si>
  <si>
    <t>СБОРКА</t>
  </si>
  <si>
    <t xml:space="preserve">СБОРКА 1001НВ </t>
  </si>
  <si>
    <t>Секц руб-к</t>
  </si>
  <si>
    <t>сборка</t>
  </si>
  <si>
    <t>РУБИЛЬНИК</t>
  </si>
  <si>
    <t>КАПИТАЛКА</t>
  </si>
  <si>
    <t>18,08,20</t>
  </si>
  <si>
    <t>НЗ 10А</t>
  </si>
  <si>
    <t>19,08,20</t>
  </si>
  <si>
    <t>РВ-4</t>
  </si>
  <si>
    <t>ВМП 10</t>
  </si>
  <si>
    <t xml:space="preserve">ЗАМЕНА ШПЛИНТА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</si>
</sst>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$-419]mmmm;@"/>
    <numFmt numFmtId="166" formatCode="0.0"/>
  </numFmts>
  <fonts count="27">
    <font>
      <sz val="11"/>
      <color indexed="8"/>
      <name val="Calibri"/>
      <family val="2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10"/>
      <name val="Calibri"/>
      <family val="2"/>
      <charset val="134"/>
    </font>
    <font>
      <i/>
      <sz val="11"/>
      <color indexed="23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sz val="11"/>
      <color rgb="FF3F3F76"/>
      <name val="Calibri"/>
      <family val="2"/>
      <charset val="134"/>
    </font>
    <font>
      <b/>
      <sz val="11"/>
      <color rgb="FF3F3F3F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5"/>
      <color rgb="FF1F4A7E"/>
      <name val="Calibri"/>
      <family val="2"/>
      <charset val="134"/>
    </font>
    <font>
      <b/>
      <sz val="13"/>
      <color rgb="FF1F4A7E"/>
      <name val="Calibri"/>
      <family val="2"/>
      <charset val="134"/>
    </font>
    <font>
      <b/>
      <sz val="11"/>
      <color rgb="FF1F4A7E"/>
      <name val="Calibri"/>
      <family val="2"/>
      <charset val="134"/>
    </font>
    <font>
      <b/>
      <sz val="18"/>
      <color rgb="FF1F4A7E"/>
      <name val="Cambria"/>
      <family val="2"/>
      <charset val="134"/>
    </font>
    <font>
      <sz val="11"/>
      <color rgb="FF9C6500"/>
      <name val="Calibri"/>
      <family val="2"/>
      <charset val="134"/>
    </font>
    <font>
      <sz val="11"/>
      <color rgb="FF9C0006"/>
      <name val="Calibri"/>
      <family val="2"/>
      <charset val="134"/>
    </font>
    <font>
      <sz val="11"/>
      <color rgb="FFFA7D00"/>
      <name val="Calibri"/>
      <family val="2"/>
      <charset val="134"/>
    </font>
    <font>
      <sz val="11"/>
      <color rgb="FF006100"/>
      <name val="Calibri"/>
      <family val="2"/>
      <charset val="134"/>
    </font>
    <font>
      <sz val="10"/>
      <name val="MS Sans Serif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indexed="8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4" applyNumberFormat="0" applyAlignment="0" applyProtection="0"/>
    <xf numFmtId="0" fontId="8" fillId="27" borderId="5" applyNumberFormat="0" applyAlignment="0" applyProtection="0"/>
    <xf numFmtId="0" fontId="9" fillId="27" borderId="4" applyNumberFormat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2" fillId="28" borderId="10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1" borderId="11" applyNumberFormat="0" applyFont="0" applyAlignment="0" applyProtection="0"/>
    <xf numFmtId="0" fontId="16" fillId="0" borderId="12" applyNumberFormat="0" applyFill="0" applyAlignment="0" applyProtection="0"/>
    <xf numFmtId="0" fontId="3" fillId="0" borderId="0" applyNumberFormat="0" applyFill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47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1" xfId="0" applyNumberFormat="1" applyBorder="1"/>
    <xf numFmtId="2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49" fontId="21" fillId="0" borderId="14" xfId="0" applyNumberFormat="1" applyFont="1" applyFill="1" applyBorder="1" applyAlignment="1">
      <alignment horizontal="center" vertical="center"/>
    </xf>
    <xf numFmtId="2" fontId="21" fillId="0" borderId="1" xfId="42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0" fontId="21" fillId="0" borderId="1" xfId="42" applyFont="1" applyFill="1" applyBorder="1" applyAlignment="1">
      <alignment horizontal="center" vertical="center"/>
    </xf>
    <xf numFmtId="0" fontId="21" fillId="0" borderId="0" xfId="42" applyFont="1" applyFill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1" fillId="0" borderId="1" xfId="42" applyNumberFormat="1" applyFont="1" applyFill="1" applyBorder="1" applyAlignment="1">
      <alignment horizontal="center" vertical="center" wrapText="1"/>
    </xf>
    <xf numFmtId="2" fontId="19" fillId="0" borderId="0" xfId="0" applyNumberFormat="1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1" xfId="42" quotePrefix="1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1" fillId="0" borderId="1" xfId="42" applyNumberFormat="1" applyFont="1" applyFill="1" applyBorder="1" applyAlignment="1">
      <alignment horizontal="center" vertical="center"/>
    </xf>
    <xf numFmtId="0" fontId="21" fillId="0" borderId="0" xfId="42" applyFont="1" applyAlignment="1">
      <alignment horizontal="center" vertical="center"/>
    </xf>
    <xf numFmtId="0" fontId="21" fillId="0" borderId="1" xfId="42" applyNumberFormat="1" applyFont="1" applyFill="1" applyBorder="1" applyAlignment="1">
      <alignment horizontal="center" vertical="center"/>
    </xf>
    <xf numFmtId="0" fontId="21" fillId="34" borderId="1" xfId="42" applyNumberFormat="1" applyFont="1" applyFill="1" applyBorder="1" applyAlignment="1">
      <alignment horizontal="center" vertical="center" wrapText="1"/>
    </xf>
    <xf numFmtId="0" fontId="21" fillId="0" borderId="1" xfId="42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25" fillId="0" borderId="0" xfId="42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1" xfId="42" applyFont="1" applyFill="1" applyBorder="1" applyAlignment="1">
      <alignment horizontal="center" vertical="center"/>
    </xf>
    <xf numFmtId="0" fontId="25" fillId="0" borderId="1" xfId="42" applyFont="1" applyBorder="1" applyAlignment="1">
      <alignment horizontal="center" vertical="center"/>
    </xf>
    <xf numFmtId="0" fontId="25" fillId="0" borderId="1" xfId="42" applyNumberFormat="1" applyFont="1" applyFill="1" applyBorder="1" applyAlignment="1">
      <alignment horizontal="center" vertical="center"/>
    </xf>
    <xf numFmtId="0" fontId="25" fillId="0" borderId="0" xfId="42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3" fontId="25" fillId="0" borderId="1" xfId="42" applyNumberFormat="1" applyFont="1" applyFill="1" applyBorder="1" applyAlignment="1">
      <alignment horizontal="center" vertical="center"/>
    </xf>
    <xf numFmtId="49" fontId="25" fillId="0" borderId="1" xfId="42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1" xfId="42" applyFont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164" fontId="21" fillId="0" borderId="1" xfId="0" applyNumberFormat="1" applyFont="1" applyFill="1" applyBorder="1" applyAlignment="1">
      <alignment horizontal="center" vertical="center"/>
    </xf>
    <xf numFmtId="164" fontId="25" fillId="0" borderId="1" xfId="42" applyNumberFormat="1" applyFont="1" applyFill="1" applyBorder="1" applyAlignment="1">
      <alignment horizontal="center" vertical="center"/>
    </xf>
    <xf numFmtId="165" fontId="21" fillId="0" borderId="1" xfId="42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25" fillId="0" borderId="1" xfId="42" applyNumberFormat="1" applyFont="1" applyFill="1" applyBorder="1" applyAlignment="1">
      <alignment horizontal="center" vertical="center"/>
    </xf>
    <xf numFmtId="165" fontId="25" fillId="0" borderId="0" xfId="42" applyNumberFormat="1" applyFont="1" applyFill="1" applyBorder="1" applyAlignment="1">
      <alignment horizontal="center" vertical="center"/>
    </xf>
    <xf numFmtId="165" fontId="21" fillId="0" borderId="1" xfId="42" applyNumberFormat="1" applyFont="1" applyBorder="1" applyAlignment="1">
      <alignment horizontal="center" vertical="center"/>
    </xf>
    <xf numFmtId="165" fontId="21" fillId="0" borderId="0" xfId="42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3" fontId="21" fillId="0" borderId="1" xfId="42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0" xfId="0" applyFill="1"/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1" fillId="35" borderId="1" xfId="0" applyFont="1" applyFill="1" applyBorder="1" applyAlignment="1">
      <alignment horizontal="center" vertical="center"/>
    </xf>
    <xf numFmtId="2" fontId="0" fillId="0" borderId="0" xfId="0" applyNumberFormat="1" applyFill="1"/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1" fillId="0" borderId="1" xfId="42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5" fillId="34" borderId="1" xfId="42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21" fillId="0" borderId="1" xfId="42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49" fontId="21" fillId="0" borderId="2" xfId="42" applyNumberFormat="1" applyFont="1" applyBorder="1" applyAlignment="1">
      <alignment horizontal="center" vertical="center"/>
    </xf>
    <xf numFmtId="49" fontId="21" fillId="0" borderId="2" xfId="42" applyNumberFormat="1" applyFont="1" applyFill="1" applyBorder="1" applyAlignment="1">
      <alignment horizontal="center" vertical="center"/>
    </xf>
    <xf numFmtId="0" fontId="21" fillId="0" borderId="15" xfId="42" applyFont="1" applyBorder="1" applyAlignment="1">
      <alignment horizontal="center" vertical="center"/>
    </xf>
    <xf numFmtId="0" fontId="21" fillId="0" borderId="16" xfId="42" applyFont="1" applyBorder="1" applyAlignment="1">
      <alignment horizontal="center" vertical="center"/>
    </xf>
    <xf numFmtId="2" fontId="21" fillId="0" borderId="16" xfId="42" applyNumberFormat="1" applyFont="1" applyFill="1" applyBorder="1" applyAlignment="1">
      <alignment horizontal="center" vertical="center"/>
    </xf>
    <xf numFmtId="2" fontId="21" fillId="0" borderId="15" xfId="42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/>
    <xf numFmtId="0" fontId="21" fillId="0" borderId="21" xfId="42" applyFont="1" applyBorder="1" applyAlignment="1">
      <alignment horizontal="center" vertical="center"/>
    </xf>
    <xf numFmtId="2" fontId="21" fillId="0" borderId="22" xfId="42" applyNumberFormat="1" applyFont="1" applyFill="1" applyBorder="1" applyAlignment="1">
      <alignment horizontal="center" vertical="center"/>
    </xf>
    <xf numFmtId="0" fontId="21" fillId="0" borderId="19" xfId="42" applyFont="1" applyBorder="1" applyAlignment="1">
      <alignment horizontal="center" vertical="center"/>
    </xf>
    <xf numFmtId="2" fontId="21" fillId="0" borderId="20" xfId="42" applyNumberFormat="1" applyFont="1" applyFill="1" applyBorder="1" applyAlignment="1">
      <alignment horizontal="center" vertical="center"/>
    </xf>
    <xf numFmtId="2" fontId="21" fillId="0" borderId="21" xfId="42" applyNumberFormat="1" applyFont="1" applyFill="1" applyBorder="1" applyAlignment="1">
      <alignment horizontal="center" vertical="center"/>
    </xf>
    <xf numFmtId="2" fontId="21" fillId="0" borderId="19" xfId="42" applyNumberFormat="1" applyFont="1" applyFill="1" applyBorder="1" applyAlignment="1">
      <alignment horizontal="center" vertical="center"/>
    </xf>
    <xf numFmtId="0" fontId="21" fillId="0" borderId="17" xfId="42" applyFont="1" applyBorder="1" applyAlignment="1">
      <alignment horizontal="center" vertical="center"/>
    </xf>
    <xf numFmtId="2" fontId="21" fillId="0" borderId="18" xfId="42" applyNumberFormat="1" applyFont="1" applyFill="1" applyBorder="1" applyAlignment="1">
      <alignment horizontal="center" vertical="center"/>
    </xf>
    <xf numFmtId="2" fontId="21" fillId="0" borderId="17" xfId="42" applyNumberFormat="1" applyFont="1" applyFill="1" applyBorder="1" applyAlignment="1">
      <alignment horizontal="center" vertical="center"/>
    </xf>
    <xf numFmtId="2" fontId="21" fillId="0" borderId="19" xfId="42" applyNumberFormat="1" applyFont="1" applyBorder="1" applyAlignment="1">
      <alignment horizontal="center" vertical="center"/>
    </xf>
    <xf numFmtId="164" fontId="25" fillId="0" borderId="16" xfId="42" applyNumberFormat="1" applyFont="1" applyFill="1" applyBorder="1" applyAlignment="1">
      <alignment horizontal="center" vertical="center"/>
    </xf>
    <xf numFmtId="2" fontId="0" fillId="0" borderId="15" xfId="0" applyNumberFormat="1" applyBorder="1"/>
    <xf numFmtId="2" fontId="0" fillId="0" borderId="16" xfId="0" applyNumberFormat="1" applyBorder="1"/>
    <xf numFmtId="2" fontId="0" fillId="0" borderId="23" xfId="0" applyNumberFormat="1" applyBorder="1"/>
    <xf numFmtId="0" fontId="0" fillId="0" borderId="0" xfId="0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6" fontId="21" fillId="0" borderId="1" xfId="42" applyNumberFormat="1" applyFont="1" applyFill="1" applyBorder="1" applyAlignment="1">
      <alignment horizontal="center" vertical="center"/>
    </xf>
    <xf numFmtId="166" fontId="21" fillId="0" borderId="1" xfId="42" applyNumberFormat="1" applyFont="1" applyBorder="1" applyAlignment="1">
      <alignment horizontal="center" vertical="center"/>
    </xf>
    <xf numFmtId="166" fontId="21" fillId="0" borderId="0" xfId="42" applyNumberFormat="1" applyFont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1" fillId="0" borderId="14" xfId="42" applyNumberFormat="1" applyFont="1" applyFill="1" applyBorder="1" applyAlignment="1">
      <alignment horizontal="center" vertical="center"/>
    </xf>
    <xf numFmtId="16" fontId="21" fillId="0" borderId="1" xfId="42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164" fontId="21" fillId="0" borderId="16" xfId="42" applyNumberFormat="1" applyFont="1" applyBorder="1" applyAlignment="1">
      <alignment horizontal="center" vertical="center"/>
    </xf>
    <xf numFmtId="165" fontId="21" fillId="0" borderId="16" xfId="42" applyNumberFormat="1" applyFont="1" applyBorder="1" applyAlignment="1">
      <alignment horizontal="center" vertical="center"/>
    </xf>
    <xf numFmtId="166" fontId="21" fillId="0" borderId="16" xfId="42" applyNumberFormat="1" applyFont="1" applyBorder="1" applyAlignment="1">
      <alignment horizontal="center" vertical="center"/>
    </xf>
    <xf numFmtId="164" fontId="21" fillId="0" borderId="27" xfId="42" applyNumberFormat="1" applyFont="1" applyBorder="1" applyAlignment="1">
      <alignment horizontal="center" vertical="center"/>
    </xf>
    <xf numFmtId="0" fontId="21" fillId="0" borderId="27" xfId="42" applyFont="1" applyBorder="1" applyAlignment="1">
      <alignment horizontal="center" vertical="center"/>
    </xf>
    <xf numFmtId="0" fontId="21" fillId="0" borderId="27" xfId="42" applyFont="1" applyBorder="1" applyAlignment="1">
      <alignment horizontal="left" vertical="center"/>
    </xf>
    <xf numFmtId="165" fontId="21" fillId="0" borderId="27" xfId="42" applyNumberFormat="1" applyFont="1" applyBorder="1" applyAlignment="1">
      <alignment horizontal="center" vertical="center"/>
    </xf>
    <xf numFmtId="49" fontId="21" fillId="0" borderId="27" xfId="42" applyNumberFormat="1" applyFont="1" applyFill="1" applyBorder="1" applyAlignment="1">
      <alignment horizontal="center" vertical="center"/>
    </xf>
    <xf numFmtId="164" fontId="19" fillId="0" borderId="27" xfId="0" applyNumberFormat="1" applyFont="1" applyFill="1" applyBorder="1" applyAlignment="1">
      <alignment horizontal="center" vertical="center"/>
    </xf>
    <xf numFmtId="0" fontId="25" fillId="0" borderId="27" xfId="42" applyFont="1" applyFill="1" applyBorder="1" applyAlignment="1">
      <alignment horizontal="center" vertical="center"/>
    </xf>
    <xf numFmtId="165" fontId="19" fillId="0" borderId="27" xfId="0" applyNumberFormat="1" applyFont="1" applyFill="1" applyBorder="1" applyAlignment="1">
      <alignment horizontal="center" vertical="center"/>
    </xf>
    <xf numFmtId="2" fontId="21" fillId="0" borderId="27" xfId="42" applyNumberFormat="1" applyFont="1" applyFill="1" applyBorder="1" applyAlignment="1">
      <alignment horizontal="center" vertical="center"/>
    </xf>
    <xf numFmtId="164" fontId="25" fillId="0" borderId="27" xfId="42" applyNumberFormat="1" applyFont="1" applyFill="1" applyBorder="1" applyAlignment="1">
      <alignment horizontal="center" vertical="center"/>
    </xf>
    <xf numFmtId="165" fontId="25" fillId="0" borderId="27" xfId="42" applyNumberFormat="1" applyFont="1" applyFill="1" applyBorder="1" applyAlignment="1">
      <alignment horizontal="center" vertical="center"/>
    </xf>
    <xf numFmtId="49" fontId="25" fillId="0" borderId="27" xfId="42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5" fontId="19" fillId="0" borderId="16" xfId="0" applyNumberFormat="1" applyFont="1" applyFill="1" applyBorder="1" applyAlignment="1">
      <alignment horizontal="center" vertical="center"/>
    </xf>
    <xf numFmtId="49" fontId="21" fillId="0" borderId="16" xfId="0" applyNumberFormat="1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49" fontId="21" fillId="0" borderId="28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right"/>
    </xf>
    <xf numFmtId="2" fontId="0" fillId="0" borderId="16" xfId="0" applyNumberForma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7" xfId="0" applyBorder="1"/>
    <xf numFmtId="2" fontId="0" fillId="0" borderId="18" xfId="0" applyNumberFormat="1" applyBorder="1" applyAlignment="1">
      <alignment horizontal="center"/>
    </xf>
    <xf numFmtId="0" fontId="0" fillId="0" borderId="19" xfId="0" applyBorder="1"/>
    <xf numFmtId="2" fontId="0" fillId="0" borderId="3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2" fontId="0" fillId="0" borderId="37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2" xfId="42" applyFont="1" applyBorder="1" applyAlignment="1">
      <alignment horizontal="center" vertical="center"/>
    </xf>
    <xf numFmtId="166" fontId="21" fillId="0" borderId="15" xfId="42" applyNumberFormat="1" applyFont="1" applyFill="1" applyBorder="1" applyAlignment="1">
      <alignment horizontal="center" vertical="center"/>
    </xf>
    <xf numFmtId="166" fontId="21" fillId="0" borderId="21" xfId="42" applyNumberFormat="1" applyFont="1" applyBorder="1" applyAlignment="1">
      <alignment horizontal="center" vertical="center"/>
    </xf>
    <xf numFmtId="166" fontId="21" fillId="0" borderId="22" xfId="42" applyNumberFormat="1" applyFont="1" applyFill="1" applyBorder="1" applyAlignment="1">
      <alignment horizontal="center" vertical="center"/>
    </xf>
    <xf numFmtId="166" fontId="21" fillId="0" borderId="19" xfId="42" applyNumberFormat="1" applyFont="1" applyBorder="1" applyAlignment="1">
      <alignment horizontal="center" vertical="center"/>
    </xf>
    <xf numFmtId="166" fontId="21" fillId="0" borderId="20" xfId="42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34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2" fontId="0" fillId="0" borderId="43" xfId="0" applyNumberFormat="1" applyBorder="1" applyAlignment="1">
      <alignment horizontal="center"/>
    </xf>
    <xf numFmtId="2" fontId="0" fillId="0" borderId="43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49" xfId="0" applyBorder="1"/>
    <xf numFmtId="0" fontId="0" fillId="0" borderId="41" xfId="0" applyBorder="1" applyAlignment="1">
      <alignment horizontal="right"/>
    </xf>
    <xf numFmtId="2" fontId="0" fillId="0" borderId="0" xfId="0" applyNumberFormat="1" applyBorder="1"/>
    <xf numFmtId="9" fontId="0" fillId="39" borderId="36" xfId="43" applyFont="1" applyFill="1" applyBorder="1" applyAlignment="1">
      <alignment horizontal="center"/>
    </xf>
    <xf numFmtId="9" fontId="0" fillId="39" borderId="39" xfId="43" applyFont="1" applyFill="1" applyBorder="1" applyAlignment="1">
      <alignment horizontal="center"/>
    </xf>
    <xf numFmtId="9" fontId="0" fillId="39" borderId="38" xfId="43" applyFont="1" applyFill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9" fontId="0" fillId="37" borderId="36" xfId="43" applyFont="1" applyFill="1" applyBorder="1" applyAlignment="1">
      <alignment horizontal="center"/>
    </xf>
    <xf numFmtId="9" fontId="0" fillId="37" borderId="39" xfId="43" applyFont="1" applyFill="1" applyBorder="1" applyAlignment="1">
      <alignment horizontal="center"/>
    </xf>
    <xf numFmtId="9" fontId="0" fillId="37" borderId="38" xfId="43" applyFont="1" applyFill="1" applyBorder="1" applyAlignment="1">
      <alignment horizontal="center"/>
    </xf>
    <xf numFmtId="9" fontId="0" fillId="38" borderId="36" xfId="43" applyFont="1" applyFill="1" applyBorder="1" applyAlignment="1">
      <alignment horizontal="center"/>
    </xf>
    <xf numFmtId="9" fontId="0" fillId="38" borderId="39" xfId="43" applyFont="1" applyFill="1" applyBorder="1" applyAlignment="1">
      <alignment horizontal="center"/>
    </xf>
    <xf numFmtId="9" fontId="0" fillId="38" borderId="38" xfId="43" applyFont="1" applyFill="1" applyBorder="1" applyAlignment="1">
      <alignment horizontal="center"/>
    </xf>
    <xf numFmtId="9" fontId="0" fillId="39" borderId="37" xfId="43" applyFont="1" applyFill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6" fontId="21" fillId="0" borderId="2" xfId="42" applyNumberFormat="1" applyFont="1" applyBorder="1" applyAlignment="1">
      <alignment horizontal="center" vertical="center"/>
    </xf>
    <xf numFmtId="166" fontId="21" fillId="0" borderId="16" xfId="42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2" fontId="21" fillId="0" borderId="1" xfId="42" applyNumberFormat="1" applyFont="1" applyBorder="1" applyAlignment="1">
      <alignment horizontal="center" vertical="center"/>
    </xf>
    <xf numFmtId="0" fontId="20" fillId="0" borderId="47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0" fontId="20" fillId="38" borderId="36" xfId="0" applyFont="1" applyFill="1" applyBorder="1" applyAlignment="1">
      <alignment horizontal="center" vertical="center"/>
    </xf>
    <xf numFmtId="0" fontId="20" fillId="38" borderId="39" xfId="0" applyFont="1" applyFill="1" applyBorder="1" applyAlignment="1">
      <alignment horizontal="center" vertical="center"/>
    </xf>
    <xf numFmtId="0" fontId="20" fillId="38" borderId="38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"/>
    </xf>
    <xf numFmtId="0" fontId="20" fillId="37" borderId="50" xfId="0" applyFont="1" applyFill="1" applyBorder="1" applyAlignment="1">
      <alignment horizontal="center" vertical="center"/>
    </xf>
    <xf numFmtId="0" fontId="20" fillId="37" borderId="44" xfId="0" applyFont="1" applyFill="1" applyBorder="1" applyAlignment="1">
      <alignment horizontal="center" vertical="center"/>
    </xf>
    <xf numFmtId="0" fontId="20" fillId="37" borderId="51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/>
    </xf>
    <xf numFmtId="0" fontId="20" fillId="0" borderId="45" xfId="0" applyFont="1" applyFill="1" applyBorder="1" applyAlignment="1">
      <alignment horizontal="center"/>
    </xf>
    <xf numFmtId="0" fontId="20" fillId="36" borderId="24" xfId="0" applyFont="1" applyFill="1" applyBorder="1" applyAlignment="1">
      <alignment horizontal="center"/>
    </xf>
    <xf numFmtId="0" fontId="20" fillId="36" borderId="25" xfId="0" applyFont="1" applyFill="1" applyBorder="1" applyAlignment="1">
      <alignment horizontal="center"/>
    </xf>
    <xf numFmtId="0" fontId="20" fillId="36" borderId="45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165" fontId="20" fillId="0" borderId="13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165" fontId="19" fillId="0" borderId="15" xfId="0" applyNumberFormat="1" applyFont="1" applyFill="1" applyBorder="1" applyAlignment="1">
      <alignment horizontal="center" vertical="center" wrapText="1"/>
    </xf>
    <xf numFmtId="165" fontId="19" fillId="0" borderId="16" xfId="0" applyNumberFormat="1" applyFont="1" applyFill="1" applyBorder="1" applyAlignment="1">
      <alignment horizontal="center" vertical="center" wrapText="1"/>
    </xf>
    <xf numFmtId="0" fontId="24" fillId="0" borderId="13" xfId="42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33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66" fontId="20" fillId="0" borderId="14" xfId="0" applyNumberFormat="1" applyFont="1" applyBorder="1" applyAlignment="1">
      <alignment horizontal="center" vertical="center"/>
    </xf>
    <xf numFmtId="166" fontId="20" fillId="0" borderId="3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66" fontId="19" fillId="0" borderId="15" xfId="0" applyNumberFormat="1" applyFont="1" applyBorder="1" applyAlignment="1">
      <alignment horizontal="center" vertical="center"/>
    </xf>
    <xf numFmtId="166" fontId="19" fillId="0" borderId="16" xfId="0" applyNumberFormat="1" applyFont="1" applyBorder="1" applyAlignment="1">
      <alignment horizontal="center" vertical="center"/>
    </xf>
    <xf numFmtId="166" fontId="19" fillId="0" borderId="15" xfId="0" applyNumberFormat="1" applyFont="1" applyBorder="1" applyAlignment="1">
      <alignment horizontal="center" vertical="center" wrapText="1"/>
    </xf>
    <xf numFmtId="166" fontId="19" fillId="0" borderId="16" xfId="0" applyNumberFormat="1" applyFont="1" applyBorder="1" applyAlignment="1">
      <alignment horizontal="center" vertical="center" wrapText="1"/>
    </xf>
    <xf numFmtId="165" fontId="19" fillId="0" borderId="15" xfId="0" applyNumberFormat="1" applyFont="1" applyBorder="1" applyAlignment="1">
      <alignment horizontal="center" vertical="center" wrapText="1"/>
    </xf>
    <xf numFmtId="165" fontId="19" fillId="0" borderId="16" xfId="0" applyNumberFormat="1" applyFont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</cellXfs>
  <cellStyles count="44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Акцент1" xfId="19" xr:uid="{00000000-0005-0000-0000-000012000000}"/>
    <cellStyle name="Акцент2" xfId="20" xr:uid="{00000000-0005-0000-0000-000013000000}"/>
    <cellStyle name="Акцент3" xfId="21" xr:uid="{00000000-0005-0000-0000-000014000000}"/>
    <cellStyle name="Акцент4" xfId="22" xr:uid="{00000000-0005-0000-0000-000015000000}"/>
    <cellStyle name="Акцент5" xfId="23" xr:uid="{00000000-0005-0000-0000-000016000000}"/>
    <cellStyle name="Акцент6" xfId="24" xr:uid="{00000000-0005-0000-0000-000017000000}"/>
    <cellStyle name="Ввод " xfId="25" xr:uid="{00000000-0005-0000-0000-000018000000}"/>
    <cellStyle name="Вывод" xfId="26" xr:uid="{00000000-0005-0000-0000-000019000000}"/>
    <cellStyle name="Вычисление" xfId="27" xr:uid="{00000000-0005-0000-0000-00001A000000}"/>
    <cellStyle name="Заголовок 1" xfId="28" xr:uid="{00000000-0005-0000-0000-00001B000000}"/>
    <cellStyle name="Заголовок 2" xfId="29" xr:uid="{00000000-0005-0000-0000-00001C000000}"/>
    <cellStyle name="Заголовок 3" xfId="30" xr:uid="{00000000-0005-0000-0000-00001D000000}"/>
    <cellStyle name="Заголовок 4" xfId="31" xr:uid="{00000000-0005-0000-0000-00001E000000}"/>
    <cellStyle name="Итог" xfId="32" xr:uid="{00000000-0005-0000-0000-00001F000000}"/>
    <cellStyle name="Контрольная ячейка" xfId="33" xr:uid="{00000000-0005-0000-0000-000020000000}"/>
    <cellStyle name="Название" xfId="34" xr:uid="{00000000-0005-0000-0000-000021000000}"/>
    <cellStyle name="Нейтральный" xfId="35" xr:uid="{00000000-0005-0000-0000-000022000000}"/>
    <cellStyle name="Обычный" xfId="0" builtinId="0"/>
    <cellStyle name="Обычный 2" xfId="42" xr:uid="{00000000-0005-0000-0000-000024000000}"/>
    <cellStyle name="Плохой" xfId="36" xr:uid="{00000000-0005-0000-0000-000025000000}"/>
    <cellStyle name="Пояснение" xfId="37" xr:uid="{00000000-0005-0000-0000-000026000000}"/>
    <cellStyle name="Примечание" xfId="38" xr:uid="{00000000-0005-0000-0000-000027000000}"/>
    <cellStyle name="Процентный" xfId="43" builtinId="5"/>
    <cellStyle name="Связанная ячейка" xfId="39" xr:uid="{00000000-0005-0000-0000-000029000000}"/>
    <cellStyle name="Текст предупреждения" xfId="40" xr:uid="{00000000-0005-0000-0000-00002A000000}"/>
    <cellStyle name="Хороший" xfId="41" xr:uid="{00000000-0005-0000-0000-00002B000000}"/>
  </cellStyles>
  <dxfs count="10">
    <dxf>
      <fill>
        <patternFill patternType="none">
          <bgColor auto="1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679555650502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33CCCC"/>
      <color rgb="FFFF4F4F"/>
      <color rgb="FF66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 с НДС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 с НДС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Экономика!$B$12:$B$23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Экономика!$D$12:$D$23</c:f>
              <c:numCache>
                <c:formatCode>0.00</c:formatCode>
                <c:ptCount val="12"/>
                <c:pt idx="0">
                  <c:v>20199.919999999998</c:v>
                </c:pt>
                <c:pt idx="1">
                  <c:v>71703.34</c:v>
                </c:pt>
                <c:pt idx="2">
                  <c:v>224981.68</c:v>
                </c:pt>
                <c:pt idx="3">
                  <c:v>24430.86</c:v>
                </c:pt>
                <c:pt idx="4">
                  <c:v>516707.39</c:v>
                </c:pt>
                <c:pt idx="5">
                  <c:v>466920</c:v>
                </c:pt>
                <c:pt idx="6">
                  <c:v>865826.79000000015</c:v>
                </c:pt>
                <c:pt idx="7">
                  <c:v>363564.07</c:v>
                </c:pt>
                <c:pt idx="8">
                  <c:v>405896.33</c:v>
                </c:pt>
                <c:pt idx="9">
                  <c:v>379871.63</c:v>
                </c:pt>
                <c:pt idx="10">
                  <c:v>285906.49</c:v>
                </c:pt>
                <c:pt idx="11">
                  <c:v>341168.80799999996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8-4D80-8230-94E4DE253DE5}"/>
            </c:ext>
          </c:extLst>
        </c:ser>
        <c:ser>
          <c:idx val="2"/>
          <c:order val="1"/>
          <c:tx>
            <c:v>2020 с НДС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Экономика!$B$12:$B$23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Экономика!$K$12:$K$23</c:f>
              <c:numCache>
                <c:formatCode>0.00</c:formatCode>
                <c:ptCount val="12"/>
                <c:pt idx="0">
                  <c:v>8341.2839999999997</c:v>
                </c:pt>
                <c:pt idx="1">
                  <c:v>282385.48799999995</c:v>
                </c:pt>
                <c:pt idx="2">
                  <c:v>267170.34000000003</c:v>
                </c:pt>
                <c:pt idx="3">
                  <c:v>1204520.3700000001</c:v>
                </c:pt>
                <c:pt idx="4">
                  <c:v>221965.54800000001</c:v>
                </c:pt>
                <c:pt idx="5">
                  <c:v>231019.584</c:v>
                </c:pt>
                <c:pt idx="6">
                  <c:v>1168665.3095385593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8-4D80-8230-94E4DE253DE5}"/>
            </c:ext>
          </c:extLst>
        </c:ser>
        <c:ser>
          <c:idx val="1"/>
          <c:order val="2"/>
          <c:tx>
            <c:v>2021 с НДС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Экономика!$B$12:$B$23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Экономика!$Q$12:$Q$23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F-4870-8FCB-0FA6BCC8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9229888"/>
        <c:axId val="-1669219552"/>
        <c:extLst/>
      </c:lineChart>
      <c:catAx>
        <c:axId val="-16692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9219552"/>
        <c:crosses val="autoZero"/>
        <c:auto val="1"/>
        <c:lblAlgn val="ctr"/>
        <c:lblOffset val="100"/>
        <c:noMultiLvlLbl val="0"/>
      </c:catAx>
      <c:valAx>
        <c:axId val="-16692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;[Red]0.00" sourceLinked="0"/>
        <c:majorTickMark val="cross"/>
        <c:minorTickMark val="in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69229888"/>
        <c:crosses val="autoZero"/>
        <c:crossBetween val="between"/>
        <c:majorUnit val="100000"/>
        <c:min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607216</xdr:colOff>
      <xdr:row>24</xdr:row>
      <xdr:rowOff>9524</xdr:rowOff>
    </xdr:from>
    <xdr:to>
      <xdr:col>18</xdr:col>
      <xdr:colOff>0</xdr:colOff>
      <xdr:row>52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4"/>
  <sheetViews>
    <sheetView tabSelected="1" topLeftCell="A2" zoomScale="80" zoomScaleNormal="80" workbookViewId="0">
      <selection activeCell="W28" sqref="W28"/>
    </sheetView>
  </sheetViews>
  <sheetFormatPr defaultRowHeight="14.4"/>
  <cols>
    <col min="2" max="2" width="23.5546875" customWidth="1"/>
    <col min="3" max="4" width="11.44140625" bestFit="1" customWidth="1"/>
    <col min="5" max="5" width="13" bestFit="1" customWidth="1"/>
    <col min="6" max="6" width="6.109375" customWidth="1"/>
    <col min="7" max="7" width="11.33203125" bestFit="1" customWidth="1"/>
    <col min="8" max="8" width="11.109375" customWidth="1"/>
    <col min="9" max="9" width="11.44140625" bestFit="1" customWidth="1"/>
    <col min="10" max="10" width="13" bestFit="1" customWidth="1"/>
    <col min="11" max="11" width="11.44140625" bestFit="1" customWidth="1"/>
    <col min="12" max="12" width="6" customWidth="1"/>
    <col min="13" max="13" width="11.33203125" bestFit="1" customWidth="1"/>
    <col min="14" max="14" width="11" customWidth="1"/>
    <col min="15" max="15" width="11.44140625" bestFit="1" customWidth="1"/>
    <col min="16" max="16" width="13" bestFit="1" customWidth="1"/>
    <col min="17" max="17" width="11" bestFit="1" customWidth="1"/>
    <col min="18" max="18" width="6.109375" customWidth="1"/>
  </cols>
  <sheetData>
    <row r="1" spans="2:29">
      <c r="G1" s="81"/>
      <c r="H1" s="81"/>
      <c r="I1" s="141"/>
      <c r="J1" s="141"/>
      <c r="K1" s="81"/>
      <c r="L1" s="81"/>
    </row>
    <row r="2" spans="2:29">
      <c r="E2" s="258"/>
      <c r="G2" s="81"/>
      <c r="H2" s="81"/>
      <c r="I2" s="142"/>
      <c r="J2" s="142"/>
      <c r="K2" s="81"/>
      <c r="L2" s="81"/>
    </row>
    <row r="3" spans="2:29">
      <c r="B3" s="1" t="s">
        <v>36</v>
      </c>
      <c r="C3" s="4">
        <f>Выключатели!A1</f>
        <v>370079.27857599978</v>
      </c>
      <c r="E3" s="258"/>
      <c r="H3" s="82"/>
      <c r="I3" s="82"/>
      <c r="J3" s="82"/>
      <c r="K3" s="82"/>
      <c r="L3" s="157"/>
      <c r="M3" s="157"/>
      <c r="N3" s="157"/>
      <c r="O3" s="157"/>
      <c r="P3" s="157"/>
    </row>
    <row r="4" spans="2:29" ht="15" thickBot="1">
      <c r="B4" s="1" t="s">
        <v>87</v>
      </c>
      <c r="C4" s="4">
        <f>'Разъед, ОД, КЗ, ЗОН'!A1</f>
        <v>281715.46099199995</v>
      </c>
      <c r="E4" s="258"/>
      <c r="G4" s="2"/>
      <c r="H4" s="81"/>
      <c r="I4" s="238"/>
      <c r="J4" s="238"/>
      <c r="K4" s="238"/>
      <c r="L4" s="238"/>
    </row>
    <row r="5" spans="2:29" ht="15" thickBot="1">
      <c r="B5" s="1" t="s">
        <v>37</v>
      </c>
      <c r="C5" s="154">
        <f>'Прочее оборудование'!A1</f>
        <v>322093.01838079974</v>
      </c>
      <c r="F5" s="259" t="str">
        <f>IF(5000000&lt;D24, 100%, " ")</f>
        <v xml:space="preserve"> </v>
      </c>
      <c r="H5" s="81"/>
      <c r="I5" s="238"/>
      <c r="J5" s="81"/>
      <c r="K5" s="81"/>
      <c r="L5" s="265" t="str">
        <f>IF(5000000&lt;K24, 100%, " ")</f>
        <v xml:space="preserve"> </v>
      </c>
      <c r="R5" s="268" t="str">
        <f>IF(5000000&lt;Q24, 100%, " ")</f>
        <v xml:space="preserve"> </v>
      </c>
    </row>
    <row r="6" spans="2:29" ht="15" thickBot="1">
      <c r="B6" s="3" t="s">
        <v>800</v>
      </c>
      <c r="C6" s="156">
        <f>SUM(C3:C5)</f>
        <v>973887.75794879952</v>
      </c>
      <c r="F6" s="260" t="str">
        <f>IF(5000000*0.95&lt;D24, 95%, " ")</f>
        <v xml:space="preserve"> </v>
      </c>
      <c r="G6" s="81"/>
      <c r="H6" s="81"/>
      <c r="I6" s="238"/>
      <c r="J6" s="81"/>
      <c r="K6" s="81"/>
      <c r="L6" s="266" t="str">
        <f>IF(5000000*0.95&lt;K24, 95%, " ")</f>
        <v xml:space="preserve"> </v>
      </c>
      <c r="R6" s="269" t="str">
        <f>IF(5000000*0.95&lt;Q24, 95%, " ")</f>
        <v xml:space="preserve"> </v>
      </c>
    </row>
    <row r="7" spans="2:29">
      <c r="B7" s="3" t="s">
        <v>89</v>
      </c>
      <c r="C7" s="155">
        <f>C6*1.2</f>
        <v>1168665.3095385593</v>
      </c>
      <c r="D7" s="2"/>
      <c r="F7" s="260" t="str">
        <f>IF(5000000*0.9&lt;D24, 90%, " ")</f>
        <v xml:space="preserve"> </v>
      </c>
      <c r="G7" s="81"/>
      <c r="H7" s="81"/>
      <c r="I7" s="238"/>
      <c r="J7" s="142"/>
      <c r="K7" s="81"/>
      <c r="L7" s="266" t="str">
        <f>IF(5000000*0.9&lt;K24, 90%, " ")</f>
        <v xml:space="preserve"> </v>
      </c>
      <c r="R7" s="269" t="str">
        <f>IF(5000000*0.9&lt;Q24, 90%, " ")</f>
        <v xml:space="preserve"> </v>
      </c>
    </row>
    <row r="8" spans="2:29" ht="15" thickBot="1">
      <c r="F8" s="271" t="str">
        <f>IF(5000000*0.85&lt;D24, 85%, " ")</f>
        <v xml:space="preserve"> </v>
      </c>
      <c r="G8" s="81"/>
      <c r="H8" s="81"/>
      <c r="I8" s="238"/>
      <c r="J8" s="81"/>
      <c r="K8" s="81"/>
      <c r="L8" s="266" t="str">
        <f>IF(5000000*0.85&lt;K24, 85%, " ")</f>
        <v xml:space="preserve"> </v>
      </c>
      <c r="R8" s="269" t="str">
        <f>IF(5000000*0.85&lt;Q24, 85%, " ")</f>
        <v xml:space="preserve"> </v>
      </c>
    </row>
    <row r="9" spans="2:29" ht="15" thickBot="1">
      <c r="B9" s="313" t="s">
        <v>796</v>
      </c>
      <c r="C9" s="314"/>
      <c r="D9" s="314"/>
      <c r="E9" s="315"/>
      <c r="F9" s="260">
        <v>0.79300000000000004</v>
      </c>
      <c r="G9" s="305" t="s">
        <v>797</v>
      </c>
      <c r="H9" s="306"/>
      <c r="I9" s="306"/>
      <c r="J9" s="307"/>
      <c r="K9" s="308" t="s">
        <v>872</v>
      </c>
      <c r="L9" s="266" t="str">
        <f>IF(5000000*0.8&lt;K24, 80%, " ")</f>
        <v xml:space="preserve"> </v>
      </c>
      <c r="M9" s="299" t="s">
        <v>797</v>
      </c>
      <c r="N9" s="300"/>
      <c r="O9" s="300"/>
      <c r="P9" s="301"/>
      <c r="Q9" s="302" t="s">
        <v>872</v>
      </c>
      <c r="R9" s="269" t="str">
        <f>IF(5000000*0.8&lt;Q24, 80%, " ")</f>
        <v xml:space="preserve"> </v>
      </c>
    </row>
    <row r="10" spans="2:29" ht="15" thickBot="1">
      <c r="B10" s="311" t="s">
        <v>135</v>
      </c>
      <c r="C10" s="306"/>
      <c r="D10" s="306"/>
      <c r="E10" s="312"/>
      <c r="F10" s="260">
        <f>IF(5000000*0.75&lt;D24, 75%, " ")</f>
        <v>0.75</v>
      </c>
      <c r="G10" s="305" t="s">
        <v>794</v>
      </c>
      <c r="H10" s="306"/>
      <c r="I10" s="306"/>
      <c r="J10" s="307"/>
      <c r="K10" s="309"/>
      <c r="L10" s="266" t="str">
        <f>IF(5000000*0.75&lt;K24, 75%, " ")</f>
        <v xml:space="preserve"> </v>
      </c>
      <c r="M10" s="305" t="s">
        <v>952</v>
      </c>
      <c r="N10" s="306"/>
      <c r="O10" s="306"/>
      <c r="P10" s="307"/>
      <c r="Q10" s="303"/>
      <c r="R10" s="269" t="str">
        <f>IF(5000000*0.75&lt;Q24, 75%, " ")</f>
        <v xml:space="preserve"> </v>
      </c>
    </row>
    <row r="11" spans="2:29" ht="15" thickBot="1">
      <c r="B11" s="200" t="s">
        <v>19</v>
      </c>
      <c r="C11" s="244" t="s">
        <v>148</v>
      </c>
      <c r="D11" s="247" t="s">
        <v>149</v>
      </c>
      <c r="E11" s="250" t="s">
        <v>150</v>
      </c>
      <c r="F11" s="260">
        <f>IF(5000000*0.7&lt;D24, 70%, " ")</f>
        <v>0.7</v>
      </c>
      <c r="G11" s="254" t="s">
        <v>19</v>
      </c>
      <c r="H11" s="217" t="s">
        <v>148</v>
      </c>
      <c r="I11" s="217" t="s">
        <v>149</v>
      </c>
      <c r="J11" s="218" t="s">
        <v>150</v>
      </c>
      <c r="K11" s="310"/>
      <c r="L11" s="266" t="str">
        <f>IF(5000000*0.7&lt;K24, 70%, " ")</f>
        <v xml:space="preserve"> </v>
      </c>
      <c r="M11" s="254" t="s">
        <v>19</v>
      </c>
      <c r="N11" s="217" t="s">
        <v>148</v>
      </c>
      <c r="O11" s="217" t="s">
        <v>149</v>
      </c>
      <c r="P11" s="218" t="s">
        <v>150</v>
      </c>
      <c r="Q11" s="304"/>
      <c r="R11" s="269" t="str">
        <f>IF(5000000*0.7&lt;Q24, 70%, " ")</f>
        <v xml:space="preserve"> </v>
      </c>
    </row>
    <row r="12" spans="2:29">
      <c r="B12" s="201" t="s">
        <v>136</v>
      </c>
      <c r="C12" s="245">
        <v>20199.919999999998</v>
      </c>
      <c r="D12" s="248">
        <v>20199.919999999998</v>
      </c>
      <c r="E12" s="251">
        <f t="shared" ref="E12:E24" si="0">D12-C12</f>
        <v>0</v>
      </c>
      <c r="F12" s="260">
        <f>IF(5000000*0.65&lt;D24, 65%, " ")</f>
        <v>0.65</v>
      </c>
      <c r="G12" s="255" t="s">
        <v>136</v>
      </c>
      <c r="H12" s="42"/>
      <c r="I12" s="42">
        <v>6951.07</v>
      </c>
      <c r="J12" s="202">
        <f t="shared" ref="J12:J23" si="1">I12-H12</f>
        <v>6951.07</v>
      </c>
      <c r="K12" s="262">
        <f>I12*1.2</f>
        <v>8341.2839999999997</v>
      </c>
      <c r="L12" s="266">
        <f>IF(5000000*0.65&lt;K24, 65%, " ")</f>
        <v>0.65</v>
      </c>
      <c r="M12" s="255" t="s">
        <v>136</v>
      </c>
      <c r="N12" s="42"/>
      <c r="O12" s="42"/>
      <c r="P12" s="202">
        <f t="shared" ref="P12:P14" si="2">O12-N12</f>
        <v>0</v>
      </c>
      <c r="Q12" s="208">
        <f t="shared" ref="Q12:Q23" si="3">O12*1.2</f>
        <v>0</v>
      </c>
      <c r="R12" s="269" t="str">
        <f>IF(5000000*0.65&lt;Q24, 65%, " ")</f>
        <v xml:space="preserve"> </v>
      </c>
    </row>
    <row r="13" spans="2:29">
      <c r="B13" s="201" t="s">
        <v>137</v>
      </c>
      <c r="C13" s="245">
        <v>71703.34</v>
      </c>
      <c r="D13" s="248">
        <v>71703.34</v>
      </c>
      <c r="E13" s="251">
        <f t="shared" si="0"/>
        <v>0</v>
      </c>
      <c r="F13" s="260">
        <f>IF(5000000*0.6&lt;D24, 60%, " ")</f>
        <v>0.6</v>
      </c>
      <c r="G13" s="255" t="s">
        <v>137</v>
      </c>
      <c r="H13" s="42"/>
      <c r="I13" s="42">
        <v>235321.24</v>
      </c>
      <c r="J13" s="202">
        <f t="shared" si="1"/>
        <v>235321.24</v>
      </c>
      <c r="K13" s="263">
        <f t="shared" ref="K13:K23" si="4">I13*1.2</f>
        <v>282385.48799999995</v>
      </c>
      <c r="L13" s="266">
        <f>IF(5000000*0.6&lt;K24, 60%, " ")</f>
        <v>0.6</v>
      </c>
      <c r="M13" s="255" t="s">
        <v>137</v>
      </c>
      <c r="N13" s="42"/>
      <c r="O13" s="42"/>
      <c r="P13" s="202">
        <f t="shared" si="2"/>
        <v>0</v>
      </c>
      <c r="Q13" s="208">
        <f t="shared" si="3"/>
        <v>0</v>
      </c>
      <c r="R13" s="269" t="str">
        <f>IF(5000000*0.6&lt;Q24, 60%, " ")</f>
        <v xml:space="preserve"> </v>
      </c>
    </row>
    <row r="14" spans="2:29">
      <c r="B14" s="201" t="s">
        <v>138</v>
      </c>
      <c r="C14" s="245">
        <v>145134.12</v>
      </c>
      <c r="D14" s="248">
        <v>224981.68</v>
      </c>
      <c r="E14" s="251">
        <f t="shared" si="0"/>
        <v>79847.56</v>
      </c>
      <c r="F14" s="260">
        <f>IF(5000000*0.55&lt;D24, 55%, " ")</f>
        <v>0.55000000000000004</v>
      </c>
      <c r="G14" s="255" t="s">
        <v>138</v>
      </c>
      <c r="H14" s="42"/>
      <c r="I14" s="70">
        <v>222641.95</v>
      </c>
      <c r="J14" s="211">
        <v>222641.95</v>
      </c>
      <c r="K14" s="263">
        <f t="shared" si="4"/>
        <v>267170.34000000003</v>
      </c>
      <c r="L14" s="266">
        <f>IF(5000000*0.55&lt;K24, 55%, " ")</f>
        <v>0.55000000000000004</v>
      </c>
      <c r="M14" s="255" t="s">
        <v>138</v>
      </c>
      <c r="N14" s="42"/>
      <c r="O14" s="70"/>
      <c r="P14" s="202">
        <f t="shared" si="2"/>
        <v>0</v>
      </c>
      <c r="Q14" s="208">
        <f t="shared" si="3"/>
        <v>0</v>
      </c>
      <c r="R14" s="269" t="str">
        <f>IF(5000000*0.55&lt;Q24, 55%, " ")</f>
        <v xml:space="preserve"> </v>
      </c>
    </row>
    <row r="15" spans="2:29">
      <c r="B15" s="201" t="s">
        <v>139</v>
      </c>
      <c r="C15" s="245">
        <v>280405.81</v>
      </c>
      <c r="D15" s="248">
        <v>24430.86</v>
      </c>
      <c r="E15" s="251">
        <f t="shared" si="0"/>
        <v>-255974.95</v>
      </c>
      <c r="F15" s="260">
        <f>IF(5000000*0.5&lt;D24, 50%, " ")</f>
        <v>0.5</v>
      </c>
      <c r="G15" s="255" t="s">
        <v>139</v>
      </c>
      <c r="H15" s="42"/>
      <c r="I15" s="70">
        <v>1003766.9700000001</v>
      </c>
      <c r="J15" s="202">
        <f t="shared" si="1"/>
        <v>1003766.9700000001</v>
      </c>
      <c r="K15" s="263">
        <v>1204520.3700000001</v>
      </c>
      <c r="L15" s="266">
        <f>IF(5000000*0.5&lt;K24, 50%, " ")</f>
        <v>0.5</v>
      </c>
      <c r="M15" s="255" t="s">
        <v>139</v>
      </c>
      <c r="N15" s="42"/>
      <c r="O15" s="70"/>
      <c r="P15" s="202">
        <f t="shared" ref="P15:P23" si="5">O15-N15</f>
        <v>0</v>
      </c>
      <c r="Q15" s="208">
        <f t="shared" si="3"/>
        <v>0</v>
      </c>
      <c r="R15" s="269" t="str">
        <f>IF(5000000*0.5&lt;Q24, 50%, " ")</f>
        <v xml:space="preserve"> </v>
      </c>
      <c r="S15" s="2"/>
      <c r="T15" s="2"/>
      <c r="U15" s="2"/>
      <c r="V15" s="2"/>
      <c r="W15" s="2"/>
      <c r="X15" s="2"/>
      <c r="Y15" s="2"/>
      <c r="Z15" s="97"/>
      <c r="AA15" s="97"/>
      <c r="AB15" s="97"/>
      <c r="AC15" s="91"/>
    </row>
    <row r="16" spans="2:29">
      <c r="B16" s="201" t="s">
        <v>140</v>
      </c>
      <c r="C16" s="245">
        <v>217771.4</v>
      </c>
      <c r="D16" s="248">
        <v>516707.39</v>
      </c>
      <c r="E16" s="251">
        <f t="shared" si="0"/>
        <v>298935.99</v>
      </c>
      <c r="F16" s="260">
        <f>IF(5000000*0.45&lt;D24, 45%, " ")</f>
        <v>0.45</v>
      </c>
      <c r="G16" s="255" t="s">
        <v>140</v>
      </c>
      <c r="H16" s="70"/>
      <c r="I16" s="4">
        <v>184971.29</v>
      </c>
      <c r="J16" s="202">
        <f t="shared" si="1"/>
        <v>184971.29</v>
      </c>
      <c r="K16" s="263">
        <f t="shared" si="4"/>
        <v>221965.54800000001</v>
      </c>
      <c r="L16" s="266">
        <f>IF(5000000*0.45&lt;K24, 45%, " ")</f>
        <v>0.45</v>
      </c>
      <c r="M16" s="255" t="s">
        <v>140</v>
      </c>
      <c r="N16" s="70"/>
      <c r="O16" s="4"/>
      <c r="P16" s="202">
        <f t="shared" si="5"/>
        <v>0</v>
      </c>
      <c r="Q16" s="208">
        <f t="shared" si="3"/>
        <v>0</v>
      </c>
      <c r="R16" s="269" t="str">
        <f>IF(5000000*0.45&lt;Q24, 45%, " ")</f>
        <v xml:space="preserve"> </v>
      </c>
    </row>
    <row r="17" spans="2:18">
      <c r="B17" s="201" t="s">
        <v>141</v>
      </c>
      <c r="C17" s="245">
        <v>402338.47</v>
      </c>
      <c r="D17" s="248">
        <v>466920</v>
      </c>
      <c r="E17" s="251">
        <f t="shared" si="0"/>
        <v>64581.530000000028</v>
      </c>
      <c r="F17" s="260">
        <f>IF(5000000*0.4&lt;D24, 40%, " ")</f>
        <v>0.4</v>
      </c>
      <c r="G17" s="255" t="s">
        <v>141</v>
      </c>
      <c r="H17" s="42"/>
      <c r="I17" s="70">
        <v>192516.32</v>
      </c>
      <c r="J17" s="202">
        <f t="shared" si="1"/>
        <v>192516.32</v>
      </c>
      <c r="K17" s="263">
        <f t="shared" si="4"/>
        <v>231019.584</v>
      </c>
      <c r="L17" s="266">
        <f>IF(5000000*0.4&lt;K24, 40%, " ")</f>
        <v>0.4</v>
      </c>
      <c r="M17" s="255" t="s">
        <v>141</v>
      </c>
      <c r="N17" s="42"/>
      <c r="O17" s="70"/>
      <c r="P17" s="202">
        <f t="shared" si="5"/>
        <v>0</v>
      </c>
      <c r="Q17" s="208">
        <f t="shared" si="3"/>
        <v>0</v>
      </c>
      <c r="R17" s="269" t="str">
        <f>IF(5000000*0.4&lt;Q24, 40%, " ")</f>
        <v xml:space="preserve"> </v>
      </c>
    </row>
    <row r="18" spans="2:18">
      <c r="B18" s="201" t="s">
        <v>142</v>
      </c>
      <c r="C18" s="245">
        <v>415069.93</v>
      </c>
      <c r="D18" s="249">
        <v>865826.79000000015</v>
      </c>
      <c r="E18" s="251">
        <f t="shared" si="0"/>
        <v>450756.86000000016</v>
      </c>
      <c r="F18" s="260">
        <f>IF(5000000*0.35&lt;D24, 35%, " ")</f>
        <v>0.35</v>
      </c>
      <c r="G18" s="255" t="s">
        <v>142</v>
      </c>
      <c r="H18" s="42"/>
      <c r="I18" s="134">
        <f>C6</f>
        <v>973887.75794879952</v>
      </c>
      <c r="J18" s="202">
        <f t="shared" si="1"/>
        <v>973887.75794879952</v>
      </c>
      <c r="K18" s="263">
        <f t="shared" si="4"/>
        <v>1168665.3095385593</v>
      </c>
      <c r="L18" s="266">
        <f>IF(5000000*0.35&lt;K24, 35%, "-")</f>
        <v>0.35</v>
      </c>
      <c r="M18" s="255" t="s">
        <v>142</v>
      </c>
      <c r="N18" s="42"/>
      <c r="O18" s="134"/>
      <c r="P18" s="202">
        <f t="shared" si="5"/>
        <v>0</v>
      </c>
      <c r="Q18" s="208">
        <f t="shared" si="3"/>
        <v>0</v>
      </c>
      <c r="R18" s="269" t="str">
        <f>IF(5000000*0.35&lt;Q24, 35%, " ")</f>
        <v xml:space="preserve"> </v>
      </c>
    </row>
    <row r="19" spans="2:18">
      <c r="B19" s="201" t="s">
        <v>143</v>
      </c>
      <c r="C19" s="245">
        <v>294748.15000000002</v>
      </c>
      <c r="D19" s="248">
        <v>363564.07</v>
      </c>
      <c r="E19" s="251">
        <f t="shared" si="0"/>
        <v>68815.919999999984</v>
      </c>
      <c r="F19" s="260">
        <f>IF(5000000*0.3&lt;D24, 30%, " ")</f>
        <v>0.3</v>
      </c>
      <c r="G19" s="255" t="s">
        <v>143</v>
      </c>
      <c r="H19" s="42"/>
      <c r="I19" s="70"/>
      <c r="J19" s="202">
        <f t="shared" si="1"/>
        <v>0</v>
      </c>
      <c r="K19" s="263">
        <f t="shared" si="4"/>
        <v>0</v>
      </c>
      <c r="L19" s="266">
        <f>IF(5000000*0.3&lt;K24, 30%, "-")</f>
        <v>0.3</v>
      </c>
      <c r="M19" s="255" t="s">
        <v>143</v>
      </c>
      <c r="N19" s="42"/>
      <c r="O19" s="70"/>
      <c r="P19" s="202">
        <f t="shared" si="5"/>
        <v>0</v>
      </c>
      <c r="Q19" s="208">
        <f t="shared" si="3"/>
        <v>0</v>
      </c>
      <c r="R19" s="269" t="str">
        <f>IF(5000000*0.3&lt;Q24, 30%, " ")</f>
        <v xml:space="preserve"> </v>
      </c>
    </row>
    <row r="20" spans="2:18">
      <c r="B20" s="201" t="s">
        <v>144</v>
      </c>
      <c r="C20" s="245">
        <v>325320.96000000002</v>
      </c>
      <c r="D20" s="248">
        <v>405896.33</v>
      </c>
      <c r="E20" s="251">
        <f t="shared" si="0"/>
        <v>80575.37</v>
      </c>
      <c r="F20" s="260">
        <f>IF(5000000*0.25&lt;D24, 25%, " ")</f>
        <v>0.25</v>
      </c>
      <c r="G20" s="255" t="s">
        <v>144</v>
      </c>
      <c r="H20" s="42"/>
      <c r="I20" s="70"/>
      <c r="J20" s="202">
        <f t="shared" si="1"/>
        <v>0</v>
      </c>
      <c r="K20" s="263">
        <f t="shared" si="4"/>
        <v>0</v>
      </c>
      <c r="L20" s="266">
        <f>IF(5000000*0.25&lt;K24, 25%, "-")</f>
        <v>0.25</v>
      </c>
      <c r="M20" s="255" t="s">
        <v>144</v>
      </c>
      <c r="N20" s="42"/>
      <c r="O20" s="70"/>
      <c r="P20" s="202">
        <f t="shared" si="5"/>
        <v>0</v>
      </c>
      <c r="Q20" s="208">
        <f t="shared" si="3"/>
        <v>0</v>
      </c>
      <c r="R20" s="269" t="str">
        <f>IF(5000000*0.25&lt;Q24, 25%, " ")</f>
        <v xml:space="preserve"> </v>
      </c>
    </row>
    <row r="21" spans="2:18">
      <c r="B21" s="201" t="s">
        <v>145</v>
      </c>
      <c r="C21" s="245">
        <v>310251.19</v>
      </c>
      <c r="D21" s="248">
        <v>379871.63</v>
      </c>
      <c r="E21" s="251">
        <f t="shared" si="0"/>
        <v>69620.44</v>
      </c>
      <c r="F21" s="260">
        <f>IF(5000000*0.2&lt;D24, 20%, " ")</f>
        <v>0.2</v>
      </c>
      <c r="G21" s="255" t="s">
        <v>145</v>
      </c>
      <c r="H21" s="42"/>
      <c r="I21" s="70"/>
      <c r="J21" s="202">
        <f t="shared" si="1"/>
        <v>0</v>
      </c>
      <c r="K21" s="263">
        <f t="shared" si="4"/>
        <v>0</v>
      </c>
      <c r="L21" s="266">
        <f>IF(5000000*0.2&lt;K24, 20%, "-")</f>
        <v>0.2</v>
      </c>
      <c r="M21" s="255" t="s">
        <v>145</v>
      </c>
      <c r="N21" s="42"/>
      <c r="O21" s="70"/>
      <c r="P21" s="202">
        <f t="shared" si="5"/>
        <v>0</v>
      </c>
      <c r="Q21" s="208">
        <f t="shared" si="3"/>
        <v>0</v>
      </c>
      <c r="R21" s="269" t="str">
        <f>IF(5000000*0.2&lt;Q24, 20%, " ")</f>
        <v xml:space="preserve"> </v>
      </c>
    </row>
    <row r="22" spans="2:18">
      <c r="B22" s="201" t="s">
        <v>146</v>
      </c>
      <c r="C22" s="245">
        <v>299763.78000000003</v>
      </c>
      <c r="D22" s="248">
        <v>285906.49</v>
      </c>
      <c r="E22" s="251">
        <f t="shared" si="0"/>
        <v>-13857.290000000037</v>
      </c>
      <c r="F22" s="260">
        <f>IF(5000000*0.15&lt;D24, 15%, " ")</f>
        <v>0.15</v>
      </c>
      <c r="G22" s="255" t="s">
        <v>146</v>
      </c>
      <c r="H22" s="42"/>
      <c r="I22" s="70"/>
      <c r="J22" s="202">
        <f t="shared" si="1"/>
        <v>0</v>
      </c>
      <c r="K22" s="263">
        <f t="shared" si="4"/>
        <v>0</v>
      </c>
      <c r="L22" s="266">
        <f>IF(5000000*0.15&lt;K24, 15%, "-")</f>
        <v>0.15</v>
      </c>
      <c r="M22" s="255" t="s">
        <v>146</v>
      </c>
      <c r="N22" s="42"/>
      <c r="O22" s="70"/>
      <c r="P22" s="202">
        <f t="shared" si="5"/>
        <v>0</v>
      </c>
      <c r="Q22" s="208">
        <f t="shared" si="3"/>
        <v>0</v>
      </c>
      <c r="R22" s="269" t="str">
        <f>IF(5000000*0.15&lt;Q24, 15%, " ")</f>
        <v xml:space="preserve"> </v>
      </c>
    </row>
    <row r="23" spans="2:18" ht="15" thickBot="1">
      <c r="B23" s="203" t="s">
        <v>147</v>
      </c>
      <c r="C23" s="246">
        <v>70563.13</v>
      </c>
      <c r="D23" s="242">
        <v>341168.80799999996</v>
      </c>
      <c r="E23" s="252">
        <f t="shared" si="0"/>
        <v>270605.67799999996</v>
      </c>
      <c r="F23" s="260">
        <f>IF(5000000*0.1&lt;D24, 10%, " ")</f>
        <v>0.1</v>
      </c>
      <c r="G23" s="256" t="s">
        <v>147</v>
      </c>
      <c r="H23" s="206"/>
      <c r="I23" s="204"/>
      <c r="J23" s="205">
        <f t="shared" si="1"/>
        <v>0</v>
      </c>
      <c r="K23" s="264">
        <f t="shared" si="4"/>
        <v>0</v>
      </c>
      <c r="L23" s="266">
        <f>IF(5000000*0.1&lt;K24, 10%, "-")</f>
        <v>0.1</v>
      </c>
      <c r="M23" s="256" t="s">
        <v>147</v>
      </c>
      <c r="N23" s="206"/>
      <c r="O23" s="204"/>
      <c r="P23" s="205">
        <f t="shared" si="5"/>
        <v>0</v>
      </c>
      <c r="Q23" s="208">
        <f t="shared" si="3"/>
        <v>0</v>
      </c>
      <c r="R23" s="269" t="str">
        <f>IF(5000000*0.1&lt;Q24, 10%, " ")</f>
        <v xml:space="preserve"> </v>
      </c>
    </row>
    <row r="24" spans="2:18" ht="15" thickBot="1">
      <c r="B24" s="198" t="s">
        <v>151</v>
      </c>
      <c r="C24" s="209">
        <f>SUM(C12:C23)</f>
        <v>2853270.2</v>
      </c>
      <c r="D24" s="243">
        <f t="shared" ref="D24" si="6">SUM(D12:D23)</f>
        <v>3967177.3080000002</v>
      </c>
      <c r="E24" s="253">
        <f t="shared" si="0"/>
        <v>1113907.108</v>
      </c>
      <c r="F24" s="261">
        <f>IF(5000000*0.05&lt;D24, 5%, " ")</f>
        <v>0.05</v>
      </c>
      <c r="G24" s="257" t="s">
        <v>795</v>
      </c>
      <c r="H24" s="199">
        <f>SUM(H12:H23)</f>
        <v>0</v>
      </c>
      <c r="I24" s="199">
        <f t="shared" ref="I24:J24" si="7">SUM(I12:I23)</f>
        <v>2820056.5979487998</v>
      </c>
      <c r="J24" s="209">
        <f t="shared" si="7"/>
        <v>2820056.5979487998</v>
      </c>
      <c r="K24" s="272">
        <f>SUM(K12:K23)</f>
        <v>3384067.9235385591</v>
      </c>
      <c r="L24" s="267">
        <f>IF(5000000*0.05, 5%, "-")</f>
        <v>0.05</v>
      </c>
      <c r="M24" s="257" t="s">
        <v>953</v>
      </c>
      <c r="N24" s="199">
        <f>SUM(N12:N23)</f>
        <v>0</v>
      </c>
      <c r="O24" s="199">
        <f t="shared" ref="O24:P24" si="8">SUM(O12:O23)</f>
        <v>0</v>
      </c>
      <c r="P24" s="209">
        <f t="shared" si="8"/>
        <v>0</v>
      </c>
      <c r="Q24" s="243">
        <f>SUM(Q12:Q23)</f>
        <v>0</v>
      </c>
      <c r="R24" s="270" t="str">
        <f>IF(5000000*0.05&lt;Q24, 5%, " ")</f>
        <v xml:space="preserve"> </v>
      </c>
    </row>
  </sheetData>
  <mergeCells count="8">
    <mergeCell ref="M9:P9"/>
    <mergeCell ref="Q9:Q11"/>
    <mergeCell ref="M10:P10"/>
    <mergeCell ref="K9:K11"/>
    <mergeCell ref="B10:E10"/>
    <mergeCell ref="G10:J10"/>
    <mergeCell ref="B9:E9"/>
    <mergeCell ref="G9:J9"/>
  </mergeCells>
  <conditionalFormatting sqref="F5:F24">
    <cfRule type="cellIs" dxfId="9" priority="5" operator="equal">
      <formula>" "</formula>
    </cfRule>
    <cfRule type="cellIs" dxfId="8" priority="6" operator="equal">
      <formula>" "</formula>
    </cfRule>
    <cfRule type="cellIs" dxfId="7" priority="9" operator="equal">
      <formula>"-"</formula>
    </cfRule>
    <cfRule type="expression" dxfId="6" priority="10">
      <formula>"-"</formula>
    </cfRule>
  </conditionalFormatting>
  <conditionalFormatting sqref="L5:L24">
    <cfRule type="cellIs" dxfId="5" priority="2" operator="equal">
      <formula>" "</formula>
    </cfRule>
    <cfRule type="cellIs" dxfId="4" priority="7" operator="equal">
      <formula>"-"</formula>
    </cfRule>
    <cfRule type="expression" dxfId="3" priority="8">
      <formula>"-"</formula>
    </cfRule>
  </conditionalFormatting>
  <conditionalFormatting sqref="R5:R24">
    <cfRule type="cellIs" dxfId="2" priority="1" operator="equal">
      <formula>" "</formula>
    </cfRule>
    <cfRule type="cellIs" dxfId="1" priority="3" operator="equal">
      <formula>"-"</formula>
    </cfRule>
    <cfRule type="expression" dxfId="0" priority="4">
      <formula>"-"</formula>
    </cfRule>
  </conditionalFormatting>
  <pageMargins left="0.7" right="0.7" top="0.75" bottom="0.75" header="0.3" footer="0.3"/>
  <pageSetup paperSize="9" scale="9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BR386"/>
  <sheetViews>
    <sheetView zoomScale="79" zoomScaleNormal="61" workbookViewId="0">
      <pane ySplit="3" topLeftCell="A4" activePane="bottomLeft" state="frozen"/>
      <selection activeCell="F106" sqref="F106"/>
      <selection pane="bottomLeft" activeCell="A319" sqref="A319:XFD319"/>
    </sheetView>
  </sheetViews>
  <sheetFormatPr defaultColWidth="9.109375" defaultRowHeight="14.4"/>
  <cols>
    <col min="1" max="1" width="12.33203125" style="9" bestFit="1" customWidth="1"/>
    <col min="2" max="2" width="12" style="9" customWidth="1"/>
    <col min="3" max="3" width="12.109375" style="9" customWidth="1"/>
    <col min="4" max="4" width="12.6640625" style="9" bestFit="1" customWidth="1"/>
    <col min="5" max="5" width="7.6640625" style="9" customWidth="1"/>
    <col min="6" max="6" width="36.5546875" style="9" bestFit="1" customWidth="1"/>
    <col min="7" max="7" width="22.33203125" style="9" bestFit="1" customWidth="1"/>
    <col min="8" max="8" width="14.5546875" style="9" bestFit="1" customWidth="1"/>
    <col min="9" max="11" width="9.33203125" style="9" customWidth="1"/>
    <col min="12" max="12" width="10.109375" style="9" customWidth="1"/>
    <col min="13" max="13" width="12.33203125" style="9" customWidth="1"/>
    <col min="14" max="14" width="12.6640625" style="9" customWidth="1"/>
    <col min="15" max="15" width="12.5546875" style="9" customWidth="1"/>
    <col min="16" max="16" width="41.44140625" style="9" bestFit="1" customWidth="1"/>
    <col min="17" max="17" width="11.88671875" style="119" customWidth="1"/>
    <col min="18" max="18" width="33.44140625" style="16" bestFit="1" customWidth="1"/>
    <col min="19" max="19" width="9" style="16" bestFit="1" customWidth="1"/>
    <col min="20" max="20" width="12.5546875" style="16" customWidth="1"/>
    <col min="21" max="258" width="11.44140625" style="6" customWidth="1"/>
    <col min="259" max="16384" width="9.109375" style="6"/>
  </cols>
  <sheetData>
    <row r="1" spans="1:20">
      <c r="A1" s="5">
        <f>SUBTOTAL(9,T4:T1815)</f>
        <v>370079.27857599978</v>
      </c>
      <c r="B1" s="322" t="s">
        <v>36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3"/>
      <c r="R1" s="322"/>
      <c r="S1" s="322"/>
      <c r="T1" s="322"/>
    </row>
    <row r="2" spans="1:20" ht="29.25" customHeight="1">
      <c r="A2" s="316" t="s">
        <v>14</v>
      </c>
      <c r="B2" s="316" t="s">
        <v>15</v>
      </c>
      <c r="C2" s="316" t="s">
        <v>42</v>
      </c>
      <c r="D2" s="316" t="s">
        <v>4</v>
      </c>
      <c r="E2" s="316" t="s">
        <v>13</v>
      </c>
      <c r="F2" s="316" t="s">
        <v>48</v>
      </c>
      <c r="G2" s="316" t="s">
        <v>18</v>
      </c>
      <c r="H2" s="316" t="s">
        <v>12</v>
      </c>
      <c r="I2" s="319" t="s">
        <v>10</v>
      </c>
      <c r="J2" s="320"/>
      <c r="K2" s="321"/>
      <c r="L2" s="316" t="s">
        <v>0</v>
      </c>
      <c r="M2" s="318" t="s">
        <v>772</v>
      </c>
      <c r="N2" s="318"/>
      <c r="O2" s="318"/>
      <c r="P2" s="324" t="s">
        <v>771</v>
      </c>
      <c r="Q2" s="326" t="s">
        <v>16</v>
      </c>
      <c r="R2" s="316" t="s">
        <v>49</v>
      </c>
      <c r="S2" s="324" t="s">
        <v>38</v>
      </c>
      <c r="T2" s="316" t="s">
        <v>39</v>
      </c>
    </row>
    <row r="3" spans="1:20" ht="29.25" customHeight="1">
      <c r="A3" s="317"/>
      <c r="B3" s="317"/>
      <c r="C3" s="317"/>
      <c r="D3" s="317"/>
      <c r="E3" s="317"/>
      <c r="F3" s="317"/>
      <c r="G3" s="317"/>
      <c r="H3" s="317"/>
      <c r="I3" s="7" t="s">
        <v>46</v>
      </c>
      <c r="J3" s="7" t="s">
        <v>47</v>
      </c>
      <c r="K3" s="7" t="s">
        <v>45</v>
      </c>
      <c r="L3" s="317"/>
      <c r="M3" s="8" t="s">
        <v>1</v>
      </c>
      <c r="N3" s="8" t="s">
        <v>2</v>
      </c>
      <c r="O3" s="8" t="s">
        <v>3</v>
      </c>
      <c r="P3" s="325"/>
      <c r="Q3" s="327"/>
      <c r="R3" s="317"/>
      <c r="S3" s="325"/>
      <c r="T3" s="317"/>
    </row>
    <row r="4" spans="1:20" ht="15" hidden="1" customHeight="1">
      <c r="A4" s="61">
        <v>43517</v>
      </c>
      <c r="B4" s="61">
        <v>43518</v>
      </c>
      <c r="C4" s="92">
        <v>6</v>
      </c>
      <c r="D4" s="10" t="s">
        <v>8</v>
      </c>
      <c r="E4" s="10">
        <v>202</v>
      </c>
      <c r="F4" s="10" t="s">
        <v>80</v>
      </c>
      <c r="G4" s="10" t="s">
        <v>53</v>
      </c>
      <c r="H4" s="13" t="s">
        <v>54</v>
      </c>
      <c r="I4" s="10"/>
      <c r="J4" s="10"/>
      <c r="K4" s="10">
        <v>1969</v>
      </c>
      <c r="L4" s="10" t="s">
        <v>5</v>
      </c>
      <c r="M4" s="10"/>
      <c r="N4" s="19"/>
      <c r="O4" s="10"/>
      <c r="P4" s="18"/>
      <c r="Q4" s="64">
        <v>43525</v>
      </c>
      <c r="R4" s="13" t="s">
        <v>92</v>
      </c>
      <c r="S4" s="8">
        <v>6761</v>
      </c>
      <c r="T4" s="12">
        <f t="shared" ref="T4" si="0">S4*1.92*1.15*1.022</f>
        <v>15256.710335999996</v>
      </c>
    </row>
    <row r="5" spans="1:20" hidden="1">
      <c r="A5" s="61">
        <v>43466</v>
      </c>
      <c r="B5" s="61">
        <v>43466</v>
      </c>
      <c r="C5" s="173">
        <v>6</v>
      </c>
      <c r="D5" s="173" t="s">
        <v>121</v>
      </c>
      <c r="E5" s="10">
        <v>244</v>
      </c>
      <c r="F5" s="10" t="s">
        <v>122</v>
      </c>
      <c r="G5" s="10"/>
      <c r="H5" s="13"/>
      <c r="I5" s="10"/>
      <c r="J5" s="10"/>
      <c r="K5" s="10"/>
      <c r="L5" s="10"/>
      <c r="M5" s="10"/>
      <c r="N5" s="10"/>
      <c r="O5" s="10"/>
      <c r="P5" s="8"/>
      <c r="Q5" s="65">
        <v>43466</v>
      </c>
      <c r="R5" s="13" t="s">
        <v>152</v>
      </c>
      <c r="S5" s="8">
        <v>533</v>
      </c>
      <c r="T5" s="12">
        <f t="shared" ref="T5:T35" si="1">S5*1.92*1.15*1.022</f>
        <v>1202.7550080000001</v>
      </c>
    </row>
    <row r="6" spans="1:20" ht="15" hidden="1" customHeight="1">
      <c r="A6" s="61">
        <v>43466</v>
      </c>
      <c r="B6" s="61">
        <v>43466</v>
      </c>
      <c r="C6" s="173">
        <v>6</v>
      </c>
      <c r="D6" s="173" t="s">
        <v>121</v>
      </c>
      <c r="E6" s="10">
        <v>246</v>
      </c>
      <c r="F6" s="10" t="s">
        <v>123</v>
      </c>
      <c r="G6" s="10"/>
      <c r="H6" s="13"/>
      <c r="I6" s="10"/>
      <c r="J6" s="10"/>
      <c r="K6" s="10"/>
      <c r="L6" s="10"/>
      <c r="M6" s="10"/>
      <c r="N6" s="10"/>
      <c r="O6" s="10"/>
      <c r="P6" s="8"/>
      <c r="Q6" s="65">
        <v>43466</v>
      </c>
      <c r="R6" s="13" t="s">
        <v>152</v>
      </c>
      <c r="S6" s="173">
        <v>533</v>
      </c>
      <c r="T6" s="12">
        <f t="shared" si="1"/>
        <v>1202.7550080000001</v>
      </c>
    </row>
    <row r="7" spans="1:20" hidden="1">
      <c r="A7" s="61">
        <v>43466</v>
      </c>
      <c r="B7" s="61">
        <v>43466</v>
      </c>
      <c r="C7" s="173">
        <v>6</v>
      </c>
      <c r="D7" s="173" t="s">
        <v>121</v>
      </c>
      <c r="E7" s="10">
        <v>268</v>
      </c>
      <c r="F7" s="10" t="s">
        <v>124</v>
      </c>
      <c r="G7" s="10"/>
      <c r="H7" s="13"/>
      <c r="I7" s="10"/>
      <c r="J7" s="10"/>
      <c r="K7" s="10"/>
      <c r="L7" s="10"/>
      <c r="M7" s="10"/>
      <c r="N7" s="10"/>
      <c r="O7" s="10"/>
      <c r="P7" s="8"/>
      <c r="Q7" s="65">
        <v>43466</v>
      </c>
      <c r="R7" s="13" t="s">
        <v>152</v>
      </c>
      <c r="S7" s="92">
        <v>533</v>
      </c>
      <c r="T7" s="12">
        <f t="shared" si="1"/>
        <v>1202.7550080000001</v>
      </c>
    </row>
    <row r="8" spans="1:20" hidden="1">
      <c r="A8" s="61">
        <v>43466</v>
      </c>
      <c r="B8" s="61">
        <v>43466</v>
      </c>
      <c r="C8" s="173">
        <v>6</v>
      </c>
      <c r="D8" s="173" t="s">
        <v>121</v>
      </c>
      <c r="E8" s="10">
        <v>270</v>
      </c>
      <c r="F8" s="10" t="s">
        <v>125</v>
      </c>
      <c r="G8" s="10"/>
      <c r="H8" s="13"/>
      <c r="I8" s="10"/>
      <c r="J8" s="10"/>
      <c r="K8" s="10"/>
      <c r="L8" s="10"/>
      <c r="M8" s="10"/>
      <c r="N8" s="10"/>
      <c r="O8" s="10"/>
      <c r="P8" s="8"/>
      <c r="Q8" s="65">
        <v>43466</v>
      </c>
      <c r="R8" s="13" t="s">
        <v>152</v>
      </c>
      <c r="S8" s="8">
        <v>533</v>
      </c>
      <c r="T8" s="12">
        <f t="shared" si="1"/>
        <v>1202.7550080000001</v>
      </c>
    </row>
    <row r="9" spans="1:20" hidden="1">
      <c r="A9" s="61">
        <v>43466</v>
      </c>
      <c r="B9" s="61">
        <v>43466</v>
      </c>
      <c r="C9" s="173">
        <v>6</v>
      </c>
      <c r="D9" s="173" t="s">
        <v>121</v>
      </c>
      <c r="E9" s="10">
        <v>274</v>
      </c>
      <c r="F9" s="10" t="s">
        <v>126</v>
      </c>
      <c r="G9" s="10"/>
      <c r="H9" s="13"/>
      <c r="I9" s="10"/>
      <c r="J9" s="10"/>
      <c r="K9" s="10"/>
      <c r="L9" s="10"/>
      <c r="M9" s="10"/>
      <c r="N9" s="10"/>
      <c r="O9" s="10"/>
      <c r="P9" s="8"/>
      <c r="Q9" s="65">
        <v>43466</v>
      </c>
      <c r="R9" s="13" t="s">
        <v>152</v>
      </c>
      <c r="S9" s="8">
        <v>533</v>
      </c>
      <c r="T9" s="12">
        <f t="shared" si="1"/>
        <v>1202.7550080000001</v>
      </c>
    </row>
    <row r="10" spans="1:20" hidden="1">
      <c r="A10" s="61">
        <v>43466</v>
      </c>
      <c r="B10" s="61">
        <v>43466</v>
      </c>
      <c r="C10" s="173">
        <v>6</v>
      </c>
      <c r="D10" s="173" t="s">
        <v>121</v>
      </c>
      <c r="E10" s="10">
        <v>276</v>
      </c>
      <c r="F10" s="10" t="s">
        <v>127</v>
      </c>
      <c r="G10" s="10"/>
      <c r="H10" s="13"/>
      <c r="I10" s="10"/>
      <c r="J10" s="10"/>
      <c r="K10" s="10"/>
      <c r="L10" s="10"/>
      <c r="M10" s="10"/>
      <c r="N10" s="10"/>
      <c r="O10" s="10"/>
      <c r="P10" s="8"/>
      <c r="Q10" s="65">
        <v>43466</v>
      </c>
      <c r="R10" s="13" t="s">
        <v>152</v>
      </c>
      <c r="S10" s="92">
        <v>533</v>
      </c>
      <c r="T10" s="12">
        <f t="shared" si="1"/>
        <v>1202.7550080000001</v>
      </c>
    </row>
    <row r="11" spans="1:20" hidden="1">
      <c r="A11" s="61">
        <v>43466</v>
      </c>
      <c r="B11" s="61">
        <v>43466</v>
      </c>
      <c r="C11" s="173">
        <v>6</v>
      </c>
      <c r="D11" s="173" t="s">
        <v>121</v>
      </c>
      <c r="E11" s="10">
        <v>278</v>
      </c>
      <c r="F11" s="10" t="s">
        <v>128</v>
      </c>
      <c r="G11" s="10"/>
      <c r="H11" s="13"/>
      <c r="I11" s="10"/>
      <c r="J11" s="10"/>
      <c r="K11" s="10"/>
      <c r="L11" s="10"/>
      <c r="M11" s="10"/>
      <c r="N11" s="10"/>
      <c r="O11" s="10"/>
      <c r="P11" s="8"/>
      <c r="Q11" s="65">
        <v>43466</v>
      </c>
      <c r="R11" s="13" t="s">
        <v>152</v>
      </c>
      <c r="S11" s="8">
        <v>533</v>
      </c>
      <c r="T11" s="12">
        <f t="shared" si="1"/>
        <v>1202.7550080000001</v>
      </c>
    </row>
    <row r="12" spans="1:20" hidden="1">
      <c r="A12" s="61">
        <v>43466</v>
      </c>
      <c r="B12" s="61">
        <v>43466</v>
      </c>
      <c r="C12" s="173">
        <v>6</v>
      </c>
      <c r="D12" s="173" t="s">
        <v>121</v>
      </c>
      <c r="E12" s="10">
        <v>280</v>
      </c>
      <c r="F12" s="10" t="s">
        <v>129</v>
      </c>
      <c r="G12" s="10"/>
      <c r="H12" s="13"/>
      <c r="I12" s="10"/>
      <c r="J12" s="10"/>
      <c r="K12" s="10"/>
      <c r="L12" s="10"/>
      <c r="M12" s="10"/>
      <c r="N12" s="10"/>
      <c r="O12" s="10"/>
      <c r="P12" s="92"/>
      <c r="Q12" s="65">
        <v>43466</v>
      </c>
      <c r="R12" s="13" t="s">
        <v>152</v>
      </c>
      <c r="S12" s="92">
        <v>533</v>
      </c>
      <c r="T12" s="12">
        <f t="shared" si="1"/>
        <v>1202.7550080000001</v>
      </c>
    </row>
    <row r="13" spans="1:20" hidden="1">
      <c r="A13" s="61">
        <v>43466</v>
      </c>
      <c r="B13" s="61">
        <v>43466</v>
      </c>
      <c r="C13" s="173">
        <v>6</v>
      </c>
      <c r="D13" s="173" t="s">
        <v>121</v>
      </c>
      <c r="E13" s="10">
        <v>282</v>
      </c>
      <c r="F13" s="10" t="s">
        <v>130</v>
      </c>
      <c r="G13" s="10"/>
      <c r="H13" s="13"/>
      <c r="I13" s="10"/>
      <c r="J13" s="10"/>
      <c r="K13" s="10"/>
      <c r="L13" s="10"/>
      <c r="M13" s="10"/>
      <c r="N13" s="10"/>
      <c r="O13" s="10"/>
      <c r="P13" s="8"/>
      <c r="Q13" s="65">
        <v>43466</v>
      </c>
      <c r="R13" s="13" t="s">
        <v>152</v>
      </c>
      <c r="S13" s="8">
        <v>533</v>
      </c>
      <c r="T13" s="12">
        <f t="shared" si="1"/>
        <v>1202.7550080000001</v>
      </c>
    </row>
    <row r="14" spans="1:20" hidden="1">
      <c r="A14" s="61">
        <v>43466</v>
      </c>
      <c r="B14" s="61">
        <v>43466</v>
      </c>
      <c r="C14" s="173">
        <v>6</v>
      </c>
      <c r="D14" s="173" t="s">
        <v>121</v>
      </c>
      <c r="E14" s="10">
        <v>286</v>
      </c>
      <c r="F14" s="10" t="s">
        <v>131</v>
      </c>
      <c r="G14" s="10"/>
      <c r="H14" s="13"/>
      <c r="I14" s="10"/>
      <c r="J14" s="10"/>
      <c r="K14" s="10"/>
      <c r="L14" s="10"/>
      <c r="M14" s="10"/>
      <c r="N14" s="10"/>
      <c r="O14" s="10"/>
      <c r="P14" s="8"/>
      <c r="Q14" s="65">
        <v>43466</v>
      </c>
      <c r="R14" s="20" t="s">
        <v>152</v>
      </c>
      <c r="S14" s="8">
        <v>533</v>
      </c>
      <c r="T14" s="12">
        <f t="shared" si="1"/>
        <v>1202.7550080000001</v>
      </c>
    </row>
    <row r="15" spans="1:20" hidden="1">
      <c r="A15" s="61">
        <v>43497</v>
      </c>
      <c r="B15" s="61">
        <v>43497</v>
      </c>
      <c r="C15" s="93">
        <v>6</v>
      </c>
      <c r="D15" s="10" t="s">
        <v>85</v>
      </c>
      <c r="E15" s="10">
        <v>128</v>
      </c>
      <c r="F15" s="10" t="s">
        <v>103</v>
      </c>
      <c r="G15" s="10"/>
      <c r="H15" s="13"/>
      <c r="I15" s="10"/>
      <c r="J15" s="10"/>
      <c r="K15" s="10"/>
      <c r="L15" s="10" t="s">
        <v>55</v>
      </c>
      <c r="M15" s="10"/>
      <c r="N15" s="10"/>
      <c r="O15" s="10"/>
      <c r="P15" s="8"/>
      <c r="Q15" s="64">
        <v>43497</v>
      </c>
      <c r="R15" s="11" t="s">
        <v>56</v>
      </c>
      <c r="S15" s="92">
        <v>1179</v>
      </c>
      <c r="T15" s="12">
        <f t="shared" si="1"/>
        <v>2660.5031039999994</v>
      </c>
    </row>
    <row r="16" spans="1:20" hidden="1">
      <c r="A16" s="61">
        <v>43497</v>
      </c>
      <c r="B16" s="61">
        <v>43497</v>
      </c>
      <c r="C16" s="93">
        <v>6</v>
      </c>
      <c r="D16" s="10" t="s">
        <v>85</v>
      </c>
      <c r="E16" s="10">
        <v>132</v>
      </c>
      <c r="F16" s="10" t="s">
        <v>102</v>
      </c>
      <c r="G16" s="10"/>
      <c r="H16" s="13"/>
      <c r="I16" s="10"/>
      <c r="J16" s="10"/>
      <c r="K16" s="10"/>
      <c r="L16" s="10" t="s">
        <v>55</v>
      </c>
      <c r="M16" s="10"/>
      <c r="N16" s="10"/>
      <c r="O16" s="10"/>
      <c r="P16" s="8"/>
      <c r="Q16" s="64">
        <v>43497</v>
      </c>
      <c r="R16" s="11" t="s">
        <v>56</v>
      </c>
      <c r="S16" s="8">
        <v>1179</v>
      </c>
      <c r="T16" s="12">
        <f t="shared" si="1"/>
        <v>2660.5031039999994</v>
      </c>
    </row>
    <row r="17" spans="1:20" hidden="1">
      <c r="A17" s="61">
        <v>43497</v>
      </c>
      <c r="B17" s="61">
        <v>43497</v>
      </c>
      <c r="C17" s="93">
        <v>6</v>
      </c>
      <c r="D17" s="10" t="s">
        <v>85</v>
      </c>
      <c r="E17" s="10">
        <v>134</v>
      </c>
      <c r="F17" s="10" t="s">
        <v>101</v>
      </c>
      <c r="G17" s="10"/>
      <c r="H17" s="13"/>
      <c r="I17" s="10"/>
      <c r="J17" s="10"/>
      <c r="K17" s="10"/>
      <c r="L17" s="10" t="s">
        <v>55</v>
      </c>
      <c r="M17" s="10"/>
      <c r="N17" s="10"/>
      <c r="O17" s="10"/>
      <c r="P17" s="8"/>
      <c r="Q17" s="64">
        <v>43497</v>
      </c>
      <c r="R17" s="11" t="s">
        <v>56</v>
      </c>
      <c r="S17" s="8">
        <v>1179</v>
      </c>
      <c r="T17" s="12">
        <f t="shared" si="1"/>
        <v>2660.5031039999994</v>
      </c>
    </row>
    <row r="18" spans="1:20" hidden="1">
      <c r="A18" s="61">
        <v>43497</v>
      </c>
      <c r="B18" s="61">
        <v>43497</v>
      </c>
      <c r="C18" s="93">
        <v>6</v>
      </c>
      <c r="D18" s="10" t="s">
        <v>85</v>
      </c>
      <c r="E18" s="10">
        <v>136</v>
      </c>
      <c r="F18" s="10" t="s">
        <v>100</v>
      </c>
      <c r="G18" s="10"/>
      <c r="H18" s="13"/>
      <c r="I18" s="10"/>
      <c r="J18" s="10"/>
      <c r="K18" s="10"/>
      <c r="L18" s="10" t="s">
        <v>55</v>
      </c>
      <c r="M18" s="10"/>
      <c r="N18" s="10"/>
      <c r="O18" s="10"/>
      <c r="P18" s="8"/>
      <c r="Q18" s="64">
        <v>43497</v>
      </c>
      <c r="R18" s="11" t="s">
        <v>56</v>
      </c>
      <c r="S18" s="92">
        <v>1179</v>
      </c>
      <c r="T18" s="12">
        <f t="shared" si="1"/>
        <v>2660.5031039999994</v>
      </c>
    </row>
    <row r="19" spans="1:20" ht="15" hidden="1" customHeight="1">
      <c r="A19" s="61">
        <v>43497</v>
      </c>
      <c r="B19" s="61">
        <v>43497</v>
      </c>
      <c r="C19" s="93">
        <v>6</v>
      </c>
      <c r="D19" s="10" t="s">
        <v>85</v>
      </c>
      <c r="E19" s="10">
        <v>144</v>
      </c>
      <c r="F19" s="10" t="s">
        <v>99</v>
      </c>
      <c r="G19" s="10"/>
      <c r="H19" s="13"/>
      <c r="I19" s="10"/>
      <c r="J19" s="10"/>
      <c r="K19" s="10"/>
      <c r="L19" s="10" t="s">
        <v>55</v>
      </c>
      <c r="M19" s="10"/>
      <c r="N19" s="10"/>
      <c r="O19" s="10"/>
      <c r="P19" s="8"/>
      <c r="Q19" s="64">
        <v>43497</v>
      </c>
      <c r="R19" s="11" t="s">
        <v>56</v>
      </c>
      <c r="S19" s="92">
        <v>1179</v>
      </c>
      <c r="T19" s="12">
        <f t="shared" si="1"/>
        <v>2660.5031039999994</v>
      </c>
    </row>
    <row r="20" spans="1:20" ht="15" hidden="1" customHeight="1">
      <c r="A20" s="61">
        <v>43497</v>
      </c>
      <c r="B20" s="61">
        <v>43497</v>
      </c>
      <c r="C20" s="93">
        <v>6</v>
      </c>
      <c r="D20" s="10" t="s">
        <v>85</v>
      </c>
      <c r="E20" s="10">
        <v>158</v>
      </c>
      <c r="F20" s="10" t="s">
        <v>98</v>
      </c>
      <c r="G20" s="10"/>
      <c r="H20" s="13"/>
      <c r="I20" s="10"/>
      <c r="J20" s="10"/>
      <c r="K20" s="10"/>
      <c r="L20" s="10" t="s">
        <v>55</v>
      </c>
      <c r="M20" s="10"/>
      <c r="N20" s="10"/>
      <c r="O20" s="10"/>
      <c r="P20" s="8"/>
      <c r="Q20" s="64">
        <v>43497</v>
      </c>
      <c r="R20" s="11" t="s">
        <v>56</v>
      </c>
      <c r="S20" s="8">
        <v>1179</v>
      </c>
      <c r="T20" s="12">
        <f t="shared" si="1"/>
        <v>2660.5031039999994</v>
      </c>
    </row>
    <row r="21" spans="1:20" ht="15" hidden="1" customHeight="1">
      <c r="A21" s="61">
        <v>43497</v>
      </c>
      <c r="B21" s="61">
        <v>43497</v>
      </c>
      <c r="C21" s="128">
        <v>6</v>
      </c>
      <c r="D21" s="10" t="s">
        <v>85</v>
      </c>
      <c r="E21" s="10">
        <v>160</v>
      </c>
      <c r="F21" s="10" t="s">
        <v>97</v>
      </c>
      <c r="G21" s="10"/>
      <c r="H21" s="13"/>
      <c r="I21" s="10"/>
      <c r="J21" s="10"/>
      <c r="K21" s="10"/>
      <c r="L21" s="10" t="s">
        <v>55</v>
      </c>
      <c r="M21" s="10"/>
      <c r="N21" s="10"/>
      <c r="O21" s="10"/>
      <c r="P21" s="8"/>
      <c r="Q21" s="64">
        <v>43497</v>
      </c>
      <c r="R21" s="11" t="s">
        <v>56</v>
      </c>
      <c r="S21" s="8">
        <v>1179</v>
      </c>
      <c r="T21" s="12">
        <f t="shared" si="1"/>
        <v>2660.5031039999994</v>
      </c>
    </row>
    <row r="22" spans="1:20" ht="15" hidden="1" customHeight="1">
      <c r="A22" s="61">
        <v>43497</v>
      </c>
      <c r="B22" s="61">
        <v>43497</v>
      </c>
      <c r="C22" s="93">
        <v>6</v>
      </c>
      <c r="D22" s="10" t="s">
        <v>85</v>
      </c>
      <c r="E22" s="10">
        <v>162</v>
      </c>
      <c r="F22" s="10" t="s">
        <v>95</v>
      </c>
      <c r="G22" s="10"/>
      <c r="H22" s="13"/>
      <c r="I22" s="10"/>
      <c r="J22" s="10"/>
      <c r="K22" s="10"/>
      <c r="L22" s="10" t="s">
        <v>55</v>
      </c>
      <c r="M22" s="10"/>
      <c r="N22" s="10"/>
      <c r="O22" s="10"/>
      <c r="P22" s="8"/>
      <c r="Q22" s="64">
        <v>43497</v>
      </c>
      <c r="R22" s="11" t="s">
        <v>56</v>
      </c>
      <c r="S22" s="92">
        <v>1179</v>
      </c>
      <c r="T22" s="12">
        <f t="shared" si="1"/>
        <v>2660.5031039999994</v>
      </c>
    </row>
    <row r="23" spans="1:20" ht="15" hidden="1" customHeight="1">
      <c r="A23" s="61">
        <v>43497</v>
      </c>
      <c r="B23" s="61">
        <v>43497</v>
      </c>
      <c r="C23" s="128">
        <v>6</v>
      </c>
      <c r="D23" s="10" t="s">
        <v>85</v>
      </c>
      <c r="E23" s="10">
        <v>164</v>
      </c>
      <c r="F23" s="10" t="s">
        <v>96</v>
      </c>
      <c r="G23" s="10"/>
      <c r="H23" s="13"/>
      <c r="I23" s="10"/>
      <c r="J23" s="10"/>
      <c r="K23" s="10"/>
      <c r="L23" s="10" t="s">
        <v>55</v>
      </c>
      <c r="M23" s="10"/>
      <c r="N23" s="10"/>
      <c r="O23" s="10"/>
      <c r="P23" s="8"/>
      <c r="Q23" s="64">
        <v>43497</v>
      </c>
      <c r="R23" s="11" t="s">
        <v>56</v>
      </c>
      <c r="S23" s="92">
        <v>1179</v>
      </c>
      <c r="T23" s="12">
        <f t="shared" si="1"/>
        <v>2660.5031039999994</v>
      </c>
    </row>
    <row r="24" spans="1:20" ht="15" hidden="1" customHeight="1">
      <c r="A24" s="61">
        <v>43497</v>
      </c>
      <c r="B24" s="61">
        <v>43497</v>
      </c>
      <c r="C24" s="93">
        <v>6</v>
      </c>
      <c r="D24" s="10" t="s">
        <v>85</v>
      </c>
      <c r="E24" s="10">
        <v>166</v>
      </c>
      <c r="F24" s="10" t="s">
        <v>94</v>
      </c>
      <c r="G24" s="10"/>
      <c r="H24" s="13"/>
      <c r="I24" s="10"/>
      <c r="J24" s="10"/>
      <c r="K24" s="10"/>
      <c r="L24" s="10" t="s">
        <v>55</v>
      </c>
      <c r="M24" s="10"/>
      <c r="N24" s="10"/>
      <c r="O24" s="10"/>
      <c r="P24" s="8"/>
      <c r="Q24" s="64">
        <v>43497</v>
      </c>
      <c r="R24" s="11" t="s">
        <v>56</v>
      </c>
      <c r="S24" s="92">
        <v>1179</v>
      </c>
      <c r="T24" s="12">
        <f t="shared" si="1"/>
        <v>2660.5031039999994</v>
      </c>
    </row>
    <row r="25" spans="1:20" ht="15" hidden="1" customHeight="1">
      <c r="A25" s="61">
        <v>43497</v>
      </c>
      <c r="B25" s="61">
        <v>43497</v>
      </c>
      <c r="C25" s="93">
        <v>6</v>
      </c>
      <c r="D25" s="10" t="s">
        <v>85</v>
      </c>
      <c r="E25" s="10">
        <v>168</v>
      </c>
      <c r="F25" s="10" t="s">
        <v>93</v>
      </c>
      <c r="G25" s="10"/>
      <c r="H25" s="13"/>
      <c r="I25" s="10"/>
      <c r="J25" s="10"/>
      <c r="K25" s="10"/>
      <c r="L25" s="10" t="s">
        <v>55</v>
      </c>
      <c r="M25" s="10"/>
      <c r="N25" s="10"/>
      <c r="O25" s="10"/>
      <c r="P25" s="8"/>
      <c r="Q25" s="64">
        <v>43497</v>
      </c>
      <c r="R25" s="11" t="s">
        <v>56</v>
      </c>
      <c r="S25" s="92">
        <v>1179</v>
      </c>
      <c r="T25" s="12">
        <f t="shared" si="1"/>
        <v>2660.5031039999994</v>
      </c>
    </row>
    <row r="26" spans="1:20" ht="15" hidden="1" customHeight="1">
      <c r="A26" s="61">
        <v>43497</v>
      </c>
      <c r="B26" s="61">
        <v>43497</v>
      </c>
      <c r="C26" s="128">
        <v>6</v>
      </c>
      <c r="D26" s="173" t="s">
        <v>112</v>
      </c>
      <c r="E26" s="10">
        <v>267</v>
      </c>
      <c r="F26" s="10" t="s">
        <v>113</v>
      </c>
      <c r="G26" s="10"/>
      <c r="H26" s="13"/>
      <c r="I26" s="10"/>
      <c r="J26" s="10"/>
      <c r="K26" s="10"/>
      <c r="L26" s="10"/>
      <c r="M26" s="10"/>
      <c r="N26" s="10"/>
      <c r="O26" s="10"/>
      <c r="P26" s="127"/>
      <c r="Q26" s="65">
        <v>43497</v>
      </c>
      <c r="R26" s="11" t="s">
        <v>56</v>
      </c>
      <c r="S26" s="8">
        <v>1179</v>
      </c>
      <c r="T26" s="12">
        <f t="shared" si="1"/>
        <v>2660.5031039999994</v>
      </c>
    </row>
    <row r="27" spans="1:20" ht="15" hidden="1" customHeight="1">
      <c r="A27" s="61">
        <v>43497</v>
      </c>
      <c r="B27" s="61">
        <v>43497</v>
      </c>
      <c r="C27" s="128">
        <v>6</v>
      </c>
      <c r="D27" s="173" t="s">
        <v>112</v>
      </c>
      <c r="E27" s="10">
        <v>269</v>
      </c>
      <c r="F27" s="10" t="s">
        <v>114</v>
      </c>
      <c r="G27" s="10"/>
      <c r="H27" s="13"/>
      <c r="I27" s="10"/>
      <c r="J27" s="10"/>
      <c r="K27" s="10"/>
      <c r="L27" s="10"/>
      <c r="M27" s="10"/>
      <c r="N27" s="10"/>
      <c r="O27" s="10"/>
      <c r="P27" s="127"/>
      <c r="Q27" s="65">
        <v>43497</v>
      </c>
      <c r="R27" s="11" t="s">
        <v>56</v>
      </c>
      <c r="S27" s="92">
        <v>1179</v>
      </c>
      <c r="T27" s="12">
        <f t="shared" si="1"/>
        <v>2660.5031039999994</v>
      </c>
    </row>
    <row r="28" spans="1:20" ht="15" hidden="1" customHeight="1">
      <c r="A28" s="61">
        <v>43497</v>
      </c>
      <c r="B28" s="61">
        <v>43497</v>
      </c>
      <c r="C28" s="128">
        <v>6</v>
      </c>
      <c r="D28" s="173" t="s">
        <v>112</v>
      </c>
      <c r="E28" s="10">
        <v>263</v>
      </c>
      <c r="F28" s="10" t="s">
        <v>115</v>
      </c>
      <c r="G28" s="10"/>
      <c r="H28" s="13"/>
      <c r="I28" s="10"/>
      <c r="J28" s="10"/>
      <c r="K28" s="10"/>
      <c r="L28" s="10"/>
      <c r="M28" s="10"/>
      <c r="N28" s="10"/>
      <c r="O28" s="10"/>
      <c r="P28" s="8"/>
      <c r="Q28" s="65">
        <v>43497</v>
      </c>
      <c r="R28" s="11" t="s">
        <v>56</v>
      </c>
      <c r="S28" s="92">
        <v>1179</v>
      </c>
      <c r="T28" s="12">
        <f t="shared" si="1"/>
        <v>2660.5031039999994</v>
      </c>
    </row>
    <row r="29" spans="1:20" ht="15" hidden="1" customHeight="1">
      <c r="A29" s="61">
        <v>43497</v>
      </c>
      <c r="B29" s="61">
        <v>43497</v>
      </c>
      <c r="C29" s="128">
        <v>6</v>
      </c>
      <c r="D29" s="173" t="s">
        <v>112</v>
      </c>
      <c r="E29" s="10">
        <v>259</v>
      </c>
      <c r="F29" s="10" t="s">
        <v>116</v>
      </c>
      <c r="G29" s="10"/>
      <c r="H29" s="13"/>
      <c r="I29" s="10"/>
      <c r="J29" s="10"/>
      <c r="K29" s="10"/>
      <c r="L29" s="10"/>
      <c r="M29" s="10"/>
      <c r="N29" s="10"/>
      <c r="O29" s="10"/>
      <c r="P29" s="92"/>
      <c r="Q29" s="65">
        <v>43497</v>
      </c>
      <c r="R29" s="11" t="s">
        <v>56</v>
      </c>
      <c r="S29" s="92">
        <v>1179</v>
      </c>
      <c r="T29" s="12">
        <f t="shared" si="1"/>
        <v>2660.5031039999994</v>
      </c>
    </row>
    <row r="30" spans="1:20" hidden="1">
      <c r="A30" s="61">
        <v>43497</v>
      </c>
      <c r="B30" s="61">
        <v>43497</v>
      </c>
      <c r="C30" s="128">
        <v>6</v>
      </c>
      <c r="D30" s="173" t="s">
        <v>112</v>
      </c>
      <c r="E30" s="10">
        <v>255</v>
      </c>
      <c r="F30" s="10" t="s">
        <v>115</v>
      </c>
      <c r="G30" s="10"/>
      <c r="H30" s="13"/>
      <c r="I30" s="10"/>
      <c r="J30" s="10"/>
      <c r="K30" s="10"/>
      <c r="L30" s="10"/>
      <c r="M30" s="10"/>
      <c r="N30" s="10"/>
      <c r="O30" s="10"/>
      <c r="P30" s="173"/>
      <c r="Q30" s="65">
        <v>43497</v>
      </c>
      <c r="R30" s="13" t="s">
        <v>56</v>
      </c>
      <c r="S30" s="127">
        <v>1179</v>
      </c>
      <c r="T30" s="12">
        <f t="shared" si="1"/>
        <v>2660.5031039999994</v>
      </c>
    </row>
    <row r="31" spans="1:20" hidden="1">
      <c r="A31" s="61">
        <v>43497</v>
      </c>
      <c r="B31" s="61">
        <v>43497</v>
      </c>
      <c r="C31" s="93">
        <v>6</v>
      </c>
      <c r="D31" s="173" t="s">
        <v>112</v>
      </c>
      <c r="E31" s="10">
        <v>241</v>
      </c>
      <c r="F31" s="10" t="s">
        <v>117</v>
      </c>
      <c r="G31" s="10"/>
      <c r="H31" s="13"/>
      <c r="I31" s="10"/>
      <c r="J31" s="10"/>
      <c r="K31" s="10"/>
      <c r="L31" s="10"/>
      <c r="M31" s="10"/>
      <c r="N31" s="10"/>
      <c r="O31" s="10"/>
      <c r="P31" s="173"/>
      <c r="Q31" s="65">
        <v>43497</v>
      </c>
      <c r="R31" s="13" t="s">
        <v>56</v>
      </c>
      <c r="S31" s="92">
        <v>1179</v>
      </c>
      <c r="T31" s="12">
        <f t="shared" si="1"/>
        <v>2660.5031039999994</v>
      </c>
    </row>
    <row r="32" spans="1:20" hidden="1">
      <c r="A32" s="61">
        <v>43497</v>
      </c>
      <c r="B32" s="61">
        <v>43497</v>
      </c>
      <c r="C32" s="93">
        <v>6</v>
      </c>
      <c r="D32" s="173" t="s">
        <v>112</v>
      </c>
      <c r="E32" s="10">
        <v>237</v>
      </c>
      <c r="F32" s="10" t="s">
        <v>118</v>
      </c>
      <c r="G32" s="10"/>
      <c r="H32" s="13"/>
      <c r="I32" s="10"/>
      <c r="J32" s="10"/>
      <c r="K32" s="10"/>
      <c r="L32" s="10"/>
      <c r="M32" s="10"/>
      <c r="N32" s="10"/>
      <c r="O32" s="10"/>
      <c r="P32" s="127"/>
      <c r="Q32" s="65">
        <v>43497</v>
      </c>
      <c r="R32" s="13" t="s">
        <v>56</v>
      </c>
      <c r="S32" s="8">
        <v>1179</v>
      </c>
      <c r="T32" s="12">
        <f t="shared" si="1"/>
        <v>2660.5031039999994</v>
      </c>
    </row>
    <row r="33" spans="1:20" hidden="1">
      <c r="A33" s="61">
        <v>43497</v>
      </c>
      <c r="B33" s="61">
        <v>43497</v>
      </c>
      <c r="C33" s="128">
        <v>6</v>
      </c>
      <c r="D33" s="173" t="s">
        <v>112</v>
      </c>
      <c r="E33" s="10">
        <v>233</v>
      </c>
      <c r="F33" s="10" t="s">
        <v>119</v>
      </c>
      <c r="G33" s="10"/>
      <c r="H33" s="13"/>
      <c r="I33" s="10"/>
      <c r="J33" s="10"/>
      <c r="K33" s="10"/>
      <c r="L33" s="10"/>
      <c r="M33" s="10"/>
      <c r="N33" s="10"/>
      <c r="O33" s="10"/>
      <c r="P33" s="173"/>
      <c r="Q33" s="65">
        <v>43497</v>
      </c>
      <c r="R33" s="13" t="s">
        <v>56</v>
      </c>
      <c r="S33" s="8">
        <v>1179</v>
      </c>
      <c r="T33" s="12">
        <f t="shared" si="1"/>
        <v>2660.5031039999994</v>
      </c>
    </row>
    <row r="34" spans="1:20" hidden="1">
      <c r="A34" s="61">
        <v>43497</v>
      </c>
      <c r="B34" s="61">
        <v>43497</v>
      </c>
      <c r="C34" s="128">
        <v>6</v>
      </c>
      <c r="D34" s="173" t="s">
        <v>112</v>
      </c>
      <c r="E34" s="10">
        <v>231</v>
      </c>
      <c r="F34" s="10" t="s">
        <v>120</v>
      </c>
      <c r="G34" s="10"/>
      <c r="H34" s="13"/>
      <c r="I34" s="10"/>
      <c r="J34" s="10"/>
      <c r="K34" s="10"/>
      <c r="L34" s="10"/>
      <c r="M34" s="10"/>
      <c r="N34" s="10"/>
      <c r="O34" s="10"/>
      <c r="P34" s="173"/>
      <c r="Q34" s="65">
        <v>43497</v>
      </c>
      <c r="R34" s="13" t="s">
        <v>56</v>
      </c>
      <c r="S34" s="8">
        <v>1179</v>
      </c>
      <c r="T34" s="12">
        <f t="shared" si="1"/>
        <v>2660.5031039999994</v>
      </c>
    </row>
    <row r="35" spans="1:20" hidden="1">
      <c r="A35" s="61">
        <v>43521</v>
      </c>
      <c r="B35" s="61">
        <v>43521</v>
      </c>
      <c r="C35" s="174">
        <v>6</v>
      </c>
      <c r="D35" s="10" t="s">
        <v>67</v>
      </c>
      <c r="E35" s="10">
        <v>23</v>
      </c>
      <c r="F35" s="10" t="s">
        <v>68</v>
      </c>
      <c r="G35" s="10" t="s">
        <v>50</v>
      </c>
      <c r="H35" s="13"/>
      <c r="I35" s="10">
        <v>630</v>
      </c>
      <c r="J35" s="10"/>
      <c r="K35" s="10"/>
      <c r="L35" s="10" t="s">
        <v>9</v>
      </c>
      <c r="M35" s="10"/>
      <c r="N35" s="10"/>
      <c r="O35" s="10"/>
      <c r="P35" s="8"/>
      <c r="Q35" s="65">
        <v>43525</v>
      </c>
      <c r="R35" s="11" t="s">
        <v>51</v>
      </c>
      <c r="S35" s="8">
        <v>777</v>
      </c>
      <c r="T35" s="12">
        <f t="shared" si="1"/>
        <v>1753.3595519999999</v>
      </c>
    </row>
    <row r="36" spans="1:20" hidden="1">
      <c r="A36" s="62">
        <v>43521</v>
      </c>
      <c r="B36" s="62">
        <v>43521</v>
      </c>
      <c r="C36" s="191">
        <v>220</v>
      </c>
      <c r="D36" s="10" t="s">
        <v>84</v>
      </c>
      <c r="E36" s="10">
        <v>10</v>
      </c>
      <c r="F36" s="10" t="s">
        <v>79</v>
      </c>
      <c r="G36" s="173" t="s">
        <v>203</v>
      </c>
      <c r="H36" s="173" t="s">
        <v>245</v>
      </c>
      <c r="I36" s="173">
        <v>2000</v>
      </c>
      <c r="J36" s="173">
        <v>63</v>
      </c>
      <c r="K36" s="173">
        <v>2009</v>
      </c>
      <c r="L36" s="10" t="s">
        <v>55</v>
      </c>
      <c r="M36" s="10"/>
      <c r="N36" s="10"/>
      <c r="O36" s="10"/>
      <c r="P36" s="173" t="s">
        <v>317</v>
      </c>
      <c r="Q36" s="65">
        <v>43647</v>
      </c>
      <c r="R36" s="13" t="s">
        <v>23</v>
      </c>
      <c r="S36" s="10">
        <v>1690.99</v>
      </c>
      <c r="T36" s="10">
        <v>1690.99</v>
      </c>
    </row>
    <row r="37" spans="1:20" ht="15" hidden="1" customHeight="1">
      <c r="A37" s="61">
        <v>43522</v>
      </c>
      <c r="B37" s="61">
        <v>43522</v>
      </c>
      <c r="C37" s="174">
        <v>6</v>
      </c>
      <c r="D37" s="10" t="s">
        <v>67</v>
      </c>
      <c r="E37" s="10">
        <v>17</v>
      </c>
      <c r="F37" s="10" t="s">
        <v>69</v>
      </c>
      <c r="G37" s="10" t="s">
        <v>50</v>
      </c>
      <c r="H37" s="13"/>
      <c r="I37" s="10">
        <v>630</v>
      </c>
      <c r="J37" s="10"/>
      <c r="K37" s="10"/>
      <c r="L37" s="10" t="s">
        <v>9</v>
      </c>
      <c r="M37" s="10"/>
      <c r="N37" s="10"/>
      <c r="O37" s="10"/>
      <c r="P37" s="8"/>
      <c r="Q37" s="65">
        <v>43525</v>
      </c>
      <c r="R37" s="11" t="s">
        <v>51</v>
      </c>
      <c r="S37" s="92">
        <v>777</v>
      </c>
      <c r="T37" s="12">
        <f t="shared" ref="T37:T68" si="2">S37*1.92*1.15*1.022</f>
        <v>1753.3595519999999</v>
      </c>
    </row>
    <row r="38" spans="1:20" ht="15" hidden="1" customHeight="1">
      <c r="A38" s="61">
        <v>43522</v>
      </c>
      <c r="B38" s="61">
        <v>43522</v>
      </c>
      <c r="C38" s="174">
        <v>6</v>
      </c>
      <c r="D38" s="10" t="s">
        <v>67</v>
      </c>
      <c r="E38" s="10">
        <v>21</v>
      </c>
      <c r="F38" s="10" t="s">
        <v>70</v>
      </c>
      <c r="G38" s="10" t="s">
        <v>50</v>
      </c>
      <c r="H38" s="13"/>
      <c r="I38" s="10">
        <v>630</v>
      </c>
      <c r="J38" s="10"/>
      <c r="K38" s="10"/>
      <c r="L38" s="10" t="s">
        <v>9</v>
      </c>
      <c r="M38" s="10"/>
      <c r="N38" s="10"/>
      <c r="O38" s="10"/>
      <c r="P38" s="92"/>
      <c r="Q38" s="65">
        <v>43525</v>
      </c>
      <c r="R38" s="11" t="s">
        <v>51</v>
      </c>
      <c r="S38" s="92">
        <v>777</v>
      </c>
      <c r="T38" s="12">
        <f t="shared" si="2"/>
        <v>1753.3595519999999</v>
      </c>
    </row>
    <row r="39" spans="1:20" ht="15" hidden="1" customHeight="1">
      <c r="A39" s="61">
        <v>43523</v>
      </c>
      <c r="B39" s="61">
        <v>43523</v>
      </c>
      <c r="C39" s="174">
        <v>6</v>
      </c>
      <c r="D39" s="10" t="s">
        <v>67</v>
      </c>
      <c r="E39" s="10">
        <v>23</v>
      </c>
      <c r="F39" s="10"/>
      <c r="G39" s="10" t="s">
        <v>50</v>
      </c>
      <c r="H39" s="13"/>
      <c r="I39" s="10">
        <v>630</v>
      </c>
      <c r="J39" s="10"/>
      <c r="K39" s="10"/>
      <c r="L39" s="10" t="s">
        <v>9</v>
      </c>
      <c r="M39" s="10"/>
      <c r="N39" s="10"/>
      <c r="O39" s="10"/>
      <c r="P39" s="8"/>
      <c r="Q39" s="65">
        <v>43525</v>
      </c>
      <c r="R39" s="13" t="s">
        <v>51</v>
      </c>
      <c r="S39" s="8">
        <v>777</v>
      </c>
      <c r="T39" s="12">
        <f t="shared" si="2"/>
        <v>1753.3595519999999</v>
      </c>
    </row>
    <row r="40" spans="1:20" ht="15" hidden="1" customHeight="1">
      <c r="A40" s="61">
        <v>43523</v>
      </c>
      <c r="B40" s="61">
        <v>43523</v>
      </c>
      <c r="C40" s="174">
        <v>6</v>
      </c>
      <c r="D40" s="10" t="s">
        <v>67</v>
      </c>
      <c r="E40" s="10">
        <v>25</v>
      </c>
      <c r="F40" s="10"/>
      <c r="G40" s="10" t="s">
        <v>50</v>
      </c>
      <c r="H40" s="13"/>
      <c r="I40" s="10">
        <v>630</v>
      </c>
      <c r="J40" s="10"/>
      <c r="K40" s="10"/>
      <c r="L40" s="10" t="s">
        <v>9</v>
      </c>
      <c r="M40" s="10"/>
      <c r="N40" s="10"/>
      <c r="O40" s="10"/>
      <c r="P40" s="8"/>
      <c r="Q40" s="65">
        <v>43525</v>
      </c>
      <c r="R40" s="13" t="s">
        <v>51</v>
      </c>
      <c r="S40" s="92">
        <v>777</v>
      </c>
      <c r="T40" s="12">
        <f t="shared" si="2"/>
        <v>1753.3595519999999</v>
      </c>
    </row>
    <row r="41" spans="1:20" ht="15" hidden="1" customHeight="1">
      <c r="A41" s="61">
        <v>43523</v>
      </c>
      <c r="B41" s="61">
        <v>43523</v>
      </c>
      <c r="C41" s="174">
        <v>6</v>
      </c>
      <c r="D41" s="10" t="s">
        <v>67</v>
      </c>
      <c r="E41" s="10">
        <v>27</v>
      </c>
      <c r="F41" s="10"/>
      <c r="G41" s="10" t="s">
        <v>50</v>
      </c>
      <c r="H41" s="13"/>
      <c r="I41" s="10">
        <v>630</v>
      </c>
      <c r="J41" s="10"/>
      <c r="K41" s="10"/>
      <c r="L41" s="10" t="s">
        <v>9</v>
      </c>
      <c r="M41" s="10"/>
      <c r="N41" s="10"/>
      <c r="O41" s="10"/>
      <c r="P41" s="8"/>
      <c r="Q41" s="65">
        <v>43525</v>
      </c>
      <c r="R41" s="13" t="s">
        <v>51</v>
      </c>
      <c r="S41" s="8">
        <v>777</v>
      </c>
      <c r="T41" s="12">
        <f t="shared" si="2"/>
        <v>1753.3595519999999</v>
      </c>
    </row>
    <row r="42" spans="1:20" ht="15" hidden="1" customHeight="1">
      <c r="A42" s="61">
        <v>43523</v>
      </c>
      <c r="B42" s="61">
        <v>43523</v>
      </c>
      <c r="C42" s="174">
        <v>6</v>
      </c>
      <c r="D42" s="10" t="s">
        <v>67</v>
      </c>
      <c r="E42" s="10">
        <v>29</v>
      </c>
      <c r="F42" s="10"/>
      <c r="G42" s="10" t="s">
        <v>50</v>
      </c>
      <c r="H42" s="13"/>
      <c r="I42" s="10">
        <v>630</v>
      </c>
      <c r="J42" s="10"/>
      <c r="K42" s="10"/>
      <c r="L42" s="10" t="s">
        <v>9</v>
      </c>
      <c r="M42" s="10"/>
      <c r="N42" s="10"/>
      <c r="O42" s="10"/>
      <c r="P42" s="92"/>
      <c r="Q42" s="65">
        <v>43525</v>
      </c>
      <c r="R42" s="13" t="s">
        <v>51</v>
      </c>
      <c r="S42" s="92">
        <v>777</v>
      </c>
      <c r="T42" s="12">
        <f t="shared" si="2"/>
        <v>1753.3595519999999</v>
      </c>
    </row>
    <row r="43" spans="1:20" ht="15" hidden="1" customHeight="1">
      <c r="A43" s="61">
        <v>43523</v>
      </c>
      <c r="B43" s="61">
        <v>43523</v>
      </c>
      <c r="C43" s="174">
        <v>6</v>
      </c>
      <c r="D43" s="10" t="s">
        <v>67</v>
      </c>
      <c r="E43" s="10">
        <v>33</v>
      </c>
      <c r="F43" s="10" t="s">
        <v>446</v>
      </c>
      <c r="G43" s="10" t="s">
        <v>50</v>
      </c>
      <c r="H43" s="13" t="s">
        <v>447</v>
      </c>
      <c r="I43" s="10">
        <v>630</v>
      </c>
      <c r="J43" s="10">
        <v>31.5</v>
      </c>
      <c r="K43" s="10">
        <v>1997</v>
      </c>
      <c r="L43" s="10" t="s">
        <v>9</v>
      </c>
      <c r="M43" s="10"/>
      <c r="N43" s="10"/>
      <c r="O43" s="10"/>
      <c r="P43" s="92"/>
      <c r="Q43" s="65">
        <v>43525</v>
      </c>
      <c r="R43" s="13" t="s">
        <v>51</v>
      </c>
      <c r="S43" s="8">
        <v>777</v>
      </c>
      <c r="T43" s="12">
        <f t="shared" si="2"/>
        <v>1753.3595519999999</v>
      </c>
    </row>
    <row r="44" spans="1:20" ht="15" hidden="1" customHeight="1">
      <c r="A44" s="61">
        <v>43524</v>
      </c>
      <c r="B44" s="61">
        <v>43530</v>
      </c>
      <c r="C44" s="174">
        <v>6</v>
      </c>
      <c r="D44" s="10" t="s">
        <v>67</v>
      </c>
      <c r="E44" s="10">
        <v>31</v>
      </c>
      <c r="F44" s="10"/>
      <c r="G44" s="10" t="s">
        <v>50</v>
      </c>
      <c r="H44" s="13" t="s">
        <v>58</v>
      </c>
      <c r="I44" s="10">
        <v>630</v>
      </c>
      <c r="J44" s="10"/>
      <c r="K44" s="10">
        <v>1997</v>
      </c>
      <c r="L44" s="10" t="s">
        <v>5</v>
      </c>
      <c r="M44" s="10"/>
      <c r="N44" s="10"/>
      <c r="O44" s="10"/>
      <c r="P44" s="92"/>
      <c r="Q44" s="65">
        <v>43525</v>
      </c>
      <c r="R44" s="11" t="s">
        <v>52</v>
      </c>
      <c r="S44" s="92">
        <v>4572</v>
      </c>
      <c r="T44" s="12">
        <f t="shared" si="2"/>
        <v>10317.065471999998</v>
      </c>
    </row>
    <row r="45" spans="1:20" ht="15" hidden="1" customHeight="1">
      <c r="A45" s="61">
        <v>43524</v>
      </c>
      <c r="B45" s="61">
        <v>43524</v>
      </c>
      <c r="C45" s="93">
        <v>6</v>
      </c>
      <c r="D45" s="10" t="s">
        <v>67</v>
      </c>
      <c r="E45" s="10">
        <v>1</v>
      </c>
      <c r="F45" s="10" t="s">
        <v>71</v>
      </c>
      <c r="G45" s="10" t="s">
        <v>50</v>
      </c>
      <c r="H45" s="13"/>
      <c r="I45" s="10">
        <v>630</v>
      </c>
      <c r="J45" s="10"/>
      <c r="K45" s="10"/>
      <c r="L45" s="10" t="s">
        <v>5</v>
      </c>
      <c r="M45" s="10"/>
      <c r="N45" s="10"/>
      <c r="O45" s="10"/>
      <c r="P45" s="8"/>
      <c r="Q45" s="65">
        <v>43525</v>
      </c>
      <c r="R45" s="13" t="s">
        <v>52</v>
      </c>
      <c r="S45" s="8">
        <v>4572</v>
      </c>
      <c r="T45" s="12">
        <f t="shared" si="2"/>
        <v>10317.065471999998</v>
      </c>
    </row>
    <row r="46" spans="1:20" ht="15" hidden="1" customHeight="1">
      <c r="A46" s="61">
        <v>43528</v>
      </c>
      <c r="B46" s="61">
        <v>43528</v>
      </c>
      <c r="C46" s="93">
        <v>6</v>
      </c>
      <c r="D46" s="10" t="s">
        <v>86</v>
      </c>
      <c r="E46" s="10">
        <v>131</v>
      </c>
      <c r="F46" s="10" t="s">
        <v>104</v>
      </c>
      <c r="G46" s="10" t="s">
        <v>53</v>
      </c>
      <c r="H46" s="13"/>
      <c r="I46" s="10"/>
      <c r="J46" s="10"/>
      <c r="K46" s="10"/>
      <c r="L46" s="10" t="s">
        <v>9</v>
      </c>
      <c r="M46" s="10"/>
      <c r="N46" s="10"/>
      <c r="O46" s="10"/>
      <c r="P46" s="8"/>
      <c r="Q46" s="64">
        <v>43525</v>
      </c>
      <c r="R46" s="11" t="s">
        <v>56</v>
      </c>
      <c r="S46" s="8">
        <v>1179</v>
      </c>
      <c r="T46" s="12">
        <f t="shared" si="2"/>
        <v>2660.5031039999994</v>
      </c>
    </row>
    <row r="47" spans="1:20" ht="15" hidden="1" customHeight="1">
      <c r="A47" s="61">
        <v>43528</v>
      </c>
      <c r="B47" s="61">
        <v>43528</v>
      </c>
      <c r="C47" s="93">
        <v>6</v>
      </c>
      <c r="D47" s="10" t="s">
        <v>86</v>
      </c>
      <c r="E47" s="10">
        <v>129</v>
      </c>
      <c r="F47" s="10" t="s">
        <v>105</v>
      </c>
      <c r="G47" s="10" t="s">
        <v>53</v>
      </c>
      <c r="H47" s="13"/>
      <c r="I47" s="10"/>
      <c r="J47" s="10"/>
      <c r="K47" s="10"/>
      <c r="L47" s="10" t="s">
        <v>9</v>
      </c>
      <c r="M47" s="10"/>
      <c r="N47" s="10"/>
      <c r="O47" s="10"/>
      <c r="P47" s="8"/>
      <c r="Q47" s="64">
        <v>43525</v>
      </c>
      <c r="R47" s="11" t="s">
        <v>56</v>
      </c>
      <c r="S47" s="8">
        <v>1179</v>
      </c>
      <c r="T47" s="12">
        <f t="shared" si="2"/>
        <v>2660.5031039999994</v>
      </c>
    </row>
    <row r="48" spans="1:20" ht="15" hidden="1" customHeight="1">
      <c r="A48" s="61">
        <v>43529</v>
      </c>
      <c r="B48" s="61">
        <v>43529</v>
      </c>
      <c r="C48" s="93">
        <v>6</v>
      </c>
      <c r="D48" s="10" t="s">
        <v>86</v>
      </c>
      <c r="E48" s="10">
        <v>123</v>
      </c>
      <c r="F48" s="10" t="s">
        <v>106</v>
      </c>
      <c r="G48" s="10" t="s">
        <v>53</v>
      </c>
      <c r="H48" s="13" t="s">
        <v>57</v>
      </c>
      <c r="I48" s="10"/>
      <c r="J48" s="10"/>
      <c r="K48" s="10">
        <v>1968</v>
      </c>
      <c r="L48" s="10" t="s">
        <v>9</v>
      </c>
      <c r="M48" s="10"/>
      <c r="N48" s="10"/>
      <c r="O48" s="10"/>
      <c r="P48" s="92"/>
      <c r="Q48" s="64">
        <v>43525</v>
      </c>
      <c r="R48" s="13" t="s">
        <v>56</v>
      </c>
      <c r="S48" s="8">
        <v>1179</v>
      </c>
      <c r="T48" s="12">
        <f t="shared" si="2"/>
        <v>2660.5031039999994</v>
      </c>
    </row>
    <row r="49" spans="1:20" ht="15" hidden="1" customHeight="1">
      <c r="A49" s="61">
        <v>43529</v>
      </c>
      <c r="B49" s="61">
        <v>43529</v>
      </c>
      <c r="C49" s="93">
        <v>6</v>
      </c>
      <c r="D49" s="10" t="s">
        <v>86</v>
      </c>
      <c r="E49" s="10">
        <v>139</v>
      </c>
      <c r="F49" s="10" t="s">
        <v>72</v>
      </c>
      <c r="G49" s="10" t="s">
        <v>53</v>
      </c>
      <c r="H49" s="13"/>
      <c r="I49" s="10"/>
      <c r="J49" s="10"/>
      <c r="K49" s="10">
        <v>1968</v>
      </c>
      <c r="L49" s="10" t="s">
        <v>5</v>
      </c>
      <c r="M49" s="10"/>
      <c r="N49" s="10"/>
      <c r="O49" s="10"/>
      <c r="P49" s="18"/>
      <c r="Q49" s="64">
        <v>43525</v>
      </c>
      <c r="R49" s="11" t="s">
        <v>92</v>
      </c>
      <c r="S49" s="8">
        <v>6761</v>
      </c>
      <c r="T49" s="12">
        <f t="shared" si="2"/>
        <v>15256.710335999996</v>
      </c>
    </row>
    <row r="50" spans="1:20" ht="15" hidden="1" customHeight="1">
      <c r="A50" s="61">
        <v>43529</v>
      </c>
      <c r="B50" s="61">
        <v>43529</v>
      </c>
      <c r="C50" s="93">
        <v>6</v>
      </c>
      <c r="D50" s="10" t="s">
        <v>86</v>
      </c>
      <c r="E50" s="10">
        <v>157</v>
      </c>
      <c r="F50" s="10" t="s">
        <v>73</v>
      </c>
      <c r="G50" s="10" t="s">
        <v>53</v>
      </c>
      <c r="H50" s="13"/>
      <c r="I50" s="10"/>
      <c r="J50" s="10"/>
      <c r="K50" s="10">
        <v>1968</v>
      </c>
      <c r="L50" s="10" t="s">
        <v>5</v>
      </c>
      <c r="M50" s="10"/>
      <c r="N50" s="10"/>
      <c r="O50" s="10"/>
      <c r="P50" s="18"/>
      <c r="Q50" s="64">
        <v>43525</v>
      </c>
      <c r="R50" s="11" t="s">
        <v>92</v>
      </c>
      <c r="S50" s="8">
        <v>6761</v>
      </c>
      <c r="T50" s="12">
        <f t="shared" si="2"/>
        <v>15256.710335999996</v>
      </c>
    </row>
    <row r="51" spans="1:20" ht="15" hidden="1" customHeight="1">
      <c r="A51" s="61">
        <v>43529</v>
      </c>
      <c r="B51" s="61">
        <v>43529</v>
      </c>
      <c r="C51" s="93">
        <v>6</v>
      </c>
      <c r="D51" s="10" t="s">
        <v>86</v>
      </c>
      <c r="E51" s="10">
        <v>159</v>
      </c>
      <c r="F51" s="10" t="s">
        <v>74</v>
      </c>
      <c r="G51" s="10" t="s">
        <v>53</v>
      </c>
      <c r="H51" s="13"/>
      <c r="I51" s="10"/>
      <c r="J51" s="10"/>
      <c r="K51" s="10">
        <v>1968</v>
      </c>
      <c r="L51" s="10" t="s">
        <v>5</v>
      </c>
      <c r="M51" s="10"/>
      <c r="N51" s="10"/>
      <c r="O51" s="10"/>
      <c r="P51" s="8"/>
      <c r="Q51" s="64">
        <v>43525</v>
      </c>
      <c r="R51" s="11" t="s">
        <v>92</v>
      </c>
      <c r="S51" s="8">
        <v>6761</v>
      </c>
      <c r="T51" s="12">
        <f t="shared" si="2"/>
        <v>15256.710335999996</v>
      </c>
    </row>
    <row r="52" spans="1:20" ht="15" hidden="1" customHeight="1">
      <c r="A52" s="61">
        <v>43535</v>
      </c>
      <c r="B52" s="61">
        <v>43535</v>
      </c>
      <c r="C52" s="93">
        <v>6</v>
      </c>
      <c r="D52" s="10" t="s">
        <v>86</v>
      </c>
      <c r="E52" s="10">
        <v>165</v>
      </c>
      <c r="F52" s="10" t="s">
        <v>75</v>
      </c>
      <c r="G52" s="10" t="s">
        <v>59</v>
      </c>
      <c r="H52" s="13"/>
      <c r="I52" s="10"/>
      <c r="J52" s="10"/>
      <c r="K52" s="10">
        <v>1968</v>
      </c>
      <c r="L52" s="10" t="s">
        <v>5</v>
      </c>
      <c r="M52" s="10"/>
      <c r="N52" s="10"/>
      <c r="O52" s="10"/>
      <c r="P52" s="18"/>
      <c r="Q52" s="64">
        <v>43525</v>
      </c>
      <c r="R52" s="11" t="s">
        <v>92</v>
      </c>
      <c r="S52" s="8">
        <v>6761</v>
      </c>
      <c r="T52" s="12">
        <f t="shared" si="2"/>
        <v>15256.710335999996</v>
      </c>
    </row>
    <row r="53" spans="1:20" ht="15" hidden="1" customHeight="1">
      <c r="A53" s="61">
        <v>43536</v>
      </c>
      <c r="B53" s="61">
        <v>43536</v>
      </c>
      <c r="C53" s="93">
        <v>6</v>
      </c>
      <c r="D53" s="10" t="s">
        <v>86</v>
      </c>
      <c r="E53" s="10">
        <v>163</v>
      </c>
      <c r="F53" s="10" t="s">
        <v>76</v>
      </c>
      <c r="G53" s="10" t="s">
        <v>60</v>
      </c>
      <c r="H53" s="13"/>
      <c r="I53" s="10"/>
      <c r="J53" s="10"/>
      <c r="K53" s="10">
        <v>1968</v>
      </c>
      <c r="L53" s="10" t="s">
        <v>5</v>
      </c>
      <c r="M53" s="10"/>
      <c r="N53" s="10"/>
      <c r="O53" s="10"/>
      <c r="P53" s="18"/>
      <c r="Q53" s="64">
        <v>43525</v>
      </c>
      <c r="R53" s="11" t="s">
        <v>92</v>
      </c>
      <c r="S53" s="8">
        <v>6761</v>
      </c>
      <c r="T53" s="12">
        <f t="shared" si="2"/>
        <v>15256.710335999996</v>
      </c>
    </row>
    <row r="54" spans="1:20" ht="15" hidden="1" customHeight="1">
      <c r="A54" s="61">
        <v>43539</v>
      </c>
      <c r="B54" s="61">
        <v>43539</v>
      </c>
      <c r="C54" s="93">
        <v>6</v>
      </c>
      <c r="D54" s="10" t="s">
        <v>86</v>
      </c>
      <c r="E54" s="10">
        <v>153</v>
      </c>
      <c r="F54" s="10" t="s">
        <v>77</v>
      </c>
      <c r="G54" s="10" t="s">
        <v>60</v>
      </c>
      <c r="H54" s="13" t="s">
        <v>61</v>
      </c>
      <c r="I54" s="10"/>
      <c r="J54" s="10"/>
      <c r="K54" s="10">
        <v>1980</v>
      </c>
      <c r="L54" s="10" t="s">
        <v>9</v>
      </c>
      <c r="M54" s="10"/>
      <c r="N54" s="10"/>
      <c r="O54" s="10"/>
      <c r="P54" s="92"/>
      <c r="Q54" s="64">
        <v>43525</v>
      </c>
      <c r="R54" s="11" t="s">
        <v>56</v>
      </c>
      <c r="S54" s="8">
        <v>1179</v>
      </c>
      <c r="T54" s="12">
        <f t="shared" si="2"/>
        <v>2660.5031039999994</v>
      </c>
    </row>
    <row r="55" spans="1:20" ht="15" hidden="1" customHeight="1">
      <c r="A55" s="61">
        <v>43539</v>
      </c>
      <c r="B55" s="61">
        <v>43539</v>
      </c>
      <c r="C55" s="93">
        <v>6</v>
      </c>
      <c r="D55" s="10" t="s">
        <v>86</v>
      </c>
      <c r="E55" s="10">
        <v>143</v>
      </c>
      <c r="F55" s="10" t="s">
        <v>78</v>
      </c>
      <c r="G55" s="10" t="s">
        <v>62</v>
      </c>
      <c r="H55" s="13" t="s">
        <v>63</v>
      </c>
      <c r="I55" s="10"/>
      <c r="J55" s="10"/>
      <c r="K55" s="10">
        <v>1968</v>
      </c>
      <c r="L55" s="10" t="s">
        <v>5</v>
      </c>
      <c r="M55" s="10"/>
      <c r="N55" s="10"/>
      <c r="O55" s="10"/>
      <c r="P55" s="18"/>
      <c r="Q55" s="64">
        <v>43525</v>
      </c>
      <c r="R55" s="11" t="s">
        <v>92</v>
      </c>
      <c r="S55" s="8">
        <v>6761</v>
      </c>
      <c r="T55" s="12">
        <f t="shared" si="2"/>
        <v>15256.710335999996</v>
      </c>
    </row>
    <row r="56" spans="1:20" ht="15" hidden="1" customHeight="1">
      <c r="A56" s="61">
        <v>43551</v>
      </c>
      <c r="B56" s="61">
        <v>43551</v>
      </c>
      <c r="C56" s="93">
        <v>6</v>
      </c>
      <c r="D56" s="10" t="s">
        <v>86</v>
      </c>
      <c r="E56" s="10">
        <v>137</v>
      </c>
      <c r="F56" s="10" t="s">
        <v>81</v>
      </c>
      <c r="G56" s="10" t="s">
        <v>60</v>
      </c>
      <c r="H56" s="13" t="s">
        <v>64</v>
      </c>
      <c r="I56" s="10"/>
      <c r="J56" s="10"/>
      <c r="K56" s="10">
        <v>1968</v>
      </c>
      <c r="L56" s="10" t="s">
        <v>9</v>
      </c>
      <c r="M56" s="10"/>
      <c r="N56" s="10"/>
      <c r="O56" s="10"/>
      <c r="P56" s="8"/>
      <c r="Q56" s="64">
        <v>43525</v>
      </c>
      <c r="R56" s="11" t="s">
        <v>56</v>
      </c>
      <c r="S56" s="8">
        <v>1179</v>
      </c>
      <c r="T56" s="12">
        <f t="shared" si="2"/>
        <v>2660.5031039999994</v>
      </c>
    </row>
    <row r="57" spans="1:20" ht="15" hidden="1" customHeight="1">
      <c r="A57" s="61">
        <v>43552</v>
      </c>
      <c r="B57" s="61">
        <v>43552</v>
      </c>
      <c r="C57" s="93">
        <v>6</v>
      </c>
      <c r="D57" s="10" t="s">
        <v>8</v>
      </c>
      <c r="E57" s="10">
        <v>200</v>
      </c>
      <c r="F57" s="10" t="s">
        <v>82</v>
      </c>
      <c r="G57" s="10" t="s">
        <v>62</v>
      </c>
      <c r="H57" s="13" t="s">
        <v>65</v>
      </c>
      <c r="I57" s="10"/>
      <c r="J57" s="10"/>
      <c r="K57" s="10">
        <v>1968</v>
      </c>
      <c r="L57" s="10" t="s">
        <v>9</v>
      </c>
      <c r="M57" s="10"/>
      <c r="N57" s="10"/>
      <c r="O57" s="10"/>
      <c r="P57" s="8"/>
      <c r="Q57" s="65">
        <v>43586</v>
      </c>
      <c r="R57" s="11" t="s">
        <v>56</v>
      </c>
      <c r="S57" s="8">
        <v>1179</v>
      </c>
      <c r="T57" s="12">
        <f t="shared" si="2"/>
        <v>2660.5031039999994</v>
      </c>
    </row>
    <row r="58" spans="1:20" ht="15" hidden="1" customHeight="1">
      <c r="A58" s="61">
        <v>43553</v>
      </c>
      <c r="B58" s="61">
        <v>43553</v>
      </c>
      <c r="C58" s="93">
        <v>6</v>
      </c>
      <c r="D58" s="10" t="s">
        <v>8</v>
      </c>
      <c r="E58" s="10">
        <v>214</v>
      </c>
      <c r="F58" s="10" t="s">
        <v>83</v>
      </c>
      <c r="G58" s="10" t="s">
        <v>60</v>
      </c>
      <c r="H58" s="13" t="s">
        <v>66</v>
      </c>
      <c r="I58" s="10"/>
      <c r="J58" s="10"/>
      <c r="K58" s="10"/>
      <c r="L58" s="10" t="s">
        <v>5</v>
      </c>
      <c r="M58" s="10"/>
      <c r="N58" s="10"/>
      <c r="O58" s="10"/>
      <c r="P58" s="8"/>
      <c r="Q58" s="65">
        <v>43586</v>
      </c>
      <c r="R58" s="11" t="s">
        <v>92</v>
      </c>
      <c r="S58" s="8">
        <v>6761</v>
      </c>
      <c r="T58" s="12">
        <f t="shared" si="2"/>
        <v>15256.710335999996</v>
      </c>
    </row>
    <row r="59" spans="1:20" ht="15" hidden="1" customHeight="1">
      <c r="A59" s="61">
        <v>43556</v>
      </c>
      <c r="B59" s="61">
        <v>43565</v>
      </c>
      <c r="C59" s="93">
        <v>6</v>
      </c>
      <c r="D59" s="10" t="s">
        <v>8</v>
      </c>
      <c r="E59" s="173">
        <v>182</v>
      </c>
      <c r="F59" s="173"/>
      <c r="G59" s="173"/>
      <c r="H59" s="13">
        <v>20721</v>
      </c>
      <c r="I59" s="173">
        <v>600</v>
      </c>
      <c r="J59" s="173">
        <v>20</v>
      </c>
      <c r="K59" s="173">
        <v>1969</v>
      </c>
      <c r="L59" s="10" t="s">
        <v>5</v>
      </c>
      <c r="M59" s="173">
        <v>52</v>
      </c>
      <c r="N59" s="96">
        <v>57</v>
      </c>
      <c r="O59" s="96">
        <v>61</v>
      </c>
      <c r="P59" s="8" t="s">
        <v>7</v>
      </c>
      <c r="Q59" s="65">
        <v>43586</v>
      </c>
      <c r="R59" s="11" t="s">
        <v>92</v>
      </c>
      <c r="S59" s="8">
        <v>6761</v>
      </c>
      <c r="T59" s="12">
        <f t="shared" si="2"/>
        <v>15256.710335999996</v>
      </c>
    </row>
    <row r="60" spans="1:20" ht="15" hidden="1" customHeight="1">
      <c r="A60" s="61">
        <v>43556</v>
      </c>
      <c r="B60" s="61">
        <v>43565</v>
      </c>
      <c r="C60" s="93">
        <v>6</v>
      </c>
      <c r="D60" s="10" t="s">
        <v>8</v>
      </c>
      <c r="E60" s="173">
        <v>184</v>
      </c>
      <c r="F60" s="173"/>
      <c r="G60" s="173"/>
      <c r="H60" s="13">
        <v>20684</v>
      </c>
      <c r="I60" s="173">
        <v>600</v>
      </c>
      <c r="J60" s="173">
        <v>20</v>
      </c>
      <c r="K60" s="173">
        <v>1969</v>
      </c>
      <c r="L60" s="10" t="s">
        <v>5</v>
      </c>
      <c r="M60" s="94">
        <v>57</v>
      </c>
      <c r="N60" s="173">
        <v>53</v>
      </c>
      <c r="O60" s="94">
        <v>75</v>
      </c>
      <c r="P60" s="92" t="s">
        <v>7</v>
      </c>
      <c r="Q60" s="65">
        <v>43586</v>
      </c>
      <c r="R60" s="11" t="s">
        <v>92</v>
      </c>
      <c r="S60" s="8">
        <v>6761</v>
      </c>
      <c r="T60" s="12">
        <f t="shared" si="2"/>
        <v>15256.710335999996</v>
      </c>
    </row>
    <row r="61" spans="1:20" ht="15" hidden="1" customHeight="1">
      <c r="A61" s="61">
        <v>43556</v>
      </c>
      <c r="B61" s="61">
        <v>43565</v>
      </c>
      <c r="C61" s="93">
        <v>6</v>
      </c>
      <c r="D61" s="10" t="s">
        <v>8</v>
      </c>
      <c r="E61" s="173">
        <v>186</v>
      </c>
      <c r="F61" s="173"/>
      <c r="G61" s="173"/>
      <c r="H61" s="13">
        <v>20672</v>
      </c>
      <c r="I61" s="173">
        <v>600</v>
      </c>
      <c r="J61" s="173">
        <v>20</v>
      </c>
      <c r="K61" s="173">
        <v>1969</v>
      </c>
      <c r="L61" s="10" t="s">
        <v>5</v>
      </c>
      <c r="M61" s="173">
        <v>48</v>
      </c>
      <c r="N61" s="94">
        <v>56</v>
      </c>
      <c r="O61" s="173">
        <v>52</v>
      </c>
      <c r="P61" s="8" t="s">
        <v>7</v>
      </c>
      <c r="Q61" s="65">
        <v>43586</v>
      </c>
      <c r="R61" s="11" t="s">
        <v>92</v>
      </c>
      <c r="S61" s="8">
        <v>6761</v>
      </c>
      <c r="T61" s="12">
        <f t="shared" si="2"/>
        <v>15256.710335999996</v>
      </c>
    </row>
    <row r="62" spans="1:20" ht="15" hidden="1" customHeight="1">
      <c r="A62" s="61">
        <v>43557</v>
      </c>
      <c r="B62" s="61">
        <v>43557</v>
      </c>
      <c r="C62" s="93">
        <v>6</v>
      </c>
      <c r="D62" s="10" t="s">
        <v>8</v>
      </c>
      <c r="E62" s="173">
        <v>188</v>
      </c>
      <c r="F62" s="173"/>
      <c r="G62" s="173"/>
      <c r="H62" s="13">
        <v>20691</v>
      </c>
      <c r="I62" s="173">
        <v>600</v>
      </c>
      <c r="J62" s="173">
        <v>20</v>
      </c>
      <c r="K62" s="173">
        <v>1969</v>
      </c>
      <c r="L62" s="10" t="s">
        <v>5</v>
      </c>
      <c r="M62" s="173">
        <v>53</v>
      </c>
      <c r="N62" s="173">
        <v>52</v>
      </c>
      <c r="O62" s="173">
        <v>53</v>
      </c>
      <c r="P62" s="8" t="s">
        <v>6</v>
      </c>
      <c r="Q62" s="65">
        <v>43586</v>
      </c>
      <c r="R62" s="11" t="s">
        <v>92</v>
      </c>
      <c r="S62" s="8">
        <v>6761</v>
      </c>
      <c r="T62" s="12">
        <f t="shared" si="2"/>
        <v>15256.710335999996</v>
      </c>
    </row>
    <row r="63" spans="1:20" ht="15" hidden="1" customHeight="1">
      <c r="A63" s="61">
        <v>43557</v>
      </c>
      <c r="B63" s="61">
        <v>43557</v>
      </c>
      <c r="C63" s="93">
        <v>6</v>
      </c>
      <c r="D63" s="10" t="s">
        <v>8</v>
      </c>
      <c r="E63" s="173">
        <v>190</v>
      </c>
      <c r="F63" s="173" t="s">
        <v>270</v>
      </c>
      <c r="G63" s="173"/>
      <c r="H63" s="13">
        <v>20646</v>
      </c>
      <c r="I63" s="173">
        <v>600</v>
      </c>
      <c r="J63" s="173">
        <v>20</v>
      </c>
      <c r="K63" s="173">
        <v>1969</v>
      </c>
      <c r="L63" s="10" t="s">
        <v>9</v>
      </c>
      <c r="M63" s="173">
        <v>49</v>
      </c>
      <c r="N63" s="173">
        <v>48</v>
      </c>
      <c r="O63" s="173">
        <v>48</v>
      </c>
      <c r="P63" s="8" t="s">
        <v>6</v>
      </c>
      <c r="Q63" s="65">
        <v>43586</v>
      </c>
      <c r="R63" s="11" t="s">
        <v>56</v>
      </c>
      <c r="S63" s="8">
        <v>1179</v>
      </c>
      <c r="T63" s="12">
        <f t="shared" si="2"/>
        <v>2660.5031039999994</v>
      </c>
    </row>
    <row r="64" spans="1:20" ht="15" hidden="1" customHeight="1">
      <c r="A64" s="61">
        <v>43558</v>
      </c>
      <c r="B64" s="61">
        <v>43558</v>
      </c>
      <c r="C64" s="93">
        <v>6</v>
      </c>
      <c r="D64" s="10" t="s">
        <v>8</v>
      </c>
      <c r="E64" s="173">
        <v>194</v>
      </c>
      <c r="F64" s="173"/>
      <c r="G64" s="173"/>
      <c r="H64" s="13">
        <v>20765</v>
      </c>
      <c r="I64" s="173">
        <v>600</v>
      </c>
      <c r="J64" s="173">
        <v>20</v>
      </c>
      <c r="K64" s="173">
        <v>1969</v>
      </c>
      <c r="L64" s="10" t="s">
        <v>5</v>
      </c>
      <c r="M64" s="173">
        <v>54</v>
      </c>
      <c r="N64" s="173">
        <v>47</v>
      </c>
      <c r="O64" s="173">
        <v>44</v>
      </c>
      <c r="P64" s="8"/>
      <c r="Q64" s="65">
        <v>43586</v>
      </c>
      <c r="R64" s="11" t="s">
        <v>92</v>
      </c>
      <c r="S64" s="8">
        <v>6761</v>
      </c>
      <c r="T64" s="12">
        <f t="shared" si="2"/>
        <v>15256.710335999996</v>
      </c>
    </row>
    <row r="65" spans="1:22" ht="15" hidden="1" customHeight="1">
      <c r="A65" s="61">
        <v>43558</v>
      </c>
      <c r="B65" s="61">
        <v>43558</v>
      </c>
      <c r="C65" s="93">
        <v>6</v>
      </c>
      <c r="D65" s="10" t="s">
        <v>8</v>
      </c>
      <c r="E65" s="173">
        <v>204</v>
      </c>
      <c r="F65" s="173" t="s">
        <v>271</v>
      </c>
      <c r="G65" s="173"/>
      <c r="H65" s="13">
        <v>20690</v>
      </c>
      <c r="I65" s="173">
        <v>600</v>
      </c>
      <c r="J65" s="173">
        <v>20</v>
      </c>
      <c r="K65" s="173">
        <v>1969</v>
      </c>
      <c r="L65" s="10" t="s">
        <v>9</v>
      </c>
      <c r="M65" s="173">
        <v>49</v>
      </c>
      <c r="N65" s="173">
        <v>49</v>
      </c>
      <c r="O65" s="173">
        <v>53</v>
      </c>
      <c r="P65" s="8" t="s">
        <v>6</v>
      </c>
      <c r="Q65" s="65">
        <v>43586</v>
      </c>
      <c r="R65" s="11" t="s">
        <v>56</v>
      </c>
      <c r="S65" s="8">
        <v>1179</v>
      </c>
      <c r="T65" s="12">
        <f t="shared" si="2"/>
        <v>2660.5031039999994</v>
      </c>
    </row>
    <row r="66" spans="1:22" ht="15" hidden="1" customHeight="1">
      <c r="A66" s="61">
        <v>43558</v>
      </c>
      <c r="B66" s="61">
        <v>43558</v>
      </c>
      <c r="C66" s="93">
        <v>6</v>
      </c>
      <c r="D66" s="10" t="s">
        <v>8</v>
      </c>
      <c r="E66" s="173">
        <v>210</v>
      </c>
      <c r="F66" s="173" t="s">
        <v>272</v>
      </c>
      <c r="G66" s="173"/>
      <c r="H66" s="13">
        <v>20680</v>
      </c>
      <c r="I66" s="173">
        <v>600</v>
      </c>
      <c r="J66" s="173">
        <v>20</v>
      </c>
      <c r="K66" s="173">
        <v>1969</v>
      </c>
      <c r="L66" s="10" t="s">
        <v>9</v>
      </c>
      <c r="M66" s="173">
        <v>54</v>
      </c>
      <c r="N66" s="173">
        <v>48</v>
      </c>
      <c r="O66" s="173">
        <v>54</v>
      </c>
      <c r="P66" s="8" t="s">
        <v>6</v>
      </c>
      <c r="Q66" s="65">
        <v>43586</v>
      </c>
      <c r="R66" s="11" t="s">
        <v>56</v>
      </c>
      <c r="S66" s="8">
        <v>1179</v>
      </c>
      <c r="T66" s="12">
        <f t="shared" si="2"/>
        <v>2660.5031039999994</v>
      </c>
    </row>
    <row r="67" spans="1:22" ht="15" hidden="1" customHeight="1">
      <c r="A67" s="61">
        <v>43558</v>
      </c>
      <c r="B67" s="61">
        <v>43560</v>
      </c>
      <c r="C67" s="93">
        <v>6</v>
      </c>
      <c r="D67" s="10" t="s">
        <v>8</v>
      </c>
      <c r="E67" s="173">
        <v>212</v>
      </c>
      <c r="F67" s="173"/>
      <c r="G67" s="173"/>
      <c r="H67" s="13">
        <v>176025</v>
      </c>
      <c r="I67" s="173">
        <v>600</v>
      </c>
      <c r="J67" s="173">
        <v>20</v>
      </c>
      <c r="K67" s="173">
        <v>1980</v>
      </c>
      <c r="L67" s="10" t="s">
        <v>5</v>
      </c>
      <c r="M67" s="94">
        <v>57</v>
      </c>
      <c r="N67" s="94">
        <v>57</v>
      </c>
      <c r="O67" s="94">
        <v>57</v>
      </c>
      <c r="P67" s="8" t="s">
        <v>11</v>
      </c>
      <c r="Q67" s="65">
        <v>43586</v>
      </c>
      <c r="R67" s="11" t="s">
        <v>92</v>
      </c>
      <c r="S67" s="8">
        <v>6761</v>
      </c>
      <c r="T67" s="12">
        <f t="shared" si="2"/>
        <v>15256.710335999996</v>
      </c>
    </row>
    <row r="68" spans="1:22" ht="15" hidden="1" customHeight="1">
      <c r="A68" s="61">
        <v>43558</v>
      </c>
      <c r="B68" s="61">
        <v>43560</v>
      </c>
      <c r="C68" s="93">
        <v>6</v>
      </c>
      <c r="D68" s="10" t="s">
        <v>8</v>
      </c>
      <c r="E68" s="173">
        <v>220</v>
      </c>
      <c r="F68" s="173" t="s">
        <v>273</v>
      </c>
      <c r="G68" s="173"/>
      <c r="H68" s="13">
        <v>20657</v>
      </c>
      <c r="I68" s="173">
        <v>600</v>
      </c>
      <c r="J68" s="173">
        <v>20</v>
      </c>
      <c r="K68" s="173">
        <v>1969</v>
      </c>
      <c r="L68" s="10" t="s">
        <v>9</v>
      </c>
      <c r="M68" s="173">
        <v>53</v>
      </c>
      <c r="N68" s="173">
        <v>54</v>
      </c>
      <c r="O68" s="173">
        <v>54</v>
      </c>
      <c r="P68" s="197" t="s">
        <v>6</v>
      </c>
      <c r="Q68" s="65">
        <v>43586</v>
      </c>
      <c r="R68" s="11" t="s">
        <v>56</v>
      </c>
      <c r="S68" s="92">
        <v>1179</v>
      </c>
      <c r="T68" s="12">
        <f t="shared" si="2"/>
        <v>2660.5031039999994</v>
      </c>
    </row>
    <row r="69" spans="1:22" ht="15" hidden="1" customHeight="1">
      <c r="A69" s="61">
        <v>43558</v>
      </c>
      <c r="B69" s="61">
        <v>43558</v>
      </c>
      <c r="C69" s="93">
        <v>6</v>
      </c>
      <c r="D69" s="10" t="s">
        <v>8</v>
      </c>
      <c r="E69" s="173">
        <v>224</v>
      </c>
      <c r="F69" s="173" t="s">
        <v>274</v>
      </c>
      <c r="G69" s="173"/>
      <c r="H69" s="13">
        <v>20701</v>
      </c>
      <c r="I69" s="173">
        <v>600</v>
      </c>
      <c r="J69" s="173">
        <v>20</v>
      </c>
      <c r="K69" s="173">
        <v>1969</v>
      </c>
      <c r="L69" s="10" t="s">
        <v>9</v>
      </c>
      <c r="M69" s="173">
        <v>48</v>
      </c>
      <c r="N69" s="173">
        <v>48</v>
      </c>
      <c r="O69" s="173">
        <v>52</v>
      </c>
      <c r="P69" s="92" t="s">
        <v>6</v>
      </c>
      <c r="Q69" s="65">
        <v>43586</v>
      </c>
      <c r="R69" s="11" t="s">
        <v>56</v>
      </c>
      <c r="S69" s="92">
        <v>1179</v>
      </c>
      <c r="T69" s="12">
        <f t="shared" ref="T69:T92" si="3">S69*1.92*1.15*1.022</f>
        <v>2660.5031039999994</v>
      </c>
    </row>
    <row r="70" spans="1:22" ht="15" hidden="1" customHeight="1">
      <c r="A70" s="61">
        <v>43564</v>
      </c>
      <c r="B70" s="61">
        <v>43564</v>
      </c>
      <c r="C70" s="93">
        <v>6</v>
      </c>
      <c r="D70" s="10" t="s">
        <v>153</v>
      </c>
      <c r="E70" s="92">
        <v>215</v>
      </c>
      <c r="F70" s="92" t="s">
        <v>275</v>
      </c>
      <c r="G70" s="10" t="s">
        <v>60</v>
      </c>
      <c r="H70" s="92">
        <v>20631</v>
      </c>
      <c r="I70" s="92">
        <v>600</v>
      </c>
      <c r="J70" s="92">
        <v>20</v>
      </c>
      <c r="K70" s="92">
        <v>1969</v>
      </c>
      <c r="L70" s="10" t="s">
        <v>9</v>
      </c>
      <c r="M70" s="92">
        <v>48</v>
      </c>
      <c r="N70" s="92">
        <v>52</v>
      </c>
      <c r="O70" s="92">
        <v>53</v>
      </c>
      <c r="P70" s="92" t="s">
        <v>6</v>
      </c>
      <c r="Q70" s="65">
        <v>43586</v>
      </c>
      <c r="R70" s="11" t="s">
        <v>56</v>
      </c>
      <c r="S70" s="92">
        <v>1179</v>
      </c>
      <c r="T70" s="12">
        <f t="shared" si="3"/>
        <v>2660.5031039999994</v>
      </c>
    </row>
    <row r="71" spans="1:22" ht="15" hidden="1" customHeight="1">
      <c r="A71" s="61">
        <v>43564</v>
      </c>
      <c r="B71" s="61">
        <v>43564</v>
      </c>
      <c r="C71" s="93">
        <v>6</v>
      </c>
      <c r="D71" s="10" t="s">
        <v>153</v>
      </c>
      <c r="E71" s="92">
        <v>213</v>
      </c>
      <c r="F71" s="92" t="s">
        <v>276</v>
      </c>
      <c r="G71" s="10" t="s">
        <v>60</v>
      </c>
      <c r="H71" s="92">
        <v>20681</v>
      </c>
      <c r="I71" s="92">
        <v>600</v>
      </c>
      <c r="J71" s="92">
        <v>20</v>
      </c>
      <c r="K71" s="92">
        <v>1969</v>
      </c>
      <c r="L71" s="10" t="s">
        <v>9</v>
      </c>
      <c r="M71" s="92">
        <v>48</v>
      </c>
      <c r="N71" s="92">
        <v>51</v>
      </c>
      <c r="O71" s="92">
        <v>48</v>
      </c>
      <c r="P71" s="92" t="s">
        <v>6</v>
      </c>
      <c r="Q71" s="65">
        <v>43586</v>
      </c>
      <c r="R71" s="11" t="s">
        <v>56</v>
      </c>
      <c r="S71" s="92">
        <v>1179</v>
      </c>
      <c r="T71" s="12">
        <f t="shared" si="3"/>
        <v>2660.5031039999994</v>
      </c>
    </row>
    <row r="72" spans="1:22" ht="15" hidden="1" customHeight="1">
      <c r="A72" s="61">
        <v>43565</v>
      </c>
      <c r="B72" s="61">
        <v>43565</v>
      </c>
      <c r="C72" s="93">
        <v>6</v>
      </c>
      <c r="D72" s="10" t="s">
        <v>153</v>
      </c>
      <c r="E72" s="92">
        <v>179</v>
      </c>
      <c r="F72" s="92"/>
      <c r="G72" s="10" t="s">
        <v>60</v>
      </c>
      <c r="H72" s="92">
        <v>116041</v>
      </c>
      <c r="I72" s="92">
        <v>600</v>
      </c>
      <c r="J72" s="92">
        <v>20</v>
      </c>
      <c r="K72" s="92">
        <v>1969</v>
      </c>
      <c r="L72" s="10" t="s">
        <v>5</v>
      </c>
      <c r="M72" s="92">
        <v>52</v>
      </c>
      <c r="N72" s="92">
        <v>48</v>
      </c>
      <c r="O72" s="92">
        <v>49</v>
      </c>
      <c r="P72" s="92" t="s">
        <v>6</v>
      </c>
      <c r="Q72" s="65">
        <v>43586</v>
      </c>
      <c r="R72" s="13" t="s">
        <v>92</v>
      </c>
      <c r="S72" s="92">
        <v>6761</v>
      </c>
      <c r="T72" s="12">
        <f t="shared" si="3"/>
        <v>15256.710335999996</v>
      </c>
    </row>
    <row r="73" spans="1:22" ht="15" hidden="1" customHeight="1">
      <c r="A73" s="61">
        <v>43565</v>
      </c>
      <c r="B73" s="61">
        <v>43565</v>
      </c>
      <c r="C73" s="93">
        <v>6</v>
      </c>
      <c r="D73" s="10" t="s">
        <v>153</v>
      </c>
      <c r="E73" s="8">
        <v>183</v>
      </c>
      <c r="F73" s="8" t="s">
        <v>277</v>
      </c>
      <c r="G73" s="10" t="s">
        <v>60</v>
      </c>
      <c r="H73" s="8">
        <v>20673</v>
      </c>
      <c r="I73" s="8">
        <v>600</v>
      </c>
      <c r="J73" s="8">
        <v>20</v>
      </c>
      <c r="K73" s="8">
        <v>1969</v>
      </c>
      <c r="L73" s="10" t="s">
        <v>9</v>
      </c>
      <c r="M73" s="8">
        <v>49</v>
      </c>
      <c r="N73" s="8">
        <v>54</v>
      </c>
      <c r="O73" s="8">
        <v>49</v>
      </c>
      <c r="P73" s="8" t="s">
        <v>6</v>
      </c>
      <c r="Q73" s="65">
        <v>43586</v>
      </c>
      <c r="R73" s="11" t="s">
        <v>56</v>
      </c>
      <c r="S73" s="58">
        <v>1179</v>
      </c>
      <c r="T73" s="12">
        <f t="shared" si="3"/>
        <v>2660.5031039999994</v>
      </c>
    </row>
    <row r="74" spans="1:22" ht="15" hidden="1" customHeight="1">
      <c r="A74" s="61">
        <v>43566</v>
      </c>
      <c r="B74" s="61">
        <v>43566</v>
      </c>
      <c r="C74" s="93">
        <v>6</v>
      </c>
      <c r="D74" s="10" t="s">
        <v>153</v>
      </c>
      <c r="E74" s="92">
        <v>181</v>
      </c>
      <c r="F74" s="92"/>
      <c r="G74" s="10" t="s">
        <v>158</v>
      </c>
      <c r="H74" s="92">
        <v>115110</v>
      </c>
      <c r="I74" s="92">
        <v>630</v>
      </c>
      <c r="J74" s="92">
        <v>20</v>
      </c>
      <c r="K74" s="92">
        <v>1986</v>
      </c>
      <c r="L74" s="10" t="s">
        <v>5</v>
      </c>
      <c r="M74" s="94">
        <v>55</v>
      </c>
      <c r="N74" s="92">
        <v>50</v>
      </c>
      <c r="O74" s="94">
        <v>60</v>
      </c>
      <c r="P74" s="92" t="s">
        <v>6</v>
      </c>
      <c r="Q74" s="65">
        <v>43586</v>
      </c>
      <c r="R74" s="13" t="s">
        <v>92</v>
      </c>
      <c r="S74" s="92">
        <v>6761</v>
      </c>
      <c r="T74" s="12">
        <f t="shared" si="3"/>
        <v>15256.710335999996</v>
      </c>
    </row>
    <row r="75" spans="1:22" hidden="1">
      <c r="A75" s="61">
        <v>43566</v>
      </c>
      <c r="B75" s="61">
        <v>43566</v>
      </c>
      <c r="C75" s="93">
        <v>6</v>
      </c>
      <c r="D75" s="10" t="s">
        <v>153</v>
      </c>
      <c r="E75" s="10">
        <v>185</v>
      </c>
      <c r="F75" s="10"/>
      <c r="G75" s="10" t="s">
        <v>60</v>
      </c>
      <c r="H75" s="17">
        <v>20655</v>
      </c>
      <c r="I75" s="10">
        <v>600</v>
      </c>
      <c r="J75" s="10">
        <v>20</v>
      </c>
      <c r="K75" s="10">
        <v>1969</v>
      </c>
      <c r="L75" s="10" t="s">
        <v>5</v>
      </c>
      <c r="M75" s="10">
        <v>54</v>
      </c>
      <c r="N75" s="96">
        <v>70</v>
      </c>
      <c r="O75" s="96">
        <v>60</v>
      </c>
      <c r="P75" s="92" t="s">
        <v>6</v>
      </c>
      <c r="Q75" s="65">
        <v>43586</v>
      </c>
      <c r="R75" s="13" t="s">
        <v>92</v>
      </c>
      <c r="S75" s="8">
        <v>6761</v>
      </c>
      <c r="T75" s="12">
        <f t="shared" si="3"/>
        <v>15256.710335999996</v>
      </c>
    </row>
    <row r="76" spans="1:22" hidden="1">
      <c r="A76" s="61">
        <v>43573</v>
      </c>
      <c r="B76" s="61">
        <v>43573</v>
      </c>
      <c r="C76" s="93">
        <v>6</v>
      </c>
      <c r="D76" s="10" t="s">
        <v>153</v>
      </c>
      <c r="E76" s="10">
        <v>187</v>
      </c>
      <c r="F76" s="10" t="s">
        <v>409</v>
      </c>
      <c r="G76" s="10" t="s">
        <v>60</v>
      </c>
      <c r="H76" s="13"/>
      <c r="I76" s="10">
        <v>630</v>
      </c>
      <c r="J76" s="10">
        <v>20</v>
      </c>
      <c r="K76" s="10">
        <v>1986</v>
      </c>
      <c r="L76" s="10" t="s">
        <v>5</v>
      </c>
      <c r="M76" s="96">
        <v>56</v>
      </c>
      <c r="N76" s="96">
        <v>51</v>
      </c>
      <c r="O76" s="96">
        <v>57</v>
      </c>
      <c r="P76" s="92" t="s">
        <v>6</v>
      </c>
      <c r="Q76" s="65">
        <v>43586</v>
      </c>
      <c r="R76" s="13" t="s">
        <v>92</v>
      </c>
      <c r="S76" s="92">
        <v>6761</v>
      </c>
      <c r="T76" s="12">
        <f t="shared" si="3"/>
        <v>15256.710335999996</v>
      </c>
    </row>
    <row r="77" spans="1:22" hidden="1">
      <c r="A77" s="61">
        <v>43573</v>
      </c>
      <c r="B77" s="61">
        <v>43573</v>
      </c>
      <c r="C77" s="93">
        <v>6</v>
      </c>
      <c r="D77" s="10" t="s">
        <v>153</v>
      </c>
      <c r="E77" s="10">
        <v>209</v>
      </c>
      <c r="F77" s="10"/>
      <c r="G77" s="10" t="s">
        <v>60</v>
      </c>
      <c r="H77" s="13"/>
      <c r="I77" s="10">
        <v>600</v>
      </c>
      <c r="J77" s="10">
        <v>20</v>
      </c>
      <c r="K77" s="10">
        <v>1969</v>
      </c>
      <c r="L77" s="10" t="s">
        <v>5</v>
      </c>
      <c r="M77" s="96">
        <v>61</v>
      </c>
      <c r="N77" s="96">
        <v>70</v>
      </c>
      <c r="O77" s="96">
        <v>58</v>
      </c>
      <c r="P77" s="8" t="s">
        <v>6</v>
      </c>
      <c r="Q77" s="65">
        <v>43586</v>
      </c>
      <c r="R77" s="13" t="s">
        <v>92</v>
      </c>
      <c r="S77" s="8">
        <v>6761</v>
      </c>
      <c r="T77" s="12">
        <f t="shared" si="3"/>
        <v>15256.710335999996</v>
      </c>
    </row>
    <row r="78" spans="1:22" ht="15" hidden="1" customHeight="1">
      <c r="A78" s="61">
        <v>43574</v>
      </c>
      <c r="B78" s="61">
        <v>43574</v>
      </c>
      <c r="C78" s="93">
        <v>6</v>
      </c>
      <c r="D78" s="10" t="s">
        <v>162</v>
      </c>
      <c r="E78" s="10">
        <v>18</v>
      </c>
      <c r="F78" s="10" t="s">
        <v>278</v>
      </c>
      <c r="G78" s="10" t="s">
        <v>159</v>
      </c>
      <c r="H78" s="13"/>
      <c r="I78" s="10">
        <v>630</v>
      </c>
      <c r="J78" s="10"/>
      <c r="K78" s="10">
        <v>1999</v>
      </c>
      <c r="L78" s="10" t="s">
        <v>55</v>
      </c>
      <c r="M78" s="10">
        <v>28</v>
      </c>
      <c r="N78" s="10">
        <v>27</v>
      </c>
      <c r="O78" s="10">
        <v>25</v>
      </c>
      <c r="P78" s="14" t="s">
        <v>6</v>
      </c>
      <c r="Q78" s="65">
        <v>43586</v>
      </c>
      <c r="R78" s="13" t="s">
        <v>51</v>
      </c>
      <c r="S78" s="92">
        <v>777</v>
      </c>
      <c r="T78" s="12">
        <f t="shared" si="3"/>
        <v>1753.3595519999999</v>
      </c>
    </row>
    <row r="79" spans="1:22" ht="15" hidden="1" customHeight="1">
      <c r="A79" s="61">
        <v>43577</v>
      </c>
      <c r="B79" s="61">
        <v>43577</v>
      </c>
      <c r="C79" s="93">
        <v>6</v>
      </c>
      <c r="D79" s="10" t="s">
        <v>162</v>
      </c>
      <c r="E79" s="10">
        <v>22</v>
      </c>
      <c r="F79" s="10" t="s">
        <v>279</v>
      </c>
      <c r="G79" s="10" t="s">
        <v>159</v>
      </c>
      <c r="H79" s="17">
        <v>393</v>
      </c>
      <c r="I79" s="10">
        <v>630</v>
      </c>
      <c r="J79" s="10"/>
      <c r="K79" s="10">
        <v>1999</v>
      </c>
      <c r="L79" s="10" t="s">
        <v>55</v>
      </c>
      <c r="M79" s="10">
        <v>28</v>
      </c>
      <c r="N79" s="10">
        <v>27</v>
      </c>
      <c r="O79" s="10">
        <v>34</v>
      </c>
      <c r="P79" s="13" t="s">
        <v>6</v>
      </c>
      <c r="Q79" s="65">
        <v>43586</v>
      </c>
      <c r="R79" s="13" t="s">
        <v>51</v>
      </c>
      <c r="S79" s="8">
        <v>777</v>
      </c>
      <c r="T79" s="12">
        <f t="shared" si="3"/>
        <v>1753.3595519999999</v>
      </c>
      <c r="V79" s="24"/>
    </row>
    <row r="80" spans="1:22" ht="15" hidden="1" customHeight="1">
      <c r="A80" s="61">
        <v>43577</v>
      </c>
      <c r="B80" s="61">
        <v>43577</v>
      </c>
      <c r="C80" s="93">
        <v>6</v>
      </c>
      <c r="D80" s="10" t="s">
        <v>162</v>
      </c>
      <c r="E80" s="10">
        <v>24</v>
      </c>
      <c r="F80" s="10" t="s">
        <v>280</v>
      </c>
      <c r="G80" s="10" t="s">
        <v>159</v>
      </c>
      <c r="H80" s="17">
        <v>992</v>
      </c>
      <c r="I80" s="10">
        <v>630</v>
      </c>
      <c r="J80" s="10"/>
      <c r="K80" s="10">
        <v>1999</v>
      </c>
      <c r="L80" s="10" t="s">
        <v>55</v>
      </c>
      <c r="M80" s="10">
        <v>28</v>
      </c>
      <c r="N80" s="10">
        <v>30</v>
      </c>
      <c r="O80" s="10">
        <v>28</v>
      </c>
      <c r="P80" s="13" t="s">
        <v>6</v>
      </c>
      <c r="Q80" s="65">
        <v>43586</v>
      </c>
      <c r="R80" s="13" t="s">
        <v>51</v>
      </c>
      <c r="S80" s="8">
        <v>777</v>
      </c>
      <c r="T80" s="12">
        <f t="shared" si="3"/>
        <v>1753.3595519999999</v>
      </c>
    </row>
    <row r="81" spans="1:20" ht="15" hidden="1" customHeight="1">
      <c r="A81" s="61">
        <v>43577</v>
      </c>
      <c r="B81" s="61">
        <v>43577</v>
      </c>
      <c r="C81" s="93">
        <v>6</v>
      </c>
      <c r="D81" s="10" t="s">
        <v>162</v>
      </c>
      <c r="E81" s="10">
        <v>26</v>
      </c>
      <c r="F81" s="10" t="s">
        <v>281</v>
      </c>
      <c r="G81" s="10" t="s">
        <v>159</v>
      </c>
      <c r="H81" s="17">
        <v>991</v>
      </c>
      <c r="I81" s="10">
        <v>630</v>
      </c>
      <c r="J81" s="21"/>
      <c r="K81" s="10">
        <v>1999</v>
      </c>
      <c r="L81" s="10" t="s">
        <v>55</v>
      </c>
      <c r="M81" s="10">
        <v>28</v>
      </c>
      <c r="N81" s="10">
        <v>36</v>
      </c>
      <c r="O81" s="10">
        <v>26</v>
      </c>
      <c r="P81" s="13" t="s">
        <v>6</v>
      </c>
      <c r="Q81" s="65">
        <v>43586</v>
      </c>
      <c r="R81" s="13" t="s">
        <v>51</v>
      </c>
      <c r="S81" s="8">
        <v>777</v>
      </c>
      <c r="T81" s="12">
        <f t="shared" si="3"/>
        <v>1753.3595519999999</v>
      </c>
    </row>
    <row r="82" spans="1:20" ht="15" hidden="1" customHeight="1">
      <c r="A82" s="61">
        <v>43577</v>
      </c>
      <c r="B82" s="61">
        <v>43577</v>
      </c>
      <c r="C82" s="93">
        <v>6</v>
      </c>
      <c r="D82" s="10" t="s">
        <v>162</v>
      </c>
      <c r="E82" s="10">
        <v>30</v>
      </c>
      <c r="F82" s="10" t="s">
        <v>282</v>
      </c>
      <c r="G82" s="10" t="s">
        <v>159</v>
      </c>
      <c r="H82" s="17">
        <v>988</v>
      </c>
      <c r="I82" s="10">
        <v>630</v>
      </c>
      <c r="J82" s="10"/>
      <c r="K82" s="10">
        <v>1999</v>
      </c>
      <c r="L82" s="10" t="s">
        <v>55</v>
      </c>
      <c r="M82" s="10">
        <v>27</v>
      </c>
      <c r="N82" s="10">
        <v>28</v>
      </c>
      <c r="O82" s="10">
        <v>28</v>
      </c>
      <c r="P82" s="13" t="s">
        <v>6</v>
      </c>
      <c r="Q82" s="65">
        <v>43586</v>
      </c>
      <c r="R82" s="13" t="s">
        <v>51</v>
      </c>
      <c r="S82" s="92">
        <v>777</v>
      </c>
      <c r="T82" s="12">
        <f t="shared" si="3"/>
        <v>1753.3595519999999</v>
      </c>
    </row>
    <row r="83" spans="1:20" ht="15" hidden="1" customHeight="1">
      <c r="A83" s="61">
        <v>43577</v>
      </c>
      <c r="B83" s="61">
        <v>43577</v>
      </c>
      <c r="C83" s="93">
        <v>6</v>
      </c>
      <c r="D83" s="10" t="s">
        <v>162</v>
      </c>
      <c r="E83" s="10">
        <v>38</v>
      </c>
      <c r="F83" s="10" t="s">
        <v>283</v>
      </c>
      <c r="G83" s="10" t="s">
        <v>159</v>
      </c>
      <c r="H83" s="17">
        <v>997</v>
      </c>
      <c r="I83" s="10">
        <v>630</v>
      </c>
      <c r="J83" s="10"/>
      <c r="K83" s="10">
        <v>1999</v>
      </c>
      <c r="L83" s="10" t="s">
        <v>55</v>
      </c>
      <c r="M83" s="10">
        <v>34</v>
      </c>
      <c r="N83" s="10">
        <v>30</v>
      </c>
      <c r="O83" s="10">
        <v>37</v>
      </c>
      <c r="P83" s="13" t="s">
        <v>6</v>
      </c>
      <c r="Q83" s="65">
        <v>43586</v>
      </c>
      <c r="R83" s="13" t="s">
        <v>51</v>
      </c>
      <c r="S83" s="8">
        <v>777</v>
      </c>
      <c r="T83" s="12">
        <f t="shared" si="3"/>
        <v>1753.3595519999999</v>
      </c>
    </row>
    <row r="84" spans="1:20" hidden="1">
      <c r="A84" s="61">
        <v>43578</v>
      </c>
      <c r="B84" s="61">
        <v>43578</v>
      </c>
      <c r="C84" s="92">
        <v>6</v>
      </c>
      <c r="D84" s="92" t="s">
        <v>160</v>
      </c>
      <c r="E84" s="92">
        <v>106</v>
      </c>
      <c r="F84" s="92" t="s">
        <v>161</v>
      </c>
      <c r="G84" s="92" t="s">
        <v>802</v>
      </c>
      <c r="H84" s="92">
        <v>382847</v>
      </c>
      <c r="I84" s="92">
        <v>1600</v>
      </c>
      <c r="J84" s="92">
        <v>25</v>
      </c>
      <c r="K84" s="92">
        <v>2007</v>
      </c>
      <c r="L84" s="92" t="s">
        <v>55</v>
      </c>
      <c r="M84" s="92" t="s">
        <v>6</v>
      </c>
      <c r="N84" s="92" t="s">
        <v>6</v>
      </c>
      <c r="O84" s="92" t="s">
        <v>6</v>
      </c>
      <c r="P84" s="92" t="s">
        <v>6</v>
      </c>
      <c r="Q84" s="65">
        <v>43739</v>
      </c>
      <c r="R84" s="13" t="s">
        <v>51</v>
      </c>
      <c r="S84" s="92">
        <v>777</v>
      </c>
      <c r="T84" s="12">
        <f t="shared" si="3"/>
        <v>1753.3595519999999</v>
      </c>
    </row>
    <row r="85" spans="1:20" hidden="1">
      <c r="A85" s="61">
        <v>43579</v>
      </c>
      <c r="B85" s="61">
        <v>43579</v>
      </c>
      <c r="C85" s="8">
        <v>6</v>
      </c>
      <c r="D85" s="8" t="s">
        <v>121</v>
      </c>
      <c r="E85" s="8">
        <v>250</v>
      </c>
      <c r="F85" s="8" t="s">
        <v>164</v>
      </c>
      <c r="G85" s="10" t="s">
        <v>60</v>
      </c>
      <c r="H85" s="8">
        <v>37810</v>
      </c>
      <c r="I85" s="8">
        <v>600</v>
      </c>
      <c r="J85" s="8">
        <v>20</v>
      </c>
      <c r="K85" s="8">
        <v>1970</v>
      </c>
      <c r="L85" s="8" t="s">
        <v>9</v>
      </c>
      <c r="M85" s="94">
        <v>64</v>
      </c>
      <c r="N85" s="94">
        <v>60</v>
      </c>
      <c r="O85" s="94">
        <v>67</v>
      </c>
      <c r="P85" s="8" t="s">
        <v>316</v>
      </c>
      <c r="Q85" s="65">
        <v>43647</v>
      </c>
      <c r="R85" s="11" t="s">
        <v>56</v>
      </c>
      <c r="S85" s="25">
        <v>1179</v>
      </c>
      <c r="T85" s="12">
        <f t="shared" si="3"/>
        <v>2660.5031039999994</v>
      </c>
    </row>
    <row r="86" spans="1:20" hidden="1">
      <c r="A86" s="61">
        <v>43579</v>
      </c>
      <c r="B86" s="61">
        <v>43579</v>
      </c>
      <c r="C86" s="8">
        <v>6</v>
      </c>
      <c r="D86" s="8" t="s">
        <v>175</v>
      </c>
      <c r="E86" s="8">
        <v>4</v>
      </c>
      <c r="F86" s="8" t="s">
        <v>166</v>
      </c>
      <c r="G86" s="8" t="s">
        <v>173</v>
      </c>
      <c r="H86" s="8">
        <v>4789</v>
      </c>
      <c r="I86" s="92">
        <v>630</v>
      </c>
      <c r="J86" s="92">
        <v>31.5</v>
      </c>
      <c r="K86" s="92">
        <v>1978</v>
      </c>
      <c r="L86" s="8" t="s">
        <v>9</v>
      </c>
      <c r="M86" s="8">
        <v>43</v>
      </c>
      <c r="N86" s="8">
        <v>47</v>
      </c>
      <c r="O86" s="8">
        <v>53</v>
      </c>
      <c r="P86" s="8" t="s">
        <v>6</v>
      </c>
      <c r="Q86" s="65">
        <v>43586</v>
      </c>
      <c r="R86" s="11" t="s">
        <v>56</v>
      </c>
      <c r="S86" s="26">
        <v>1179</v>
      </c>
      <c r="T86" s="12">
        <f t="shared" si="3"/>
        <v>2660.5031039999994</v>
      </c>
    </row>
    <row r="87" spans="1:20" hidden="1">
      <c r="A87" s="61">
        <v>43580</v>
      </c>
      <c r="B87" s="61">
        <v>43580</v>
      </c>
      <c r="C87" s="8">
        <v>6</v>
      </c>
      <c r="D87" s="10" t="s">
        <v>167</v>
      </c>
      <c r="E87" s="10">
        <v>8</v>
      </c>
      <c r="F87" s="10" t="s">
        <v>168</v>
      </c>
      <c r="G87" s="10" t="s">
        <v>174</v>
      </c>
      <c r="H87" s="17">
        <v>36551</v>
      </c>
      <c r="I87" s="10">
        <v>630</v>
      </c>
      <c r="J87" s="92">
        <v>20</v>
      </c>
      <c r="K87" s="10">
        <v>1984</v>
      </c>
      <c r="L87" s="26" t="s">
        <v>9</v>
      </c>
      <c r="M87" s="10">
        <v>44</v>
      </c>
      <c r="N87" s="10">
        <v>42</v>
      </c>
      <c r="O87" s="10">
        <v>39</v>
      </c>
      <c r="P87" s="8" t="s">
        <v>6</v>
      </c>
      <c r="Q87" s="65">
        <v>43586</v>
      </c>
      <c r="R87" s="11" t="s">
        <v>56</v>
      </c>
      <c r="S87" s="26">
        <v>1179</v>
      </c>
      <c r="T87" s="12">
        <f t="shared" si="3"/>
        <v>2660.5031039999994</v>
      </c>
    </row>
    <row r="88" spans="1:20" hidden="1">
      <c r="A88" s="61">
        <v>43580</v>
      </c>
      <c r="B88" s="61">
        <v>43580</v>
      </c>
      <c r="C88" s="8">
        <v>6</v>
      </c>
      <c r="D88" s="10" t="s">
        <v>167</v>
      </c>
      <c r="E88" s="10">
        <v>10</v>
      </c>
      <c r="F88" s="10" t="s">
        <v>169</v>
      </c>
      <c r="G88" s="10" t="s">
        <v>174</v>
      </c>
      <c r="H88" s="17">
        <v>37898</v>
      </c>
      <c r="I88" s="10">
        <v>630</v>
      </c>
      <c r="J88" s="92">
        <v>20</v>
      </c>
      <c r="K88" s="10">
        <v>1984</v>
      </c>
      <c r="L88" s="26" t="s">
        <v>9</v>
      </c>
      <c r="M88" s="10">
        <v>38</v>
      </c>
      <c r="N88" s="10">
        <v>37</v>
      </c>
      <c r="O88" s="10">
        <v>36</v>
      </c>
      <c r="P88" s="8" t="s">
        <v>6</v>
      </c>
      <c r="Q88" s="65">
        <v>43586</v>
      </c>
      <c r="R88" s="11" t="s">
        <v>56</v>
      </c>
      <c r="S88" s="26">
        <v>1179</v>
      </c>
      <c r="T88" s="12">
        <f t="shared" si="3"/>
        <v>2660.5031039999994</v>
      </c>
    </row>
    <row r="89" spans="1:20" hidden="1">
      <c r="A89" s="61">
        <v>43580</v>
      </c>
      <c r="B89" s="61">
        <v>43580</v>
      </c>
      <c r="C89" s="92">
        <v>6</v>
      </c>
      <c r="D89" s="10" t="s">
        <v>167</v>
      </c>
      <c r="E89" s="10">
        <v>12</v>
      </c>
      <c r="F89" s="10" t="s">
        <v>170</v>
      </c>
      <c r="G89" s="10" t="s">
        <v>174</v>
      </c>
      <c r="H89" s="17">
        <v>38065</v>
      </c>
      <c r="I89" s="10">
        <v>630</v>
      </c>
      <c r="J89" s="92">
        <v>20</v>
      </c>
      <c r="K89" s="10">
        <v>1984</v>
      </c>
      <c r="L89" s="26" t="s">
        <v>9</v>
      </c>
      <c r="M89" s="10">
        <v>41</v>
      </c>
      <c r="N89" s="10">
        <v>37</v>
      </c>
      <c r="O89" s="10">
        <v>41</v>
      </c>
      <c r="P89" s="8" t="s">
        <v>6</v>
      </c>
      <c r="Q89" s="65">
        <v>43586</v>
      </c>
      <c r="R89" s="11" t="s">
        <v>56</v>
      </c>
      <c r="S89" s="26">
        <v>1179</v>
      </c>
      <c r="T89" s="12">
        <f t="shared" si="3"/>
        <v>2660.5031039999994</v>
      </c>
    </row>
    <row r="90" spans="1:20" hidden="1">
      <c r="A90" s="61">
        <v>43580</v>
      </c>
      <c r="B90" s="61">
        <v>43580</v>
      </c>
      <c r="C90" s="92">
        <v>6</v>
      </c>
      <c r="D90" s="10" t="s">
        <v>167</v>
      </c>
      <c r="E90" s="10">
        <v>14</v>
      </c>
      <c r="F90" s="10" t="s">
        <v>171</v>
      </c>
      <c r="G90" s="10" t="s">
        <v>174</v>
      </c>
      <c r="H90" s="17">
        <v>38019</v>
      </c>
      <c r="I90" s="10">
        <v>630</v>
      </c>
      <c r="J90" s="26">
        <v>20</v>
      </c>
      <c r="K90" s="10">
        <v>1984</v>
      </c>
      <c r="L90" s="26" t="s">
        <v>9</v>
      </c>
      <c r="M90" s="10">
        <v>36</v>
      </c>
      <c r="N90" s="10">
        <v>39</v>
      </c>
      <c r="O90" s="10">
        <v>36</v>
      </c>
      <c r="P90" s="8" t="s">
        <v>6</v>
      </c>
      <c r="Q90" s="65">
        <v>43586</v>
      </c>
      <c r="R90" s="11" t="s">
        <v>56</v>
      </c>
      <c r="S90" s="26">
        <v>1179</v>
      </c>
      <c r="T90" s="12">
        <f t="shared" si="3"/>
        <v>2660.5031039999994</v>
      </c>
    </row>
    <row r="91" spans="1:20" hidden="1">
      <c r="A91" s="61">
        <v>43580</v>
      </c>
      <c r="B91" s="61">
        <v>43580</v>
      </c>
      <c r="C91" s="93">
        <v>6</v>
      </c>
      <c r="D91" s="10" t="s">
        <v>167</v>
      </c>
      <c r="E91" s="10">
        <v>18</v>
      </c>
      <c r="F91" s="10" t="s">
        <v>172</v>
      </c>
      <c r="G91" s="10" t="s">
        <v>174</v>
      </c>
      <c r="H91" s="17">
        <v>326488</v>
      </c>
      <c r="I91" s="10">
        <v>630</v>
      </c>
      <c r="J91" s="92">
        <v>20</v>
      </c>
      <c r="K91" s="10">
        <v>1984</v>
      </c>
      <c r="L91" s="26" t="s">
        <v>9</v>
      </c>
      <c r="M91" s="10">
        <v>43</v>
      </c>
      <c r="N91" s="10">
        <v>41</v>
      </c>
      <c r="O91" s="10">
        <v>47</v>
      </c>
      <c r="P91" s="8" t="s">
        <v>6</v>
      </c>
      <c r="Q91" s="65">
        <v>43586</v>
      </c>
      <c r="R91" s="11" t="s">
        <v>56</v>
      </c>
      <c r="S91" s="26">
        <v>1179</v>
      </c>
      <c r="T91" s="12">
        <f t="shared" si="3"/>
        <v>2660.5031039999994</v>
      </c>
    </row>
    <row r="92" spans="1:20" hidden="1">
      <c r="A92" s="61">
        <v>43581</v>
      </c>
      <c r="B92" s="61">
        <v>43581</v>
      </c>
      <c r="C92" s="93">
        <v>6</v>
      </c>
      <c r="D92" s="10" t="s">
        <v>175</v>
      </c>
      <c r="E92" s="10">
        <v>6</v>
      </c>
      <c r="F92" s="10" t="s">
        <v>176</v>
      </c>
      <c r="G92" s="92" t="s">
        <v>173</v>
      </c>
      <c r="H92" s="17">
        <v>4791</v>
      </c>
      <c r="I92" s="10">
        <v>630</v>
      </c>
      <c r="J92" s="10">
        <v>31.5</v>
      </c>
      <c r="K92" s="10">
        <v>1978</v>
      </c>
      <c r="L92" s="10" t="s">
        <v>9</v>
      </c>
      <c r="M92" s="10">
        <v>41</v>
      </c>
      <c r="N92" s="10">
        <v>47</v>
      </c>
      <c r="O92" s="10">
        <v>48</v>
      </c>
      <c r="P92" s="8" t="s">
        <v>6</v>
      </c>
      <c r="Q92" s="65">
        <v>43586</v>
      </c>
      <c r="R92" s="11" t="s">
        <v>56</v>
      </c>
      <c r="S92" s="28">
        <v>1179</v>
      </c>
      <c r="T92" s="12">
        <f t="shared" si="3"/>
        <v>2660.5031039999994</v>
      </c>
    </row>
    <row r="93" spans="1:20" hidden="1">
      <c r="A93" s="61">
        <v>43581</v>
      </c>
      <c r="B93" s="61">
        <v>43581</v>
      </c>
      <c r="C93" s="10">
        <v>220</v>
      </c>
      <c r="D93" s="10" t="s">
        <v>84</v>
      </c>
      <c r="E93" s="10">
        <v>10</v>
      </c>
      <c r="F93" s="10" t="s">
        <v>79</v>
      </c>
      <c r="G93" s="50" t="s">
        <v>203</v>
      </c>
      <c r="H93" s="92" t="s">
        <v>245</v>
      </c>
      <c r="I93" s="92">
        <v>2000</v>
      </c>
      <c r="J93" s="92">
        <v>63</v>
      </c>
      <c r="K93" s="92">
        <v>2009</v>
      </c>
      <c r="L93" s="10" t="s">
        <v>55</v>
      </c>
      <c r="M93" s="10" t="s">
        <v>6</v>
      </c>
      <c r="N93" s="10" t="s">
        <v>6</v>
      </c>
      <c r="O93" s="10" t="s">
        <v>6</v>
      </c>
      <c r="P93" s="74" t="s">
        <v>317</v>
      </c>
      <c r="Q93" s="65">
        <v>43647</v>
      </c>
      <c r="R93" s="13" t="s">
        <v>23</v>
      </c>
      <c r="S93" s="10">
        <v>1690.99</v>
      </c>
      <c r="T93" s="10">
        <v>1690.99</v>
      </c>
    </row>
    <row r="94" spans="1:20" hidden="1">
      <c r="A94" s="62">
        <v>43584</v>
      </c>
      <c r="B94" s="62">
        <v>43584</v>
      </c>
      <c r="C94" s="10">
        <v>6</v>
      </c>
      <c r="D94" s="10" t="s">
        <v>179</v>
      </c>
      <c r="E94" s="10">
        <v>70</v>
      </c>
      <c r="F94" s="10" t="s">
        <v>180</v>
      </c>
      <c r="G94" s="10" t="s">
        <v>181</v>
      </c>
      <c r="H94" s="10">
        <v>41931</v>
      </c>
      <c r="I94" s="10">
        <v>630</v>
      </c>
      <c r="J94" s="10">
        <v>31.5</v>
      </c>
      <c r="K94" s="10">
        <v>1993</v>
      </c>
      <c r="L94" s="10" t="s">
        <v>9</v>
      </c>
      <c r="M94" s="10">
        <v>34</v>
      </c>
      <c r="N94" s="10">
        <v>39</v>
      </c>
      <c r="O94" s="10">
        <v>38</v>
      </c>
      <c r="P94" s="28" t="s">
        <v>6</v>
      </c>
      <c r="Q94" s="65">
        <v>43586</v>
      </c>
      <c r="R94" s="11" t="s">
        <v>56</v>
      </c>
      <c r="S94" s="92">
        <v>1179</v>
      </c>
      <c r="T94" s="12">
        <f t="shared" ref="T94:T125" si="4">S94*1.92*1.15*1.022</f>
        <v>2660.5031039999994</v>
      </c>
    </row>
    <row r="95" spans="1:20" hidden="1">
      <c r="A95" s="62">
        <v>43584</v>
      </c>
      <c r="B95" s="62">
        <v>43584</v>
      </c>
      <c r="C95" s="92">
        <v>6</v>
      </c>
      <c r="D95" s="92" t="s">
        <v>175</v>
      </c>
      <c r="E95" s="92">
        <v>34</v>
      </c>
      <c r="F95" s="92" t="s">
        <v>182</v>
      </c>
      <c r="G95" s="29" t="s">
        <v>173</v>
      </c>
      <c r="H95" s="92">
        <v>20804</v>
      </c>
      <c r="I95" s="92">
        <v>630</v>
      </c>
      <c r="J95" s="92">
        <v>31.5</v>
      </c>
      <c r="K95" s="92">
        <v>1980</v>
      </c>
      <c r="L95" s="92" t="s">
        <v>9</v>
      </c>
      <c r="M95" s="92">
        <v>48</v>
      </c>
      <c r="N95" s="92">
        <v>45</v>
      </c>
      <c r="O95" s="92">
        <v>42</v>
      </c>
      <c r="P95" s="28" t="s">
        <v>6</v>
      </c>
      <c r="Q95" s="65">
        <v>43586</v>
      </c>
      <c r="R95" s="11" t="s">
        <v>56</v>
      </c>
      <c r="S95" s="29">
        <v>1179</v>
      </c>
      <c r="T95" s="12">
        <f t="shared" si="4"/>
        <v>2660.5031039999994</v>
      </c>
    </row>
    <row r="96" spans="1:20" hidden="1">
      <c r="A96" s="61">
        <v>43585</v>
      </c>
      <c r="B96" s="61">
        <v>43585</v>
      </c>
      <c r="C96" s="92">
        <v>6</v>
      </c>
      <c r="D96" s="92" t="s">
        <v>183</v>
      </c>
      <c r="E96" s="92">
        <v>55</v>
      </c>
      <c r="F96" s="92" t="s">
        <v>184</v>
      </c>
      <c r="G96" s="10" t="s">
        <v>181</v>
      </c>
      <c r="H96" s="92">
        <v>44011</v>
      </c>
      <c r="I96" s="92">
        <v>630</v>
      </c>
      <c r="J96" s="92">
        <v>31.5</v>
      </c>
      <c r="K96" s="92">
        <v>1993</v>
      </c>
      <c r="L96" s="92" t="s">
        <v>9</v>
      </c>
      <c r="M96" s="92">
        <v>39</v>
      </c>
      <c r="N96" s="92">
        <v>39</v>
      </c>
      <c r="O96" s="92">
        <v>43</v>
      </c>
      <c r="P96" s="28" t="s">
        <v>6</v>
      </c>
      <c r="Q96" s="65">
        <v>43586</v>
      </c>
      <c r="R96" s="11" t="s">
        <v>56</v>
      </c>
      <c r="S96" s="30">
        <v>1179</v>
      </c>
      <c r="T96" s="12">
        <f t="shared" si="4"/>
        <v>2660.5031039999994</v>
      </c>
    </row>
    <row r="97" spans="1:70" hidden="1">
      <c r="A97" s="61">
        <v>43585</v>
      </c>
      <c r="B97" s="61">
        <v>43585</v>
      </c>
      <c r="C97" s="28">
        <v>6</v>
      </c>
      <c r="D97" s="28" t="s">
        <v>183</v>
      </c>
      <c r="E97" s="28">
        <v>59</v>
      </c>
      <c r="F97" s="28" t="s">
        <v>185</v>
      </c>
      <c r="G97" s="10" t="s">
        <v>181</v>
      </c>
      <c r="H97" s="28">
        <v>43305</v>
      </c>
      <c r="I97" s="28">
        <v>630</v>
      </c>
      <c r="J97" s="28">
        <v>31.5</v>
      </c>
      <c r="K97" s="28">
        <v>1993</v>
      </c>
      <c r="L97" s="28" t="s">
        <v>9</v>
      </c>
      <c r="M97" s="28">
        <v>36</v>
      </c>
      <c r="N97" s="28">
        <v>41</v>
      </c>
      <c r="O97" s="28">
        <v>35</v>
      </c>
      <c r="P97" s="28" t="s">
        <v>6</v>
      </c>
      <c r="Q97" s="65">
        <v>43586</v>
      </c>
      <c r="R97" s="11" t="s">
        <v>56</v>
      </c>
      <c r="S97" s="31">
        <v>1179</v>
      </c>
      <c r="T97" s="12">
        <f t="shared" si="4"/>
        <v>2660.5031039999994</v>
      </c>
    </row>
    <row r="98" spans="1:70" hidden="1">
      <c r="A98" s="61">
        <v>43585</v>
      </c>
      <c r="B98" s="61">
        <v>43585</v>
      </c>
      <c r="C98" s="28">
        <v>6</v>
      </c>
      <c r="D98" s="28" t="s">
        <v>183</v>
      </c>
      <c r="E98" s="28">
        <v>67</v>
      </c>
      <c r="F98" s="28" t="s">
        <v>186</v>
      </c>
      <c r="G98" s="10" t="s">
        <v>181</v>
      </c>
      <c r="H98" s="28">
        <v>44095</v>
      </c>
      <c r="I98" s="28">
        <v>630</v>
      </c>
      <c r="J98" s="28">
        <v>31.5</v>
      </c>
      <c r="K98" s="28">
        <v>1993</v>
      </c>
      <c r="L98" s="28" t="s">
        <v>9</v>
      </c>
      <c r="M98" s="28">
        <v>41</v>
      </c>
      <c r="N98" s="28">
        <v>33</v>
      </c>
      <c r="O98" s="28">
        <v>38</v>
      </c>
      <c r="P98" s="28" t="s">
        <v>6</v>
      </c>
      <c r="Q98" s="65">
        <v>43586</v>
      </c>
      <c r="R98" s="11" t="s">
        <v>56</v>
      </c>
      <c r="S98" s="31">
        <v>1179</v>
      </c>
      <c r="T98" s="12">
        <f t="shared" si="4"/>
        <v>2660.5031039999994</v>
      </c>
    </row>
    <row r="99" spans="1:70" hidden="1">
      <c r="A99" s="61">
        <v>43591</v>
      </c>
      <c r="B99" s="61">
        <v>43593</v>
      </c>
      <c r="C99" s="92">
        <v>220</v>
      </c>
      <c r="D99" s="92" t="s">
        <v>84</v>
      </c>
      <c r="E99" s="92">
        <v>15</v>
      </c>
      <c r="F99" s="92" t="s">
        <v>187</v>
      </c>
      <c r="G99" s="92" t="s">
        <v>203</v>
      </c>
      <c r="H99" s="92" t="s">
        <v>204</v>
      </c>
      <c r="I99" s="92">
        <v>2000</v>
      </c>
      <c r="J99" s="92">
        <v>63</v>
      </c>
      <c r="K99" s="92">
        <v>2009</v>
      </c>
      <c r="L99" s="92" t="s">
        <v>55</v>
      </c>
      <c r="M99" s="92" t="s">
        <v>6</v>
      </c>
      <c r="N99" s="92" t="s">
        <v>6</v>
      </c>
      <c r="O99" s="92" t="s">
        <v>6</v>
      </c>
      <c r="P99" s="28" t="s">
        <v>6</v>
      </c>
      <c r="Q99" s="65">
        <v>43586</v>
      </c>
      <c r="R99" s="33" t="s">
        <v>208</v>
      </c>
      <c r="S99" s="15">
        <v>7440</v>
      </c>
      <c r="T99" s="12">
        <f t="shared" si="4"/>
        <v>16788.925439999995</v>
      </c>
    </row>
    <row r="100" spans="1:70" hidden="1">
      <c r="A100" s="61">
        <v>43592</v>
      </c>
      <c r="B100" s="61">
        <v>43593</v>
      </c>
      <c r="C100" s="92">
        <v>110</v>
      </c>
      <c r="D100" s="28" t="s">
        <v>84</v>
      </c>
      <c r="E100" s="28">
        <v>13</v>
      </c>
      <c r="F100" s="28" t="s">
        <v>188</v>
      </c>
      <c r="G100" s="28" t="s">
        <v>189</v>
      </c>
      <c r="H100" s="28" t="s">
        <v>191</v>
      </c>
      <c r="I100" s="28">
        <v>2000</v>
      </c>
      <c r="J100" s="28">
        <v>40</v>
      </c>
      <c r="K100" s="28">
        <v>2006</v>
      </c>
      <c r="L100" s="28" t="s">
        <v>55</v>
      </c>
      <c r="M100" s="28" t="s">
        <v>6</v>
      </c>
      <c r="N100" s="28" t="s">
        <v>6</v>
      </c>
      <c r="O100" s="28" t="s">
        <v>6</v>
      </c>
      <c r="P100" s="28" t="s">
        <v>6</v>
      </c>
      <c r="Q100" s="65">
        <v>43586</v>
      </c>
      <c r="R100" s="33" t="s">
        <v>209</v>
      </c>
      <c r="S100" s="15">
        <v>5022</v>
      </c>
      <c r="T100" s="12">
        <f t="shared" si="4"/>
        <v>11332.524672</v>
      </c>
    </row>
    <row r="101" spans="1:70" hidden="1">
      <c r="A101" s="61">
        <v>43598</v>
      </c>
      <c r="B101" s="61">
        <v>43598</v>
      </c>
      <c r="C101" s="92">
        <v>6</v>
      </c>
      <c r="D101" s="28" t="s">
        <v>179</v>
      </c>
      <c r="E101" s="28"/>
      <c r="F101" s="28" t="s">
        <v>192</v>
      </c>
      <c r="G101" s="10" t="s">
        <v>181</v>
      </c>
      <c r="H101" s="28">
        <v>41960</v>
      </c>
      <c r="I101" s="28">
        <v>630</v>
      </c>
      <c r="J101" s="28">
        <v>31.5</v>
      </c>
      <c r="K101" s="28">
        <v>1993</v>
      </c>
      <c r="L101" s="28" t="s">
        <v>9</v>
      </c>
      <c r="M101" s="28">
        <v>40</v>
      </c>
      <c r="N101" s="28">
        <v>41</v>
      </c>
      <c r="O101" s="28">
        <v>47</v>
      </c>
      <c r="P101" s="28" t="s">
        <v>6</v>
      </c>
      <c r="Q101" s="65">
        <v>43586</v>
      </c>
      <c r="R101" s="11" t="s">
        <v>56</v>
      </c>
      <c r="S101" s="92">
        <v>1179</v>
      </c>
      <c r="T101" s="12">
        <f t="shared" si="4"/>
        <v>2660.5031039999994</v>
      </c>
    </row>
    <row r="102" spans="1:70" hidden="1">
      <c r="A102" s="61">
        <v>43600</v>
      </c>
      <c r="B102" s="61">
        <v>43600</v>
      </c>
      <c r="C102" s="92">
        <v>220</v>
      </c>
      <c r="D102" s="92" t="s">
        <v>84</v>
      </c>
      <c r="E102" s="92">
        <v>5</v>
      </c>
      <c r="F102" s="92" t="s">
        <v>202</v>
      </c>
      <c r="G102" s="92" t="s">
        <v>203</v>
      </c>
      <c r="H102" s="92" t="s">
        <v>244</v>
      </c>
      <c r="I102" s="92">
        <v>2000</v>
      </c>
      <c r="J102" s="92">
        <v>63</v>
      </c>
      <c r="K102" s="92">
        <v>2009</v>
      </c>
      <c r="L102" s="92" t="s">
        <v>55</v>
      </c>
      <c r="M102" s="92" t="s">
        <v>6</v>
      </c>
      <c r="N102" s="92" t="s">
        <v>6</v>
      </c>
      <c r="O102" s="92" t="s">
        <v>6</v>
      </c>
      <c r="P102" s="92" t="s">
        <v>6</v>
      </c>
      <c r="Q102" s="65">
        <v>43586</v>
      </c>
      <c r="R102" s="33" t="s">
        <v>208</v>
      </c>
      <c r="S102" s="15">
        <v>7440</v>
      </c>
      <c r="T102" s="12">
        <f t="shared" si="4"/>
        <v>16788.925439999995</v>
      </c>
    </row>
    <row r="103" spans="1:70" hidden="1">
      <c r="A103" s="61">
        <v>43602</v>
      </c>
      <c r="B103" s="61">
        <v>43602</v>
      </c>
      <c r="C103" s="92">
        <v>6</v>
      </c>
      <c r="D103" s="28" t="s">
        <v>165</v>
      </c>
      <c r="E103" s="28">
        <v>37</v>
      </c>
      <c r="F103" s="28" t="s">
        <v>205</v>
      </c>
      <c r="G103" s="10" t="s">
        <v>174</v>
      </c>
      <c r="H103" s="28">
        <v>4920</v>
      </c>
      <c r="I103" s="28">
        <v>630</v>
      </c>
      <c r="J103" s="28">
        <v>20</v>
      </c>
      <c r="K103" s="28">
        <v>1978</v>
      </c>
      <c r="L103" s="28" t="s">
        <v>9</v>
      </c>
      <c r="M103" s="28">
        <v>50</v>
      </c>
      <c r="N103" s="28">
        <v>47</v>
      </c>
      <c r="O103" s="28">
        <v>46</v>
      </c>
      <c r="P103" s="28" t="s">
        <v>6</v>
      </c>
      <c r="Q103" s="65">
        <v>43586</v>
      </c>
      <c r="R103" s="11" t="s">
        <v>56</v>
      </c>
      <c r="S103" s="92">
        <v>1179</v>
      </c>
      <c r="T103" s="12">
        <f t="shared" si="4"/>
        <v>2660.5031039999994</v>
      </c>
    </row>
    <row r="104" spans="1:70" hidden="1">
      <c r="A104" s="61">
        <v>43602</v>
      </c>
      <c r="B104" s="61">
        <v>43602</v>
      </c>
      <c r="C104" s="92">
        <v>6</v>
      </c>
      <c r="D104" s="28" t="s">
        <v>165</v>
      </c>
      <c r="E104" s="28">
        <v>43</v>
      </c>
      <c r="F104" s="28" t="s">
        <v>206</v>
      </c>
      <c r="G104" s="92" t="s">
        <v>173</v>
      </c>
      <c r="H104" s="28">
        <v>129205</v>
      </c>
      <c r="I104" s="28">
        <v>630</v>
      </c>
      <c r="J104" s="40">
        <v>31.5</v>
      </c>
      <c r="K104" s="28">
        <v>1983</v>
      </c>
      <c r="L104" s="28" t="s">
        <v>9</v>
      </c>
      <c r="M104" s="28">
        <v>46</v>
      </c>
      <c r="N104" s="28">
        <v>45</v>
      </c>
      <c r="O104" s="28">
        <v>44</v>
      </c>
      <c r="P104" s="28" t="s">
        <v>6</v>
      </c>
      <c r="Q104" s="65">
        <v>43586</v>
      </c>
      <c r="R104" s="11" t="s">
        <v>56</v>
      </c>
      <c r="S104" s="38">
        <v>1179</v>
      </c>
      <c r="T104" s="12">
        <f t="shared" si="4"/>
        <v>2660.5031039999994</v>
      </c>
    </row>
    <row r="105" spans="1:70" hidden="1">
      <c r="A105" s="61">
        <v>43605</v>
      </c>
      <c r="B105" s="61">
        <v>43605</v>
      </c>
      <c r="C105" s="92">
        <v>6</v>
      </c>
      <c r="D105" s="92" t="s">
        <v>165</v>
      </c>
      <c r="E105" s="92">
        <v>7</v>
      </c>
      <c r="F105" s="92" t="s">
        <v>211</v>
      </c>
      <c r="G105" s="92" t="s">
        <v>173</v>
      </c>
      <c r="H105" s="92">
        <v>4802</v>
      </c>
      <c r="I105" s="92">
        <v>630</v>
      </c>
      <c r="J105" s="92">
        <v>31.5</v>
      </c>
      <c r="K105" s="92">
        <v>1978</v>
      </c>
      <c r="L105" s="92" t="s">
        <v>9</v>
      </c>
      <c r="M105" s="92">
        <v>50</v>
      </c>
      <c r="N105" s="92">
        <v>40</v>
      </c>
      <c r="O105" s="92">
        <v>44</v>
      </c>
      <c r="P105" s="28" t="s">
        <v>6</v>
      </c>
      <c r="Q105" s="65">
        <v>43586</v>
      </c>
      <c r="R105" s="11" t="s">
        <v>56</v>
      </c>
      <c r="S105" s="39">
        <v>1179</v>
      </c>
      <c r="T105" s="12">
        <f t="shared" si="4"/>
        <v>2660.5031039999994</v>
      </c>
    </row>
    <row r="106" spans="1:70" hidden="1">
      <c r="A106" s="61">
        <v>43605</v>
      </c>
      <c r="B106" s="61">
        <v>43605</v>
      </c>
      <c r="C106" s="92">
        <v>6</v>
      </c>
      <c r="D106" s="92" t="s">
        <v>165</v>
      </c>
      <c r="E106" s="92">
        <v>11</v>
      </c>
      <c r="F106" s="92" t="s">
        <v>212</v>
      </c>
      <c r="G106" s="92" t="s">
        <v>173</v>
      </c>
      <c r="H106" s="92">
        <v>4798</v>
      </c>
      <c r="I106" s="92">
        <v>630</v>
      </c>
      <c r="J106" s="92">
        <v>31.5</v>
      </c>
      <c r="K106" s="92">
        <v>1978</v>
      </c>
      <c r="L106" s="92" t="s">
        <v>9</v>
      </c>
      <c r="M106" s="92">
        <v>44</v>
      </c>
      <c r="N106" s="92">
        <v>51</v>
      </c>
      <c r="O106" s="92">
        <v>47</v>
      </c>
      <c r="P106" s="28" t="s">
        <v>6</v>
      </c>
      <c r="Q106" s="65">
        <v>43586</v>
      </c>
      <c r="R106" s="11" t="s">
        <v>56</v>
      </c>
      <c r="S106" s="39">
        <v>1179</v>
      </c>
      <c r="T106" s="12">
        <f t="shared" si="4"/>
        <v>2660.5031039999994</v>
      </c>
    </row>
    <row r="107" spans="1:70" hidden="1">
      <c r="A107" s="61">
        <v>43606</v>
      </c>
      <c r="B107" s="61">
        <v>43606</v>
      </c>
      <c r="C107" s="92">
        <v>6</v>
      </c>
      <c r="D107" s="92" t="s">
        <v>165</v>
      </c>
      <c r="E107" s="92">
        <v>33</v>
      </c>
      <c r="F107" s="92" t="s">
        <v>215</v>
      </c>
      <c r="G107" s="92" t="s">
        <v>173</v>
      </c>
      <c r="H107" s="92">
        <v>20792</v>
      </c>
      <c r="I107" s="92">
        <v>630</v>
      </c>
      <c r="J107" s="92">
        <v>31.5</v>
      </c>
      <c r="K107" s="92">
        <v>1980</v>
      </c>
      <c r="L107" s="92" t="s">
        <v>9</v>
      </c>
      <c r="M107" s="92">
        <v>48</v>
      </c>
      <c r="N107" s="92">
        <v>54</v>
      </c>
      <c r="O107" s="92">
        <v>54</v>
      </c>
      <c r="P107" s="28" t="s">
        <v>6</v>
      </c>
      <c r="Q107" s="65">
        <v>43586</v>
      </c>
      <c r="R107" s="11" t="s">
        <v>56</v>
      </c>
      <c r="S107" s="41">
        <v>1179</v>
      </c>
      <c r="T107" s="12">
        <f t="shared" si="4"/>
        <v>2660.5031039999994</v>
      </c>
    </row>
    <row r="108" spans="1:70" hidden="1">
      <c r="A108" s="61">
        <v>43607</v>
      </c>
      <c r="B108" s="61">
        <v>43607</v>
      </c>
      <c r="C108" s="92">
        <v>110</v>
      </c>
      <c r="D108" s="92" t="s">
        <v>84</v>
      </c>
      <c r="E108" s="92">
        <v>20</v>
      </c>
      <c r="F108" s="92" t="s">
        <v>216</v>
      </c>
      <c r="G108" s="92" t="s">
        <v>189</v>
      </c>
      <c r="H108" s="92" t="s">
        <v>217</v>
      </c>
      <c r="I108" s="92">
        <v>2000</v>
      </c>
      <c r="J108" s="92">
        <v>40</v>
      </c>
      <c r="K108" s="92">
        <v>2006</v>
      </c>
      <c r="L108" s="92" t="s">
        <v>55</v>
      </c>
      <c r="M108" s="92" t="s">
        <v>6</v>
      </c>
      <c r="N108" s="92" t="s">
        <v>6</v>
      </c>
      <c r="O108" s="92" t="s">
        <v>6</v>
      </c>
      <c r="P108" s="28" t="s">
        <v>6</v>
      </c>
      <c r="Q108" s="65">
        <v>43617</v>
      </c>
      <c r="R108" s="33" t="s">
        <v>209</v>
      </c>
      <c r="S108" s="15">
        <v>5022</v>
      </c>
      <c r="T108" s="12">
        <f t="shared" si="4"/>
        <v>11332.524672</v>
      </c>
    </row>
    <row r="109" spans="1:70" hidden="1">
      <c r="A109" s="61">
        <v>43608</v>
      </c>
      <c r="B109" s="61">
        <v>43608</v>
      </c>
      <c r="C109" s="92">
        <v>6</v>
      </c>
      <c r="D109" s="92" t="s">
        <v>220</v>
      </c>
      <c r="E109" s="92">
        <v>50</v>
      </c>
      <c r="F109" s="92" t="s">
        <v>222</v>
      </c>
      <c r="G109" s="92" t="s">
        <v>802</v>
      </c>
      <c r="H109" s="92">
        <v>375523</v>
      </c>
      <c r="I109" s="10">
        <v>1600</v>
      </c>
      <c r="J109" s="10">
        <v>25</v>
      </c>
      <c r="K109" s="10">
        <v>2007</v>
      </c>
      <c r="L109" s="92" t="s">
        <v>55</v>
      </c>
      <c r="M109" s="92" t="s">
        <v>6</v>
      </c>
      <c r="N109" s="92" t="s">
        <v>6</v>
      </c>
      <c r="O109" s="92" t="s">
        <v>6</v>
      </c>
      <c r="P109" s="43" t="s">
        <v>6</v>
      </c>
      <c r="Q109" s="65">
        <v>43617</v>
      </c>
      <c r="R109" s="13" t="s">
        <v>51</v>
      </c>
      <c r="S109" s="92">
        <v>777</v>
      </c>
      <c r="T109" s="12">
        <f t="shared" si="4"/>
        <v>1753.3595519999999</v>
      </c>
    </row>
    <row r="110" spans="1:70" hidden="1">
      <c r="A110" s="61">
        <v>43608</v>
      </c>
      <c r="B110" s="61">
        <v>43608</v>
      </c>
      <c r="C110" s="28">
        <v>6</v>
      </c>
      <c r="D110" s="43" t="s">
        <v>220</v>
      </c>
      <c r="E110" s="28">
        <v>52</v>
      </c>
      <c r="F110" s="28" t="s">
        <v>221</v>
      </c>
      <c r="G110" s="43" t="s">
        <v>802</v>
      </c>
      <c r="H110" s="28">
        <v>375508</v>
      </c>
      <c r="I110" s="10">
        <v>1600</v>
      </c>
      <c r="J110" s="10">
        <v>25</v>
      </c>
      <c r="K110" s="10">
        <v>2007</v>
      </c>
      <c r="L110" s="43" t="s">
        <v>55</v>
      </c>
      <c r="M110" s="92" t="s">
        <v>6</v>
      </c>
      <c r="N110" s="92" t="s">
        <v>6</v>
      </c>
      <c r="O110" s="92" t="s">
        <v>6</v>
      </c>
      <c r="P110" s="43" t="s">
        <v>6</v>
      </c>
      <c r="Q110" s="65">
        <v>43617</v>
      </c>
      <c r="R110" s="13" t="s">
        <v>51</v>
      </c>
      <c r="S110" s="43">
        <v>777</v>
      </c>
      <c r="T110" s="12">
        <f t="shared" si="4"/>
        <v>1753.3595519999999</v>
      </c>
    </row>
    <row r="111" spans="1:70" s="59" customFormat="1" hidden="1">
      <c r="A111" s="61">
        <v>43608</v>
      </c>
      <c r="B111" s="61">
        <v>43608</v>
      </c>
      <c r="C111" s="92">
        <v>6</v>
      </c>
      <c r="D111" s="92" t="s">
        <v>220</v>
      </c>
      <c r="E111" s="92">
        <v>53</v>
      </c>
      <c r="F111" s="9" t="s">
        <v>226</v>
      </c>
      <c r="G111" s="92" t="s">
        <v>802</v>
      </c>
      <c r="H111" s="92">
        <v>363039</v>
      </c>
      <c r="I111" s="10">
        <v>1600</v>
      </c>
      <c r="J111" s="10">
        <v>25</v>
      </c>
      <c r="K111" s="10">
        <v>2006</v>
      </c>
      <c r="L111" s="92" t="s">
        <v>55</v>
      </c>
      <c r="M111" s="92" t="s">
        <v>6</v>
      </c>
      <c r="N111" s="92" t="s">
        <v>6</v>
      </c>
      <c r="O111" s="92" t="s">
        <v>6</v>
      </c>
      <c r="P111" s="80" t="s">
        <v>6</v>
      </c>
      <c r="Q111" s="65">
        <v>43617</v>
      </c>
      <c r="R111" s="13" t="s">
        <v>51</v>
      </c>
      <c r="S111" s="80">
        <v>777</v>
      </c>
      <c r="T111" s="12">
        <f t="shared" si="4"/>
        <v>1753.3595519999999</v>
      </c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</row>
    <row r="112" spans="1:70" hidden="1">
      <c r="A112" s="61">
        <v>43608</v>
      </c>
      <c r="B112" s="61">
        <v>43608</v>
      </c>
      <c r="C112" s="92">
        <v>6</v>
      </c>
      <c r="D112" s="92" t="s">
        <v>220</v>
      </c>
      <c r="E112" s="92">
        <v>54</v>
      </c>
      <c r="F112" s="92" t="s">
        <v>223</v>
      </c>
      <c r="G112" s="92" t="s">
        <v>802</v>
      </c>
      <c r="H112" s="92">
        <v>377825</v>
      </c>
      <c r="I112" s="10">
        <v>1600</v>
      </c>
      <c r="J112" s="10">
        <v>25</v>
      </c>
      <c r="K112" s="10">
        <v>2007</v>
      </c>
      <c r="L112" s="92" t="s">
        <v>55</v>
      </c>
      <c r="M112" s="92" t="s">
        <v>6</v>
      </c>
      <c r="N112" s="92" t="s">
        <v>6</v>
      </c>
      <c r="O112" s="92" t="s">
        <v>6</v>
      </c>
      <c r="P112" s="43" t="s">
        <v>6</v>
      </c>
      <c r="Q112" s="65">
        <v>43617</v>
      </c>
      <c r="R112" s="13" t="s">
        <v>51</v>
      </c>
      <c r="S112" s="43">
        <v>777</v>
      </c>
      <c r="T112" s="12">
        <f t="shared" si="4"/>
        <v>1753.3595519999999</v>
      </c>
    </row>
    <row r="113" spans="1:70" s="59" customFormat="1" hidden="1">
      <c r="A113" s="61">
        <v>43608</v>
      </c>
      <c r="B113" s="61">
        <v>43608</v>
      </c>
      <c r="C113" s="92">
        <v>6</v>
      </c>
      <c r="D113" s="92" t="s">
        <v>220</v>
      </c>
      <c r="E113" s="92">
        <v>55</v>
      </c>
      <c r="F113" s="92" t="s">
        <v>227</v>
      </c>
      <c r="G113" s="92" t="s">
        <v>802</v>
      </c>
      <c r="H113" s="92">
        <v>380801</v>
      </c>
      <c r="I113" s="10">
        <v>1600</v>
      </c>
      <c r="J113" s="10">
        <v>25</v>
      </c>
      <c r="K113" s="10">
        <v>2007</v>
      </c>
      <c r="L113" s="92" t="s">
        <v>55</v>
      </c>
      <c r="M113" s="92" t="s">
        <v>6</v>
      </c>
      <c r="N113" s="92" t="s">
        <v>6</v>
      </c>
      <c r="O113" s="92" t="s">
        <v>6</v>
      </c>
      <c r="P113" s="80" t="s">
        <v>6</v>
      </c>
      <c r="Q113" s="65">
        <v>43617</v>
      </c>
      <c r="R113" s="13" t="s">
        <v>51</v>
      </c>
      <c r="S113" s="80">
        <v>777</v>
      </c>
      <c r="T113" s="12">
        <f t="shared" si="4"/>
        <v>1753.3595519999999</v>
      </c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</row>
    <row r="114" spans="1:70" hidden="1">
      <c r="A114" s="61">
        <v>43608</v>
      </c>
      <c r="B114" s="61">
        <v>43608</v>
      </c>
      <c r="C114" s="92">
        <v>6</v>
      </c>
      <c r="D114" s="92" t="s">
        <v>220</v>
      </c>
      <c r="E114" s="92">
        <v>57</v>
      </c>
      <c r="F114" s="92" t="s">
        <v>225</v>
      </c>
      <c r="G114" s="92" t="s">
        <v>802</v>
      </c>
      <c r="H114" s="92">
        <v>363474</v>
      </c>
      <c r="I114" s="10">
        <v>1600</v>
      </c>
      <c r="J114" s="10">
        <v>25</v>
      </c>
      <c r="K114" s="10">
        <v>2006</v>
      </c>
      <c r="L114" s="92" t="s">
        <v>55</v>
      </c>
      <c r="M114" s="92" t="s">
        <v>6</v>
      </c>
      <c r="N114" s="92" t="s">
        <v>6</v>
      </c>
      <c r="O114" s="92" t="s">
        <v>6</v>
      </c>
      <c r="P114" s="92" t="s">
        <v>6</v>
      </c>
      <c r="Q114" s="65">
        <v>43617</v>
      </c>
      <c r="R114" s="13" t="s">
        <v>51</v>
      </c>
      <c r="S114" s="43">
        <v>777</v>
      </c>
      <c r="T114" s="12">
        <f t="shared" si="4"/>
        <v>1753.3595519999999</v>
      </c>
    </row>
    <row r="115" spans="1:70" hidden="1">
      <c r="A115" s="61">
        <v>43608</v>
      </c>
      <c r="B115" s="61">
        <v>43608</v>
      </c>
      <c r="C115" s="92">
        <v>6</v>
      </c>
      <c r="D115" s="92" t="s">
        <v>220</v>
      </c>
      <c r="E115" s="92">
        <v>58</v>
      </c>
      <c r="F115" s="92" t="s">
        <v>224</v>
      </c>
      <c r="G115" s="92" t="s">
        <v>802</v>
      </c>
      <c r="H115" s="92">
        <v>381621</v>
      </c>
      <c r="I115" s="10">
        <v>1600</v>
      </c>
      <c r="J115" s="10">
        <v>25</v>
      </c>
      <c r="K115" s="10">
        <v>2007</v>
      </c>
      <c r="L115" s="92" t="s">
        <v>55</v>
      </c>
      <c r="M115" s="92" t="s">
        <v>6</v>
      </c>
      <c r="N115" s="92" t="s">
        <v>6</v>
      </c>
      <c r="O115" s="92" t="s">
        <v>6</v>
      </c>
      <c r="P115" s="92" t="s">
        <v>6</v>
      </c>
      <c r="Q115" s="65">
        <v>43617</v>
      </c>
      <c r="R115" s="13" t="s">
        <v>51</v>
      </c>
      <c r="S115" s="43">
        <v>777</v>
      </c>
      <c r="T115" s="12">
        <f t="shared" si="4"/>
        <v>1753.3595519999999</v>
      </c>
    </row>
    <row r="116" spans="1:70" hidden="1">
      <c r="A116" s="61">
        <v>43609</v>
      </c>
      <c r="B116" s="61">
        <v>43609</v>
      </c>
      <c r="C116" s="92">
        <v>6</v>
      </c>
      <c r="D116" s="92" t="s">
        <v>228</v>
      </c>
      <c r="E116" s="92">
        <v>10</v>
      </c>
      <c r="F116" s="92" t="s">
        <v>229</v>
      </c>
      <c r="G116" s="92" t="s">
        <v>802</v>
      </c>
      <c r="H116" s="92">
        <v>363477</v>
      </c>
      <c r="I116" s="10">
        <v>1600</v>
      </c>
      <c r="J116" s="10">
        <v>25</v>
      </c>
      <c r="K116" s="92">
        <v>2006</v>
      </c>
      <c r="L116" s="92" t="s">
        <v>55</v>
      </c>
      <c r="M116" s="92" t="s">
        <v>6</v>
      </c>
      <c r="N116" s="92" t="s">
        <v>6</v>
      </c>
      <c r="O116" s="92" t="s">
        <v>6</v>
      </c>
      <c r="P116" s="55" t="s">
        <v>6</v>
      </c>
      <c r="Q116" s="65">
        <v>43617</v>
      </c>
      <c r="R116" s="13" t="s">
        <v>51</v>
      </c>
      <c r="S116" s="55">
        <v>777</v>
      </c>
      <c r="T116" s="12">
        <f t="shared" si="4"/>
        <v>1753.3595519999999</v>
      </c>
    </row>
    <row r="117" spans="1:70" s="59" customFormat="1" hidden="1">
      <c r="A117" s="61">
        <v>43609</v>
      </c>
      <c r="B117" s="61">
        <v>43609</v>
      </c>
      <c r="C117" s="92">
        <v>6</v>
      </c>
      <c r="D117" s="80" t="s">
        <v>228</v>
      </c>
      <c r="E117" s="80">
        <v>11</v>
      </c>
      <c r="F117" s="80" t="s">
        <v>232</v>
      </c>
      <c r="G117" s="80" t="s">
        <v>802</v>
      </c>
      <c r="H117" s="80">
        <v>375515</v>
      </c>
      <c r="I117" s="10">
        <v>1600</v>
      </c>
      <c r="J117" s="10">
        <v>25</v>
      </c>
      <c r="K117" s="80">
        <v>2007</v>
      </c>
      <c r="L117" s="80" t="s">
        <v>55</v>
      </c>
      <c r="M117" s="92" t="s">
        <v>6</v>
      </c>
      <c r="N117" s="80" t="s">
        <v>6</v>
      </c>
      <c r="O117" s="92" t="s">
        <v>6</v>
      </c>
      <c r="P117" s="80" t="s">
        <v>6</v>
      </c>
      <c r="Q117" s="65">
        <v>43617</v>
      </c>
      <c r="R117" s="13" t="s">
        <v>51</v>
      </c>
      <c r="S117" s="80">
        <v>777</v>
      </c>
      <c r="T117" s="12">
        <f t="shared" si="4"/>
        <v>1753.3595519999999</v>
      </c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</row>
    <row r="118" spans="1:70" hidden="1">
      <c r="A118" s="61">
        <v>43609</v>
      </c>
      <c r="B118" s="61">
        <v>43609</v>
      </c>
      <c r="C118" s="92">
        <v>6</v>
      </c>
      <c r="D118" s="92" t="s">
        <v>228</v>
      </c>
      <c r="E118" s="92">
        <v>12</v>
      </c>
      <c r="F118" s="92" t="s">
        <v>230</v>
      </c>
      <c r="G118" s="92" t="s">
        <v>802</v>
      </c>
      <c r="H118" s="92">
        <v>363476</v>
      </c>
      <c r="I118" s="10">
        <v>1600</v>
      </c>
      <c r="J118" s="10">
        <v>25</v>
      </c>
      <c r="K118" s="92">
        <v>2006</v>
      </c>
      <c r="L118" s="92" t="s">
        <v>55</v>
      </c>
      <c r="M118" s="92" t="s">
        <v>6</v>
      </c>
      <c r="N118" s="92" t="s">
        <v>6</v>
      </c>
      <c r="O118" s="92" t="s">
        <v>6</v>
      </c>
      <c r="P118" s="55" t="s">
        <v>6</v>
      </c>
      <c r="Q118" s="65">
        <v>43617</v>
      </c>
      <c r="R118" s="13" t="s">
        <v>51</v>
      </c>
      <c r="S118" s="55">
        <v>777</v>
      </c>
      <c r="T118" s="12">
        <f t="shared" si="4"/>
        <v>1753.3595519999999</v>
      </c>
    </row>
    <row r="119" spans="1:70" hidden="1">
      <c r="A119" s="61">
        <v>43609</v>
      </c>
      <c r="B119" s="61">
        <v>43609</v>
      </c>
      <c r="C119" s="92">
        <v>6</v>
      </c>
      <c r="D119" s="92" t="s">
        <v>228</v>
      </c>
      <c r="E119" s="92">
        <v>18</v>
      </c>
      <c r="F119" s="92" t="s">
        <v>231</v>
      </c>
      <c r="G119" s="92" t="s">
        <v>802</v>
      </c>
      <c r="H119" s="92">
        <v>375507</v>
      </c>
      <c r="I119" s="10">
        <v>1600</v>
      </c>
      <c r="J119" s="10">
        <v>25</v>
      </c>
      <c r="K119" s="92">
        <v>2007</v>
      </c>
      <c r="L119" s="92" t="s">
        <v>55</v>
      </c>
      <c r="M119" s="92" t="s">
        <v>6</v>
      </c>
      <c r="N119" s="92" t="s">
        <v>6</v>
      </c>
      <c r="O119" s="92" t="s">
        <v>6</v>
      </c>
      <c r="P119" s="92" t="s">
        <v>6</v>
      </c>
      <c r="Q119" s="65">
        <v>43617</v>
      </c>
      <c r="R119" s="13" t="s">
        <v>51</v>
      </c>
      <c r="S119" s="55">
        <v>777</v>
      </c>
      <c r="T119" s="12">
        <f t="shared" si="4"/>
        <v>1753.3595519999999</v>
      </c>
    </row>
    <row r="120" spans="1:70" hidden="1">
      <c r="A120" s="61">
        <v>43612</v>
      </c>
      <c r="B120" s="61">
        <v>43612</v>
      </c>
      <c r="C120" s="92">
        <v>220</v>
      </c>
      <c r="D120" s="92" t="s">
        <v>84</v>
      </c>
      <c r="E120" s="92">
        <v>10</v>
      </c>
      <c r="F120" s="92" t="s">
        <v>79</v>
      </c>
      <c r="G120" s="92" t="s">
        <v>203</v>
      </c>
      <c r="H120" s="92" t="s">
        <v>245</v>
      </c>
      <c r="I120" s="92">
        <v>2000</v>
      </c>
      <c r="J120" s="92">
        <v>63</v>
      </c>
      <c r="K120" s="92">
        <v>2009</v>
      </c>
      <c r="L120" s="92" t="s">
        <v>55</v>
      </c>
      <c r="M120" s="92" t="s">
        <v>6</v>
      </c>
      <c r="N120" s="92" t="s">
        <v>6</v>
      </c>
      <c r="O120" s="92" t="s">
        <v>6</v>
      </c>
      <c r="P120" s="28" t="s">
        <v>6</v>
      </c>
      <c r="Q120" s="65">
        <v>43617</v>
      </c>
      <c r="R120" s="33" t="s">
        <v>208</v>
      </c>
      <c r="S120" s="15">
        <v>7440</v>
      </c>
      <c r="T120" s="12">
        <f t="shared" si="4"/>
        <v>16788.925439999995</v>
      </c>
    </row>
    <row r="121" spans="1:70" hidden="1">
      <c r="A121" s="61">
        <v>43614</v>
      </c>
      <c r="B121" s="61">
        <v>43614</v>
      </c>
      <c r="C121" s="92">
        <v>220</v>
      </c>
      <c r="D121" s="92" t="s">
        <v>84</v>
      </c>
      <c r="E121" s="92">
        <v>12</v>
      </c>
      <c r="F121" s="165" t="s">
        <v>248</v>
      </c>
      <c r="G121" s="92" t="s">
        <v>203</v>
      </c>
      <c r="H121" s="92" t="s">
        <v>249</v>
      </c>
      <c r="I121" s="92">
        <v>2000</v>
      </c>
      <c r="J121" s="92">
        <v>63</v>
      </c>
      <c r="K121" s="92">
        <v>2009</v>
      </c>
      <c r="L121" s="92" t="s">
        <v>55</v>
      </c>
      <c r="M121" s="92" t="s">
        <v>6</v>
      </c>
      <c r="N121" s="92" t="s">
        <v>6</v>
      </c>
      <c r="O121" s="92" t="s">
        <v>6</v>
      </c>
      <c r="P121" s="55" t="s">
        <v>6</v>
      </c>
      <c r="Q121" s="65">
        <v>43678</v>
      </c>
      <c r="R121" s="33" t="s">
        <v>208</v>
      </c>
      <c r="S121" s="15">
        <v>7440</v>
      </c>
      <c r="T121" s="12">
        <f t="shared" si="4"/>
        <v>16788.925439999995</v>
      </c>
    </row>
    <row r="122" spans="1:70" hidden="1">
      <c r="A122" s="61">
        <v>43616</v>
      </c>
      <c r="B122" s="61">
        <v>43616</v>
      </c>
      <c r="C122" s="92">
        <v>220</v>
      </c>
      <c r="D122" s="92" t="s">
        <v>84</v>
      </c>
      <c r="E122" s="92">
        <v>11</v>
      </c>
      <c r="F122" s="92" t="s">
        <v>255</v>
      </c>
      <c r="G122" s="92" t="s">
        <v>203</v>
      </c>
      <c r="H122" s="92" t="s">
        <v>257</v>
      </c>
      <c r="I122" s="92">
        <v>2000</v>
      </c>
      <c r="J122" s="92">
        <v>63</v>
      </c>
      <c r="K122" s="92">
        <v>2009</v>
      </c>
      <c r="L122" s="92" t="s">
        <v>55</v>
      </c>
      <c r="M122" s="92" t="s">
        <v>6</v>
      </c>
      <c r="N122" s="92" t="s">
        <v>6</v>
      </c>
      <c r="O122" s="92" t="s">
        <v>6</v>
      </c>
      <c r="P122" s="57" t="s">
        <v>6</v>
      </c>
      <c r="Q122" s="65">
        <v>43617</v>
      </c>
      <c r="R122" s="33" t="s">
        <v>208</v>
      </c>
      <c r="S122" s="15">
        <v>7440</v>
      </c>
      <c r="T122" s="12">
        <f t="shared" si="4"/>
        <v>16788.925439999995</v>
      </c>
    </row>
    <row r="123" spans="1:70" hidden="1">
      <c r="A123" s="61">
        <v>43617</v>
      </c>
      <c r="B123" s="61">
        <v>43617</v>
      </c>
      <c r="C123" s="92">
        <v>220</v>
      </c>
      <c r="D123" s="58" t="s">
        <v>84</v>
      </c>
      <c r="E123" s="58">
        <v>13</v>
      </c>
      <c r="F123" s="79" t="s">
        <v>312</v>
      </c>
      <c r="G123" s="58" t="s">
        <v>203</v>
      </c>
      <c r="H123" s="58" t="s">
        <v>260</v>
      </c>
      <c r="I123" s="58">
        <v>2000</v>
      </c>
      <c r="J123" s="58">
        <v>63</v>
      </c>
      <c r="K123" s="58">
        <v>2009</v>
      </c>
      <c r="L123" s="58" t="s">
        <v>55</v>
      </c>
      <c r="M123" s="58" t="s">
        <v>6</v>
      </c>
      <c r="N123" s="58" t="s">
        <v>6</v>
      </c>
      <c r="O123" s="58" t="s">
        <v>6</v>
      </c>
      <c r="P123" s="58" t="s">
        <v>6</v>
      </c>
      <c r="Q123" s="65">
        <v>43617</v>
      </c>
      <c r="R123" s="33" t="s">
        <v>208</v>
      </c>
      <c r="S123" s="15">
        <v>7440</v>
      </c>
      <c r="T123" s="12">
        <f t="shared" si="4"/>
        <v>16788.925439999995</v>
      </c>
    </row>
    <row r="124" spans="1:70" hidden="1">
      <c r="A124" s="61">
        <v>43620</v>
      </c>
      <c r="B124" s="61">
        <v>43620</v>
      </c>
      <c r="C124" s="92">
        <v>220</v>
      </c>
      <c r="D124" s="92" t="s">
        <v>84</v>
      </c>
      <c r="E124" s="92">
        <v>11</v>
      </c>
      <c r="F124" s="92" t="s">
        <v>262</v>
      </c>
      <c r="G124" s="92" t="s">
        <v>203</v>
      </c>
      <c r="H124" s="92" t="s">
        <v>263</v>
      </c>
      <c r="I124" s="92">
        <v>2000</v>
      </c>
      <c r="J124" s="92">
        <v>63</v>
      </c>
      <c r="K124" s="92">
        <v>2009</v>
      </c>
      <c r="L124" s="92" t="s">
        <v>55</v>
      </c>
      <c r="M124" s="92" t="s">
        <v>6</v>
      </c>
      <c r="N124" s="92" t="s">
        <v>6</v>
      </c>
      <c r="O124" s="92" t="s">
        <v>6</v>
      </c>
      <c r="P124" s="58" t="s">
        <v>6</v>
      </c>
      <c r="Q124" s="65">
        <v>43617</v>
      </c>
      <c r="R124" s="33" t="s">
        <v>208</v>
      </c>
      <c r="S124" s="15">
        <v>7440</v>
      </c>
      <c r="T124" s="12">
        <f t="shared" si="4"/>
        <v>16788.925439999995</v>
      </c>
    </row>
    <row r="125" spans="1:70" hidden="1">
      <c r="A125" s="61">
        <v>43626</v>
      </c>
      <c r="B125" s="61">
        <v>43626</v>
      </c>
      <c r="C125" s="92">
        <v>6</v>
      </c>
      <c r="D125" s="58" t="s">
        <v>121</v>
      </c>
      <c r="E125" s="58">
        <v>258</v>
      </c>
      <c r="F125" s="79" t="s">
        <v>269</v>
      </c>
      <c r="G125" s="58" t="s">
        <v>53</v>
      </c>
      <c r="H125" s="58">
        <v>27290</v>
      </c>
      <c r="I125" s="58">
        <v>630</v>
      </c>
      <c r="J125" s="58">
        <v>20</v>
      </c>
      <c r="K125" s="58">
        <v>1970</v>
      </c>
      <c r="L125" s="58" t="s">
        <v>5</v>
      </c>
      <c r="M125" s="58">
        <v>50</v>
      </c>
      <c r="N125" s="92">
        <v>47</v>
      </c>
      <c r="O125" s="58">
        <v>47</v>
      </c>
      <c r="P125" s="60" t="s">
        <v>6</v>
      </c>
      <c r="Q125" s="65">
        <v>43647</v>
      </c>
      <c r="R125" s="13" t="s">
        <v>92</v>
      </c>
      <c r="S125" s="92">
        <v>6761</v>
      </c>
      <c r="T125" s="12">
        <f t="shared" si="4"/>
        <v>15256.710335999996</v>
      </c>
    </row>
    <row r="126" spans="1:70" hidden="1">
      <c r="A126" s="61">
        <v>43627</v>
      </c>
      <c r="B126" s="61">
        <v>43627</v>
      </c>
      <c r="C126" s="92">
        <v>6</v>
      </c>
      <c r="D126" s="92" t="s">
        <v>121</v>
      </c>
      <c r="E126" s="92">
        <v>256</v>
      </c>
      <c r="F126" s="92" t="s">
        <v>300</v>
      </c>
      <c r="G126" s="92" t="s">
        <v>53</v>
      </c>
      <c r="H126" s="92">
        <v>16196</v>
      </c>
      <c r="I126" s="92">
        <v>1500</v>
      </c>
      <c r="J126" s="92">
        <v>20</v>
      </c>
      <c r="K126" s="92">
        <v>1970</v>
      </c>
      <c r="L126" s="92" t="s">
        <v>5</v>
      </c>
      <c r="M126" s="92">
        <v>30</v>
      </c>
      <c r="N126" s="92">
        <v>29</v>
      </c>
      <c r="O126" s="92">
        <v>29</v>
      </c>
      <c r="P126" s="92" t="s">
        <v>6</v>
      </c>
      <c r="Q126" s="65">
        <v>43647</v>
      </c>
      <c r="R126" s="13" t="s">
        <v>92</v>
      </c>
      <c r="S126" s="60">
        <v>6761</v>
      </c>
      <c r="T126" s="12">
        <f t="shared" ref="T126:T157" si="5">S126*1.92*1.15*1.022</f>
        <v>15256.710335999996</v>
      </c>
    </row>
    <row r="127" spans="1:70" hidden="1">
      <c r="A127" s="61">
        <v>43629</v>
      </c>
      <c r="B127" s="61">
        <v>43629</v>
      </c>
      <c r="C127" s="92">
        <v>6</v>
      </c>
      <c r="D127" s="92" t="s">
        <v>121</v>
      </c>
      <c r="E127" s="92">
        <v>260</v>
      </c>
      <c r="F127" s="92" t="s">
        <v>301</v>
      </c>
      <c r="G127" s="92" t="s">
        <v>53</v>
      </c>
      <c r="H127" s="92">
        <v>27289</v>
      </c>
      <c r="I127" s="92">
        <v>630</v>
      </c>
      <c r="J127" s="92">
        <v>20</v>
      </c>
      <c r="K127" s="92">
        <v>1970</v>
      </c>
      <c r="L127" s="92" t="s">
        <v>5</v>
      </c>
      <c r="M127" s="94">
        <v>53</v>
      </c>
      <c r="N127" s="94">
        <v>60</v>
      </c>
      <c r="O127" s="94">
        <v>50</v>
      </c>
      <c r="P127" s="60" t="s">
        <v>6</v>
      </c>
      <c r="Q127" s="65">
        <v>43647</v>
      </c>
      <c r="R127" s="13" t="s">
        <v>92</v>
      </c>
      <c r="S127" s="60">
        <v>6761</v>
      </c>
      <c r="T127" s="12">
        <f t="shared" si="5"/>
        <v>15256.710335999996</v>
      </c>
    </row>
    <row r="128" spans="1:70" hidden="1">
      <c r="A128" s="61">
        <v>43629</v>
      </c>
      <c r="B128" s="61">
        <v>43629</v>
      </c>
      <c r="C128" s="60">
        <v>6</v>
      </c>
      <c r="D128" s="60" t="s">
        <v>121</v>
      </c>
      <c r="E128" s="58">
        <v>272</v>
      </c>
      <c r="F128" s="79" t="s">
        <v>302</v>
      </c>
      <c r="G128" s="60" t="s">
        <v>53</v>
      </c>
      <c r="H128" s="58">
        <v>37901</v>
      </c>
      <c r="I128" s="58">
        <v>600</v>
      </c>
      <c r="J128" s="71">
        <v>20</v>
      </c>
      <c r="K128" s="71">
        <v>1970</v>
      </c>
      <c r="L128" s="60" t="s">
        <v>5</v>
      </c>
      <c r="M128" s="92">
        <v>49</v>
      </c>
      <c r="N128" s="92">
        <v>44</v>
      </c>
      <c r="O128" s="92">
        <v>43</v>
      </c>
      <c r="P128" s="60" t="s">
        <v>6</v>
      </c>
      <c r="Q128" s="65">
        <v>43647</v>
      </c>
      <c r="R128" s="13" t="s">
        <v>92</v>
      </c>
      <c r="S128" s="60">
        <v>6761</v>
      </c>
      <c r="T128" s="12">
        <f t="shared" si="5"/>
        <v>15256.710335999996</v>
      </c>
    </row>
    <row r="129" spans="1:20" hidden="1">
      <c r="A129" s="61">
        <v>43633</v>
      </c>
      <c r="B129" s="61">
        <v>43633</v>
      </c>
      <c r="C129" s="92">
        <v>220</v>
      </c>
      <c r="D129" s="92" t="s">
        <v>84</v>
      </c>
      <c r="E129" s="92">
        <v>7</v>
      </c>
      <c r="F129" s="92" t="s">
        <v>286</v>
      </c>
      <c r="G129" s="92" t="s">
        <v>203</v>
      </c>
      <c r="H129" s="92" t="s">
        <v>291</v>
      </c>
      <c r="I129" s="92">
        <v>2000</v>
      </c>
      <c r="J129" s="92">
        <v>63</v>
      </c>
      <c r="K129" s="92">
        <v>2009</v>
      </c>
      <c r="L129" s="92" t="s">
        <v>55</v>
      </c>
      <c r="M129" s="92" t="s">
        <v>6</v>
      </c>
      <c r="N129" s="92" t="s">
        <v>6</v>
      </c>
      <c r="O129" s="92" t="s">
        <v>6</v>
      </c>
      <c r="P129" s="92" t="s">
        <v>297</v>
      </c>
      <c r="Q129" s="65">
        <v>43617</v>
      </c>
      <c r="R129" s="33" t="s">
        <v>208</v>
      </c>
      <c r="S129" s="15">
        <v>7440</v>
      </c>
      <c r="T129" s="12">
        <f t="shared" si="5"/>
        <v>16788.925439999995</v>
      </c>
    </row>
    <row r="130" spans="1:20" hidden="1">
      <c r="A130" s="61">
        <v>43635</v>
      </c>
      <c r="B130" s="61">
        <v>43635</v>
      </c>
      <c r="C130" s="92">
        <v>110</v>
      </c>
      <c r="D130" s="92" t="s">
        <v>84</v>
      </c>
      <c r="E130" s="92">
        <v>15</v>
      </c>
      <c r="F130" s="10" t="s">
        <v>294</v>
      </c>
      <c r="G130" s="92" t="s">
        <v>189</v>
      </c>
      <c r="H130" s="92"/>
      <c r="I130" s="92">
        <v>2000</v>
      </c>
      <c r="J130" s="92">
        <v>40</v>
      </c>
      <c r="K130" s="92">
        <v>2006</v>
      </c>
      <c r="L130" s="92" t="s">
        <v>55</v>
      </c>
      <c r="M130" s="92" t="s">
        <v>6</v>
      </c>
      <c r="N130" s="92" t="s">
        <v>6</v>
      </c>
      <c r="O130" s="92" t="s">
        <v>6</v>
      </c>
      <c r="P130" s="60" t="s">
        <v>6</v>
      </c>
      <c r="Q130" s="65">
        <v>43617</v>
      </c>
      <c r="R130" s="33" t="s">
        <v>209</v>
      </c>
      <c r="S130" s="15">
        <v>5022</v>
      </c>
      <c r="T130" s="12">
        <f t="shared" si="5"/>
        <v>11332.524672</v>
      </c>
    </row>
    <row r="131" spans="1:20" hidden="1">
      <c r="A131" s="61">
        <v>43636</v>
      </c>
      <c r="B131" s="61">
        <v>43636</v>
      </c>
      <c r="C131" s="92">
        <v>110</v>
      </c>
      <c r="D131" s="92" t="s">
        <v>84</v>
      </c>
      <c r="E131" s="92">
        <v>5</v>
      </c>
      <c r="F131" s="92" t="s">
        <v>298</v>
      </c>
      <c r="G131" s="92" t="s">
        <v>189</v>
      </c>
      <c r="H131" s="92" t="s">
        <v>350</v>
      </c>
      <c r="I131" s="92">
        <v>2000</v>
      </c>
      <c r="J131" s="92">
        <v>40</v>
      </c>
      <c r="K131" s="92">
        <v>2006</v>
      </c>
      <c r="L131" s="92" t="s">
        <v>55</v>
      </c>
      <c r="M131" s="92" t="s">
        <v>6</v>
      </c>
      <c r="N131" s="92" t="s">
        <v>6</v>
      </c>
      <c r="O131" s="92" t="s">
        <v>6</v>
      </c>
      <c r="P131" s="71" t="s">
        <v>349</v>
      </c>
      <c r="Q131" s="65">
        <v>43647</v>
      </c>
      <c r="R131" s="33" t="s">
        <v>209</v>
      </c>
      <c r="S131" s="15">
        <v>5022</v>
      </c>
      <c r="T131" s="12">
        <f t="shared" si="5"/>
        <v>11332.524672</v>
      </c>
    </row>
    <row r="132" spans="1:20" hidden="1">
      <c r="A132" s="61">
        <v>43636</v>
      </c>
      <c r="B132" s="61">
        <v>43636</v>
      </c>
      <c r="C132" s="92">
        <v>6</v>
      </c>
      <c r="D132" s="92" t="s">
        <v>121</v>
      </c>
      <c r="E132" s="58">
        <v>278</v>
      </c>
      <c r="F132" s="79" t="s">
        <v>128</v>
      </c>
      <c r="G132" s="92" t="s">
        <v>53</v>
      </c>
      <c r="H132" s="58">
        <v>37968</v>
      </c>
      <c r="I132" s="71">
        <v>630</v>
      </c>
      <c r="J132" s="71">
        <v>20</v>
      </c>
      <c r="K132" s="71">
        <v>1970</v>
      </c>
      <c r="L132" s="92" t="s">
        <v>5</v>
      </c>
      <c r="M132" s="58">
        <v>49</v>
      </c>
      <c r="N132" s="58">
        <v>49</v>
      </c>
      <c r="O132" s="58">
        <v>41</v>
      </c>
      <c r="P132" s="71" t="s">
        <v>6</v>
      </c>
      <c r="Q132" s="65">
        <v>43647</v>
      </c>
      <c r="R132" s="13" t="s">
        <v>92</v>
      </c>
      <c r="S132" s="92">
        <v>6761</v>
      </c>
      <c r="T132" s="12">
        <f t="shared" si="5"/>
        <v>15256.710335999996</v>
      </c>
    </row>
    <row r="133" spans="1:20" hidden="1">
      <c r="A133" s="61">
        <v>43637</v>
      </c>
      <c r="B133" s="61">
        <v>43637</v>
      </c>
      <c r="C133" s="92">
        <v>110</v>
      </c>
      <c r="D133" s="92" t="s">
        <v>84</v>
      </c>
      <c r="E133" s="58">
        <v>12</v>
      </c>
      <c r="F133" s="79" t="s">
        <v>303</v>
      </c>
      <c r="G133" s="92" t="s">
        <v>189</v>
      </c>
      <c r="H133" s="58" t="s">
        <v>347</v>
      </c>
      <c r="I133" s="72">
        <v>2000</v>
      </c>
      <c r="J133" s="72">
        <v>40</v>
      </c>
      <c r="K133" s="72">
        <v>2006</v>
      </c>
      <c r="L133" s="92" t="s">
        <v>55</v>
      </c>
      <c r="M133" s="92" t="s">
        <v>6</v>
      </c>
      <c r="N133" s="72" t="s">
        <v>6</v>
      </c>
      <c r="O133" s="92" t="s">
        <v>6</v>
      </c>
      <c r="P133" s="72" t="s">
        <v>6</v>
      </c>
      <c r="Q133" s="65">
        <v>43647</v>
      </c>
      <c r="R133" s="33" t="s">
        <v>209</v>
      </c>
      <c r="S133" s="15">
        <v>5022</v>
      </c>
      <c r="T133" s="12">
        <f t="shared" si="5"/>
        <v>11332.524672</v>
      </c>
    </row>
    <row r="134" spans="1:20" hidden="1">
      <c r="A134" s="61">
        <v>43640</v>
      </c>
      <c r="B134" s="61">
        <v>43640</v>
      </c>
      <c r="C134" s="98">
        <v>6</v>
      </c>
      <c r="D134" s="98" t="s">
        <v>121</v>
      </c>
      <c r="E134" s="98">
        <v>268</v>
      </c>
      <c r="F134" s="98" t="s">
        <v>124</v>
      </c>
      <c r="G134" s="98" t="s">
        <v>53</v>
      </c>
      <c r="H134" s="98">
        <v>37897</v>
      </c>
      <c r="I134" s="98">
        <v>600</v>
      </c>
      <c r="J134" s="98">
        <v>20</v>
      </c>
      <c r="K134" s="98">
        <v>1970</v>
      </c>
      <c r="L134" s="98" t="s">
        <v>5</v>
      </c>
      <c r="M134" s="98">
        <v>48</v>
      </c>
      <c r="N134" s="98">
        <v>44</v>
      </c>
      <c r="O134" s="98">
        <v>46</v>
      </c>
      <c r="P134" s="98" t="s">
        <v>6</v>
      </c>
      <c r="Q134" s="65">
        <v>43647</v>
      </c>
      <c r="R134" s="13" t="s">
        <v>92</v>
      </c>
      <c r="S134" s="173">
        <v>6761</v>
      </c>
      <c r="T134" s="12">
        <f t="shared" si="5"/>
        <v>15256.710335999996</v>
      </c>
    </row>
    <row r="135" spans="1:20" hidden="1">
      <c r="A135" s="61">
        <v>43640</v>
      </c>
      <c r="B135" s="61">
        <v>43640</v>
      </c>
      <c r="C135" s="92">
        <v>6</v>
      </c>
      <c r="D135" s="92" t="s">
        <v>121</v>
      </c>
      <c r="E135" s="58">
        <v>274</v>
      </c>
      <c r="F135" s="79" t="s">
        <v>126</v>
      </c>
      <c r="G135" s="92" t="s">
        <v>53</v>
      </c>
      <c r="H135" s="58">
        <v>37800</v>
      </c>
      <c r="I135" s="58">
        <v>600</v>
      </c>
      <c r="J135" s="58">
        <v>20</v>
      </c>
      <c r="K135" s="73">
        <v>1970</v>
      </c>
      <c r="L135" s="92" t="s">
        <v>5</v>
      </c>
      <c r="M135" s="58">
        <v>50</v>
      </c>
      <c r="N135" s="58">
        <v>48</v>
      </c>
      <c r="O135" s="58">
        <v>45</v>
      </c>
      <c r="P135" s="73" t="s">
        <v>6</v>
      </c>
      <c r="Q135" s="65">
        <v>43647</v>
      </c>
      <c r="R135" s="13" t="s">
        <v>92</v>
      </c>
      <c r="S135" s="73">
        <v>6761</v>
      </c>
      <c r="T135" s="12">
        <f t="shared" si="5"/>
        <v>15256.710335999996</v>
      </c>
    </row>
    <row r="136" spans="1:20" hidden="1">
      <c r="A136" s="61">
        <v>43640</v>
      </c>
      <c r="B136" s="61">
        <v>43640</v>
      </c>
      <c r="C136" s="92">
        <v>6</v>
      </c>
      <c r="D136" s="92" t="s">
        <v>121</v>
      </c>
      <c r="E136" s="58">
        <v>286</v>
      </c>
      <c r="F136" s="79" t="s">
        <v>315</v>
      </c>
      <c r="G136" s="74" t="s">
        <v>53</v>
      </c>
      <c r="H136" s="92">
        <v>37823</v>
      </c>
      <c r="I136" s="58">
        <v>600</v>
      </c>
      <c r="J136" s="73">
        <v>20</v>
      </c>
      <c r="K136" s="73">
        <v>1970</v>
      </c>
      <c r="L136" s="92" t="s">
        <v>5</v>
      </c>
      <c r="M136" s="92">
        <v>46</v>
      </c>
      <c r="N136" s="58">
        <v>43</v>
      </c>
      <c r="O136" s="92">
        <v>48</v>
      </c>
      <c r="P136" s="73" t="s">
        <v>6</v>
      </c>
      <c r="Q136" s="65">
        <v>43647</v>
      </c>
      <c r="R136" s="13" t="s">
        <v>92</v>
      </c>
      <c r="S136" s="73">
        <v>6761</v>
      </c>
      <c r="T136" s="12">
        <f t="shared" si="5"/>
        <v>15256.710335999996</v>
      </c>
    </row>
    <row r="137" spans="1:20" hidden="1">
      <c r="A137" s="61">
        <v>43641</v>
      </c>
      <c r="B137" s="61">
        <v>43641</v>
      </c>
      <c r="C137" s="92">
        <v>6</v>
      </c>
      <c r="D137" s="92" t="s">
        <v>121</v>
      </c>
      <c r="E137" s="92">
        <v>280</v>
      </c>
      <c r="F137" s="92" t="s">
        <v>129</v>
      </c>
      <c r="G137" s="92" t="s">
        <v>53</v>
      </c>
      <c r="H137" s="92">
        <v>37850</v>
      </c>
      <c r="I137" s="92">
        <v>600</v>
      </c>
      <c r="J137" s="92">
        <v>20</v>
      </c>
      <c r="K137" s="92">
        <v>1970</v>
      </c>
      <c r="L137" s="92" t="s">
        <v>5</v>
      </c>
      <c r="M137" s="92">
        <v>47</v>
      </c>
      <c r="N137" s="92">
        <v>42</v>
      </c>
      <c r="O137" s="92">
        <v>45</v>
      </c>
      <c r="P137" s="73" t="s">
        <v>6</v>
      </c>
      <c r="Q137" s="65">
        <v>43647</v>
      </c>
      <c r="R137" s="13" t="s">
        <v>92</v>
      </c>
      <c r="S137" s="73">
        <v>6761</v>
      </c>
      <c r="T137" s="12">
        <f t="shared" si="5"/>
        <v>15256.710335999996</v>
      </c>
    </row>
    <row r="138" spans="1:20" hidden="1">
      <c r="A138" s="61">
        <v>43641</v>
      </c>
      <c r="B138" s="61">
        <v>43641</v>
      </c>
      <c r="C138" s="92">
        <v>6</v>
      </c>
      <c r="D138" s="92" t="s">
        <v>121</v>
      </c>
      <c r="E138" s="58">
        <v>282</v>
      </c>
      <c r="F138" s="79" t="s">
        <v>130</v>
      </c>
      <c r="G138" s="74" t="s">
        <v>53</v>
      </c>
      <c r="H138" s="92" t="s">
        <v>385</v>
      </c>
      <c r="I138" s="74">
        <v>600</v>
      </c>
      <c r="J138" s="74">
        <v>20</v>
      </c>
      <c r="K138" s="74">
        <v>1970</v>
      </c>
      <c r="L138" s="92" t="s">
        <v>5</v>
      </c>
      <c r="M138" s="58">
        <v>45</v>
      </c>
      <c r="N138" s="94">
        <v>61</v>
      </c>
      <c r="O138" s="58">
        <v>48</v>
      </c>
      <c r="P138" s="74" t="s">
        <v>6</v>
      </c>
      <c r="Q138" s="65">
        <v>43647</v>
      </c>
      <c r="R138" s="13" t="s">
        <v>92</v>
      </c>
      <c r="S138" s="74">
        <v>6761</v>
      </c>
      <c r="T138" s="12">
        <f t="shared" si="5"/>
        <v>15256.710335999996</v>
      </c>
    </row>
    <row r="139" spans="1:20" hidden="1">
      <c r="A139" s="61">
        <v>43641</v>
      </c>
      <c r="B139" s="61">
        <v>43643</v>
      </c>
      <c r="C139" s="92">
        <v>6</v>
      </c>
      <c r="D139" s="92" t="s">
        <v>121</v>
      </c>
      <c r="E139" s="92">
        <v>252</v>
      </c>
      <c r="F139" s="92" t="s">
        <v>318</v>
      </c>
      <c r="G139" s="92" t="s">
        <v>53</v>
      </c>
      <c r="H139" s="92">
        <v>27294</v>
      </c>
      <c r="I139" s="92">
        <v>600</v>
      </c>
      <c r="J139" s="92">
        <v>20</v>
      </c>
      <c r="K139" s="92">
        <v>1970</v>
      </c>
      <c r="L139" s="92" t="s">
        <v>5</v>
      </c>
      <c r="M139" s="92">
        <v>47</v>
      </c>
      <c r="N139" s="173">
        <v>48</v>
      </c>
      <c r="O139" s="92">
        <v>49</v>
      </c>
      <c r="P139" s="74" t="s">
        <v>319</v>
      </c>
      <c r="Q139" s="65">
        <v>43647</v>
      </c>
      <c r="R139" s="13" t="s">
        <v>92</v>
      </c>
      <c r="S139" s="74">
        <v>6761</v>
      </c>
      <c r="T139" s="12">
        <f t="shared" si="5"/>
        <v>15256.710335999996</v>
      </c>
    </row>
    <row r="140" spans="1:20" hidden="1">
      <c r="A140" s="61">
        <v>43642</v>
      </c>
      <c r="B140" s="61">
        <v>43642</v>
      </c>
      <c r="C140" s="92">
        <v>6</v>
      </c>
      <c r="D140" s="92" t="s">
        <v>112</v>
      </c>
      <c r="E140" s="58">
        <v>231</v>
      </c>
      <c r="F140" s="79" t="s">
        <v>120</v>
      </c>
      <c r="G140" s="74" t="s">
        <v>53</v>
      </c>
      <c r="H140" s="92">
        <v>27255</v>
      </c>
      <c r="I140" s="74">
        <v>630</v>
      </c>
      <c r="J140" s="74">
        <v>20</v>
      </c>
      <c r="K140" s="74">
        <v>1970</v>
      </c>
      <c r="L140" s="92" t="s">
        <v>5</v>
      </c>
      <c r="M140" s="58">
        <v>50</v>
      </c>
      <c r="N140" s="92">
        <v>48</v>
      </c>
      <c r="O140" s="58">
        <v>50</v>
      </c>
      <c r="P140" s="74" t="s">
        <v>6</v>
      </c>
      <c r="Q140" s="65">
        <v>43647</v>
      </c>
      <c r="R140" s="13" t="s">
        <v>92</v>
      </c>
      <c r="S140" s="74">
        <v>6761</v>
      </c>
      <c r="T140" s="12">
        <f t="shared" si="5"/>
        <v>15256.710335999996</v>
      </c>
    </row>
    <row r="141" spans="1:20" hidden="1">
      <c r="A141" s="61">
        <v>43643</v>
      </c>
      <c r="B141" s="61">
        <v>43643</v>
      </c>
      <c r="C141" s="92">
        <v>220</v>
      </c>
      <c r="D141" s="92" t="s">
        <v>84</v>
      </c>
      <c r="E141" s="58">
        <v>16</v>
      </c>
      <c r="F141" s="79" t="s">
        <v>320</v>
      </c>
      <c r="G141" s="74" t="s">
        <v>203</v>
      </c>
      <c r="H141" s="92" t="s">
        <v>342</v>
      </c>
      <c r="I141" s="74">
        <v>2000</v>
      </c>
      <c r="J141" s="74">
        <v>63</v>
      </c>
      <c r="K141" s="74">
        <v>2009</v>
      </c>
      <c r="L141" s="92" t="s">
        <v>55</v>
      </c>
      <c r="M141" s="58" t="s">
        <v>6</v>
      </c>
      <c r="N141" s="58" t="s">
        <v>6</v>
      </c>
      <c r="O141" s="58" t="s">
        <v>6</v>
      </c>
      <c r="P141" s="74" t="s">
        <v>6</v>
      </c>
      <c r="Q141" s="65">
        <v>43647</v>
      </c>
      <c r="R141" s="33" t="s">
        <v>208</v>
      </c>
      <c r="S141" s="15">
        <v>7440</v>
      </c>
      <c r="T141" s="12">
        <f t="shared" si="5"/>
        <v>16788.925439999995</v>
      </c>
    </row>
    <row r="142" spans="1:20" hidden="1">
      <c r="A142" s="61">
        <v>43643</v>
      </c>
      <c r="B142" s="61">
        <v>43643</v>
      </c>
      <c r="C142" s="92">
        <v>6</v>
      </c>
      <c r="D142" s="92" t="s">
        <v>112</v>
      </c>
      <c r="E142" s="58">
        <v>233</v>
      </c>
      <c r="F142" s="79" t="s">
        <v>119</v>
      </c>
      <c r="G142" s="75" t="s">
        <v>53</v>
      </c>
      <c r="H142" s="92">
        <v>87854</v>
      </c>
      <c r="I142" s="75">
        <v>630</v>
      </c>
      <c r="J142" s="75">
        <v>20</v>
      </c>
      <c r="K142" s="75">
        <v>1970</v>
      </c>
      <c r="L142" s="92" t="s">
        <v>5</v>
      </c>
      <c r="M142" s="75">
        <v>48</v>
      </c>
      <c r="N142" s="75">
        <v>46</v>
      </c>
      <c r="O142" s="75">
        <v>50</v>
      </c>
      <c r="P142" s="58" t="s">
        <v>6</v>
      </c>
      <c r="Q142" s="65">
        <v>43647</v>
      </c>
      <c r="R142" s="13" t="s">
        <v>92</v>
      </c>
      <c r="S142" s="170">
        <v>6761</v>
      </c>
      <c r="T142" s="12">
        <f t="shared" si="5"/>
        <v>15256.710335999996</v>
      </c>
    </row>
    <row r="143" spans="1:20" hidden="1">
      <c r="A143" s="61">
        <v>43644</v>
      </c>
      <c r="B143" s="61">
        <v>43644</v>
      </c>
      <c r="C143" s="58">
        <v>6</v>
      </c>
      <c r="D143" s="58" t="s">
        <v>112</v>
      </c>
      <c r="E143" s="58">
        <v>239</v>
      </c>
      <c r="F143" s="58" t="s">
        <v>322</v>
      </c>
      <c r="G143" s="75" t="s">
        <v>53</v>
      </c>
      <c r="H143" s="58">
        <v>27257</v>
      </c>
      <c r="I143" s="75">
        <v>630</v>
      </c>
      <c r="J143" s="75">
        <v>20</v>
      </c>
      <c r="K143" s="75">
        <v>1970</v>
      </c>
      <c r="L143" s="75" t="s">
        <v>5</v>
      </c>
      <c r="M143" s="94">
        <v>84</v>
      </c>
      <c r="N143" s="94">
        <v>66</v>
      </c>
      <c r="O143" s="94">
        <v>53</v>
      </c>
      <c r="P143" s="75" t="s">
        <v>6</v>
      </c>
      <c r="Q143" s="65">
        <v>43647</v>
      </c>
      <c r="R143" s="13" t="s">
        <v>92</v>
      </c>
      <c r="S143" s="75">
        <v>6761</v>
      </c>
      <c r="T143" s="12">
        <f t="shared" si="5"/>
        <v>15256.710335999996</v>
      </c>
    </row>
    <row r="144" spans="1:20" hidden="1">
      <c r="A144" s="61">
        <v>43644</v>
      </c>
      <c r="B144" s="61">
        <v>43644</v>
      </c>
      <c r="C144" s="92">
        <v>6</v>
      </c>
      <c r="D144" s="92" t="s">
        <v>112</v>
      </c>
      <c r="E144" s="92">
        <v>241</v>
      </c>
      <c r="F144" s="92" t="s">
        <v>117</v>
      </c>
      <c r="G144" s="92" t="s">
        <v>53</v>
      </c>
      <c r="H144" s="92">
        <v>27227</v>
      </c>
      <c r="I144" s="92">
        <v>630</v>
      </c>
      <c r="J144" s="92">
        <v>20</v>
      </c>
      <c r="K144" s="92">
        <v>1970</v>
      </c>
      <c r="L144" s="92" t="s">
        <v>5</v>
      </c>
      <c r="M144" s="94">
        <v>88</v>
      </c>
      <c r="N144" s="94">
        <v>87</v>
      </c>
      <c r="O144" s="94">
        <v>63</v>
      </c>
      <c r="P144" s="75" t="s">
        <v>6</v>
      </c>
      <c r="Q144" s="65">
        <v>43647</v>
      </c>
      <c r="R144" s="13" t="s">
        <v>92</v>
      </c>
      <c r="S144" s="75">
        <v>6761</v>
      </c>
      <c r="T144" s="12">
        <f t="shared" si="5"/>
        <v>15256.710335999996</v>
      </c>
    </row>
    <row r="145" spans="1:20" hidden="1">
      <c r="A145" s="61">
        <v>43644</v>
      </c>
      <c r="B145" s="61">
        <v>43644</v>
      </c>
      <c r="C145" s="92">
        <v>6</v>
      </c>
      <c r="D145" s="92" t="s">
        <v>112</v>
      </c>
      <c r="E145" s="92">
        <v>247</v>
      </c>
      <c r="F145" s="92" t="s">
        <v>323</v>
      </c>
      <c r="G145" s="92" t="s">
        <v>53</v>
      </c>
      <c r="H145" s="92">
        <v>14645</v>
      </c>
      <c r="I145" s="170">
        <v>1500</v>
      </c>
      <c r="J145" s="92">
        <v>20</v>
      </c>
      <c r="K145" s="92">
        <v>1969</v>
      </c>
      <c r="L145" s="92" t="s">
        <v>5</v>
      </c>
      <c r="M145" s="94">
        <v>38</v>
      </c>
      <c r="N145" s="170">
        <v>31</v>
      </c>
      <c r="O145" s="170">
        <v>33</v>
      </c>
      <c r="P145" s="92" t="s">
        <v>6</v>
      </c>
      <c r="Q145" s="65">
        <v>43647</v>
      </c>
      <c r="R145" s="13" t="s">
        <v>92</v>
      </c>
      <c r="S145" s="75">
        <v>6761</v>
      </c>
      <c r="T145" s="12">
        <f t="shared" si="5"/>
        <v>15256.710335999996</v>
      </c>
    </row>
    <row r="146" spans="1:20" hidden="1">
      <c r="A146" s="61">
        <v>43644</v>
      </c>
      <c r="B146" s="61">
        <v>43644</v>
      </c>
      <c r="C146" s="92">
        <v>6</v>
      </c>
      <c r="D146" s="92" t="s">
        <v>112</v>
      </c>
      <c r="E146" s="58">
        <v>251</v>
      </c>
      <c r="F146" s="58" t="s">
        <v>324</v>
      </c>
      <c r="G146" s="75" t="s">
        <v>53</v>
      </c>
      <c r="H146" s="92">
        <v>27225</v>
      </c>
      <c r="I146" s="9">
        <v>600</v>
      </c>
      <c r="J146" s="75">
        <v>20</v>
      </c>
      <c r="K146" s="75">
        <v>1970</v>
      </c>
      <c r="L146" s="92" t="s">
        <v>5</v>
      </c>
      <c r="M146" s="94">
        <v>63</v>
      </c>
      <c r="N146" s="94">
        <v>83</v>
      </c>
      <c r="O146" s="94">
        <v>122</v>
      </c>
      <c r="P146" s="75" t="s">
        <v>6</v>
      </c>
      <c r="Q146" s="65">
        <v>43647</v>
      </c>
      <c r="R146" s="13" t="s">
        <v>92</v>
      </c>
      <c r="S146" s="75">
        <v>6761</v>
      </c>
      <c r="T146" s="12">
        <f t="shared" si="5"/>
        <v>15256.710335999996</v>
      </c>
    </row>
    <row r="147" spans="1:20" hidden="1">
      <c r="A147" s="61">
        <v>43645</v>
      </c>
      <c r="B147" s="61">
        <v>43645</v>
      </c>
      <c r="C147" s="75">
        <v>110</v>
      </c>
      <c r="D147" s="75" t="s">
        <v>84</v>
      </c>
      <c r="E147" s="58">
        <v>21</v>
      </c>
      <c r="F147" s="58" t="s">
        <v>325</v>
      </c>
      <c r="G147" s="75" t="s">
        <v>189</v>
      </c>
      <c r="H147" s="58" t="s">
        <v>345</v>
      </c>
      <c r="I147" s="75">
        <v>2000</v>
      </c>
      <c r="J147" s="75">
        <v>40</v>
      </c>
      <c r="K147" s="75">
        <v>2006</v>
      </c>
      <c r="L147" s="75" t="s">
        <v>55</v>
      </c>
      <c r="M147" s="170" t="s">
        <v>6</v>
      </c>
      <c r="N147" s="170" t="s">
        <v>6</v>
      </c>
      <c r="O147" s="170" t="s">
        <v>6</v>
      </c>
      <c r="P147" s="75" t="s">
        <v>346</v>
      </c>
      <c r="Q147" s="65">
        <v>43647</v>
      </c>
      <c r="R147" s="33" t="s">
        <v>209</v>
      </c>
      <c r="S147" s="15">
        <v>5022</v>
      </c>
      <c r="T147" s="12">
        <f t="shared" si="5"/>
        <v>11332.524672</v>
      </c>
    </row>
    <row r="148" spans="1:20" hidden="1">
      <c r="A148" s="61">
        <v>43647</v>
      </c>
      <c r="B148" s="61">
        <v>43648</v>
      </c>
      <c r="C148" s="92">
        <v>6</v>
      </c>
      <c r="D148" s="92" t="s">
        <v>228</v>
      </c>
      <c r="E148" s="92">
        <v>19</v>
      </c>
      <c r="F148" s="92" t="s">
        <v>328</v>
      </c>
      <c r="G148" s="92" t="s">
        <v>802</v>
      </c>
      <c r="H148" s="92">
        <v>375512</v>
      </c>
      <c r="I148" s="10">
        <v>1600</v>
      </c>
      <c r="J148" s="10">
        <v>25</v>
      </c>
      <c r="K148" s="92">
        <v>2007</v>
      </c>
      <c r="L148" s="92" t="s">
        <v>55</v>
      </c>
      <c r="M148" s="92" t="s">
        <v>6</v>
      </c>
      <c r="N148" s="92" t="s">
        <v>6</v>
      </c>
      <c r="O148" s="92" t="s">
        <v>6</v>
      </c>
      <c r="P148" s="92" t="s">
        <v>6</v>
      </c>
      <c r="Q148" s="65">
        <v>43647</v>
      </c>
      <c r="R148" s="13" t="s">
        <v>51</v>
      </c>
      <c r="S148" s="170">
        <v>777</v>
      </c>
      <c r="T148" s="12">
        <f t="shared" si="5"/>
        <v>1753.3595519999999</v>
      </c>
    </row>
    <row r="149" spans="1:20" hidden="1">
      <c r="A149" s="61">
        <v>43647</v>
      </c>
      <c r="B149" s="61">
        <v>43648</v>
      </c>
      <c r="C149" s="92">
        <v>6</v>
      </c>
      <c r="D149" s="92" t="s">
        <v>228</v>
      </c>
      <c r="E149" s="58">
        <v>21</v>
      </c>
      <c r="F149" s="58" t="s">
        <v>329</v>
      </c>
      <c r="G149" s="76" t="s">
        <v>802</v>
      </c>
      <c r="H149" s="92">
        <v>375510</v>
      </c>
      <c r="I149" s="10">
        <v>1600</v>
      </c>
      <c r="J149" s="10">
        <v>25</v>
      </c>
      <c r="K149" s="58">
        <v>2007</v>
      </c>
      <c r="L149" s="92" t="s">
        <v>55</v>
      </c>
      <c r="M149" s="76" t="s">
        <v>6</v>
      </c>
      <c r="N149" s="76" t="s">
        <v>6</v>
      </c>
      <c r="O149" s="76" t="s">
        <v>6</v>
      </c>
      <c r="P149" s="76" t="s">
        <v>6</v>
      </c>
      <c r="Q149" s="65">
        <v>43647</v>
      </c>
      <c r="R149" s="13" t="s">
        <v>51</v>
      </c>
      <c r="S149" s="76">
        <v>777</v>
      </c>
      <c r="T149" s="12">
        <f t="shared" si="5"/>
        <v>1753.3595519999999</v>
      </c>
    </row>
    <row r="150" spans="1:20" hidden="1">
      <c r="A150" s="61">
        <v>43647</v>
      </c>
      <c r="B150" s="61">
        <v>43648</v>
      </c>
      <c r="C150" s="92">
        <v>6</v>
      </c>
      <c r="D150" s="92" t="s">
        <v>228</v>
      </c>
      <c r="E150" s="58">
        <v>25</v>
      </c>
      <c r="F150" s="58" t="s">
        <v>330</v>
      </c>
      <c r="G150" s="76" t="s">
        <v>802</v>
      </c>
      <c r="H150" s="92">
        <v>375513</v>
      </c>
      <c r="I150" s="10">
        <v>1600</v>
      </c>
      <c r="J150" s="10">
        <v>25</v>
      </c>
      <c r="K150" s="76">
        <v>2007</v>
      </c>
      <c r="L150" s="92" t="s">
        <v>55</v>
      </c>
      <c r="M150" s="92" t="s">
        <v>6</v>
      </c>
      <c r="N150" s="92" t="s">
        <v>6</v>
      </c>
      <c r="O150" s="92" t="s">
        <v>6</v>
      </c>
      <c r="P150" s="76" t="s">
        <v>6</v>
      </c>
      <c r="Q150" s="65">
        <v>43647</v>
      </c>
      <c r="R150" s="13" t="s">
        <v>51</v>
      </c>
      <c r="S150" s="76">
        <v>777</v>
      </c>
      <c r="T150" s="12">
        <f t="shared" si="5"/>
        <v>1753.3595519999999</v>
      </c>
    </row>
    <row r="151" spans="1:20" hidden="1">
      <c r="A151" s="61">
        <v>43647</v>
      </c>
      <c r="B151" s="61">
        <v>43648</v>
      </c>
      <c r="C151" s="92">
        <v>6</v>
      </c>
      <c r="D151" s="92" t="s">
        <v>228</v>
      </c>
      <c r="E151" s="58">
        <v>27</v>
      </c>
      <c r="F151" s="58" t="s">
        <v>331</v>
      </c>
      <c r="G151" s="92" t="s">
        <v>802</v>
      </c>
      <c r="H151" s="58">
        <v>375519</v>
      </c>
      <c r="I151" s="10">
        <v>1600</v>
      </c>
      <c r="J151" s="10">
        <v>25</v>
      </c>
      <c r="K151" s="76">
        <v>2007</v>
      </c>
      <c r="L151" s="92" t="s">
        <v>55</v>
      </c>
      <c r="M151" s="76" t="s">
        <v>6</v>
      </c>
      <c r="N151" s="76" t="s">
        <v>6</v>
      </c>
      <c r="O151" s="76" t="s">
        <v>6</v>
      </c>
      <c r="P151" s="76" t="s">
        <v>6</v>
      </c>
      <c r="Q151" s="65">
        <v>43647</v>
      </c>
      <c r="R151" s="13" t="s">
        <v>51</v>
      </c>
      <c r="S151" s="76">
        <v>777</v>
      </c>
      <c r="T151" s="12">
        <f t="shared" si="5"/>
        <v>1753.3595519999999</v>
      </c>
    </row>
    <row r="152" spans="1:20" hidden="1">
      <c r="A152" s="61">
        <v>43648</v>
      </c>
      <c r="B152" s="61">
        <v>43648</v>
      </c>
      <c r="C152" s="92">
        <v>6</v>
      </c>
      <c r="D152" s="92" t="s">
        <v>228</v>
      </c>
      <c r="E152" s="92">
        <v>15</v>
      </c>
      <c r="F152" s="92" t="s">
        <v>332</v>
      </c>
      <c r="G152" s="92" t="s">
        <v>802</v>
      </c>
      <c r="H152" s="92">
        <v>381619</v>
      </c>
      <c r="I152" s="10">
        <v>1600</v>
      </c>
      <c r="J152" s="10">
        <v>25</v>
      </c>
      <c r="K152" s="92">
        <v>2007</v>
      </c>
      <c r="L152" s="92" t="s">
        <v>55</v>
      </c>
      <c r="M152" s="92" t="s">
        <v>6</v>
      </c>
      <c r="N152" s="92" t="s">
        <v>6</v>
      </c>
      <c r="O152" s="92" t="s">
        <v>6</v>
      </c>
      <c r="P152" s="76" t="s">
        <v>6</v>
      </c>
      <c r="Q152" s="65">
        <v>43647</v>
      </c>
      <c r="R152" s="13" t="s">
        <v>51</v>
      </c>
      <c r="S152" s="76">
        <v>777</v>
      </c>
      <c r="T152" s="12">
        <f t="shared" si="5"/>
        <v>1753.3595519999999</v>
      </c>
    </row>
    <row r="153" spans="1:20" hidden="1">
      <c r="A153" s="61">
        <v>43648</v>
      </c>
      <c r="B153" s="61">
        <v>43648</v>
      </c>
      <c r="C153" s="92">
        <v>6</v>
      </c>
      <c r="D153" s="92" t="s">
        <v>228</v>
      </c>
      <c r="E153" s="92">
        <v>16</v>
      </c>
      <c r="F153" s="92" t="s">
        <v>333</v>
      </c>
      <c r="G153" s="92" t="s">
        <v>802</v>
      </c>
      <c r="H153" s="92">
        <v>375522</v>
      </c>
      <c r="I153" s="10">
        <v>1600</v>
      </c>
      <c r="J153" s="10">
        <v>25</v>
      </c>
      <c r="K153" s="92">
        <v>2007</v>
      </c>
      <c r="L153" s="92" t="s">
        <v>55</v>
      </c>
      <c r="M153" s="92" t="s">
        <v>6</v>
      </c>
      <c r="N153" s="92" t="s">
        <v>6</v>
      </c>
      <c r="O153" s="92" t="s">
        <v>6</v>
      </c>
      <c r="P153" s="92" t="s">
        <v>6</v>
      </c>
      <c r="Q153" s="65">
        <v>43647</v>
      </c>
      <c r="R153" s="13" t="s">
        <v>51</v>
      </c>
      <c r="S153" s="92">
        <v>777</v>
      </c>
      <c r="T153" s="12">
        <f t="shared" si="5"/>
        <v>1753.3595519999999</v>
      </c>
    </row>
    <row r="154" spans="1:20" hidden="1">
      <c r="A154" s="61">
        <v>43648</v>
      </c>
      <c r="B154" s="61">
        <v>43648</v>
      </c>
      <c r="C154" s="92">
        <v>6</v>
      </c>
      <c r="D154" s="92" t="s">
        <v>228</v>
      </c>
      <c r="E154" s="92">
        <v>20</v>
      </c>
      <c r="F154" s="92" t="s">
        <v>334</v>
      </c>
      <c r="G154" s="92" t="s">
        <v>802</v>
      </c>
      <c r="H154" s="92">
        <v>275525</v>
      </c>
      <c r="I154" s="10">
        <v>1600</v>
      </c>
      <c r="J154" s="10">
        <v>25</v>
      </c>
      <c r="K154" s="92">
        <v>2007</v>
      </c>
      <c r="L154" s="288" t="s">
        <v>55</v>
      </c>
      <c r="M154" s="92" t="s">
        <v>6</v>
      </c>
      <c r="N154" s="92" t="s">
        <v>6</v>
      </c>
      <c r="O154" s="92" t="s">
        <v>6</v>
      </c>
      <c r="P154" s="92" t="s">
        <v>6</v>
      </c>
      <c r="Q154" s="65">
        <v>43647</v>
      </c>
      <c r="R154" s="13" t="s">
        <v>51</v>
      </c>
      <c r="S154" s="92">
        <v>777</v>
      </c>
      <c r="T154" s="12">
        <f t="shared" si="5"/>
        <v>1753.3595519999999</v>
      </c>
    </row>
    <row r="155" spans="1:20" hidden="1">
      <c r="A155" s="61">
        <v>43648</v>
      </c>
      <c r="B155" s="61">
        <v>43648</v>
      </c>
      <c r="C155" s="92">
        <v>6</v>
      </c>
      <c r="D155" s="92" t="s">
        <v>220</v>
      </c>
      <c r="E155" s="92">
        <v>34</v>
      </c>
      <c r="F155" s="92" t="s">
        <v>336</v>
      </c>
      <c r="G155" s="92" t="s">
        <v>802</v>
      </c>
      <c r="H155" s="92">
        <v>362548</v>
      </c>
      <c r="I155" s="10">
        <v>1600</v>
      </c>
      <c r="J155" s="10">
        <v>25</v>
      </c>
      <c r="K155" s="92">
        <v>2006</v>
      </c>
      <c r="L155" s="92" t="s">
        <v>55</v>
      </c>
      <c r="M155" s="92" t="s">
        <v>6</v>
      </c>
      <c r="N155" s="92" t="s">
        <v>6</v>
      </c>
      <c r="O155" s="92" t="s">
        <v>6</v>
      </c>
      <c r="P155" s="92" t="s">
        <v>6</v>
      </c>
      <c r="Q155" s="65">
        <v>43647</v>
      </c>
      <c r="R155" s="13" t="s">
        <v>51</v>
      </c>
      <c r="S155" s="92">
        <v>777</v>
      </c>
      <c r="T155" s="12">
        <f t="shared" si="5"/>
        <v>1753.3595519999999</v>
      </c>
    </row>
    <row r="156" spans="1:20" hidden="1">
      <c r="A156" s="61">
        <v>43648</v>
      </c>
      <c r="B156" s="61">
        <v>43648</v>
      </c>
      <c r="C156" s="92">
        <v>6</v>
      </c>
      <c r="D156" s="92" t="s">
        <v>220</v>
      </c>
      <c r="E156" s="92">
        <v>36</v>
      </c>
      <c r="F156" s="92" t="s">
        <v>337</v>
      </c>
      <c r="G156" s="92" t="s">
        <v>802</v>
      </c>
      <c r="H156" s="92">
        <v>362554</v>
      </c>
      <c r="I156" s="10">
        <v>1600</v>
      </c>
      <c r="J156" s="10">
        <v>25</v>
      </c>
      <c r="K156" s="92">
        <v>2006</v>
      </c>
      <c r="L156" s="92" t="s">
        <v>55</v>
      </c>
      <c r="M156" s="92" t="s">
        <v>6</v>
      </c>
      <c r="N156" s="92" t="s">
        <v>6</v>
      </c>
      <c r="O156" s="92" t="s">
        <v>6</v>
      </c>
      <c r="P156" s="92" t="s">
        <v>6</v>
      </c>
      <c r="Q156" s="65">
        <v>43647</v>
      </c>
      <c r="R156" s="13" t="s">
        <v>51</v>
      </c>
      <c r="S156" s="92">
        <v>777</v>
      </c>
      <c r="T156" s="12">
        <f t="shared" si="5"/>
        <v>1753.3595519999999</v>
      </c>
    </row>
    <row r="157" spans="1:20" hidden="1">
      <c r="A157" s="61">
        <v>43648</v>
      </c>
      <c r="B157" s="61">
        <v>43648</v>
      </c>
      <c r="C157" s="92">
        <v>6</v>
      </c>
      <c r="D157" s="92" t="s">
        <v>220</v>
      </c>
      <c r="E157" s="92">
        <v>38</v>
      </c>
      <c r="F157" s="92" t="s">
        <v>338</v>
      </c>
      <c r="G157" s="92" t="s">
        <v>802</v>
      </c>
      <c r="H157" s="92">
        <v>364295</v>
      </c>
      <c r="I157" s="10">
        <v>1600</v>
      </c>
      <c r="J157" s="10">
        <v>25</v>
      </c>
      <c r="K157" s="92">
        <v>2006</v>
      </c>
      <c r="L157" s="92" t="s">
        <v>55</v>
      </c>
      <c r="M157" s="92" t="s">
        <v>6</v>
      </c>
      <c r="N157" s="92" t="s">
        <v>6</v>
      </c>
      <c r="O157" s="92" t="s">
        <v>6</v>
      </c>
      <c r="P157" s="92" t="s">
        <v>6</v>
      </c>
      <c r="Q157" s="65">
        <v>43647</v>
      </c>
      <c r="R157" s="13" t="s">
        <v>51</v>
      </c>
      <c r="S157" s="92">
        <v>777</v>
      </c>
      <c r="T157" s="12">
        <f t="shared" si="5"/>
        <v>1753.3595519999999</v>
      </c>
    </row>
    <row r="158" spans="1:20" hidden="1">
      <c r="A158" s="61">
        <v>43648</v>
      </c>
      <c r="B158" s="61">
        <v>43648</v>
      </c>
      <c r="C158" s="92">
        <v>6</v>
      </c>
      <c r="D158" s="92" t="s">
        <v>220</v>
      </c>
      <c r="E158" s="92">
        <v>40</v>
      </c>
      <c r="F158" s="92" t="s">
        <v>339</v>
      </c>
      <c r="G158" s="92" t="s">
        <v>802</v>
      </c>
      <c r="H158" s="92">
        <v>362549</v>
      </c>
      <c r="I158" s="10">
        <v>1600</v>
      </c>
      <c r="J158" s="10">
        <v>25</v>
      </c>
      <c r="K158" s="92">
        <v>2006</v>
      </c>
      <c r="L158" s="92" t="s">
        <v>55</v>
      </c>
      <c r="M158" s="92" t="s">
        <v>6</v>
      </c>
      <c r="N158" s="92" t="s">
        <v>6</v>
      </c>
      <c r="O158" s="92" t="s">
        <v>6</v>
      </c>
      <c r="P158" s="92" t="s">
        <v>6</v>
      </c>
      <c r="Q158" s="65">
        <v>43647</v>
      </c>
      <c r="R158" s="13" t="s">
        <v>51</v>
      </c>
      <c r="S158" s="92">
        <v>777</v>
      </c>
      <c r="T158" s="12">
        <f t="shared" ref="T158:T188" si="6">S158*1.92*1.15*1.022</f>
        <v>1753.3595519999999</v>
      </c>
    </row>
    <row r="159" spans="1:20" hidden="1">
      <c r="A159" s="61">
        <v>43648</v>
      </c>
      <c r="B159" s="61">
        <v>43648</v>
      </c>
      <c r="C159" s="92">
        <v>6</v>
      </c>
      <c r="D159" s="92" t="s">
        <v>220</v>
      </c>
      <c r="E159" s="92">
        <v>37</v>
      </c>
      <c r="F159" s="92" t="s">
        <v>340</v>
      </c>
      <c r="G159" s="92" t="s">
        <v>802</v>
      </c>
      <c r="H159" s="92">
        <v>382852</v>
      </c>
      <c r="I159" s="10">
        <v>1600</v>
      </c>
      <c r="J159" s="10">
        <v>25</v>
      </c>
      <c r="K159" s="92">
        <v>2007</v>
      </c>
      <c r="L159" s="92" t="s">
        <v>55</v>
      </c>
      <c r="M159" s="92" t="s">
        <v>6</v>
      </c>
      <c r="N159" s="92" t="s">
        <v>6</v>
      </c>
      <c r="O159" s="92" t="s">
        <v>6</v>
      </c>
      <c r="P159" s="92" t="s">
        <v>6</v>
      </c>
      <c r="Q159" s="65">
        <v>43647</v>
      </c>
      <c r="R159" s="13" t="s">
        <v>51</v>
      </c>
      <c r="S159" s="92">
        <v>777</v>
      </c>
      <c r="T159" s="12">
        <f t="shared" si="6"/>
        <v>1753.3595519999999</v>
      </c>
    </row>
    <row r="160" spans="1:20" hidden="1">
      <c r="A160" s="61">
        <v>43649</v>
      </c>
      <c r="B160" s="61">
        <v>43649</v>
      </c>
      <c r="C160" s="92">
        <v>6</v>
      </c>
      <c r="D160" s="92" t="s">
        <v>85</v>
      </c>
      <c r="E160" s="92">
        <v>144</v>
      </c>
      <c r="F160" s="92" t="s">
        <v>358</v>
      </c>
      <c r="G160" s="92" t="s">
        <v>53</v>
      </c>
      <c r="H160" s="92">
        <v>15567</v>
      </c>
      <c r="I160" s="170">
        <v>600</v>
      </c>
      <c r="J160" s="170">
        <v>20</v>
      </c>
      <c r="K160" s="92">
        <v>1968</v>
      </c>
      <c r="L160" s="92" t="s">
        <v>5</v>
      </c>
      <c r="M160" s="94">
        <v>56</v>
      </c>
      <c r="N160" s="92">
        <v>50</v>
      </c>
      <c r="O160" s="94">
        <v>55</v>
      </c>
      <c r="P160" s="92" t="s">
        <v>6</v>
      </c>
      <c r="Q160" s="65">
        <v>43647</v>
      </c>
      <c r="R160" s="13" t="s">
        <v>92</v>
      </c>
      <c r="S160" s="92">
        <v>6761</v>
      </c>
      <c r="T160" s="12">
        <f t="shared" si="6"/>
        <v>15256.710335999996</v>
      </c>
    </row>
    <row r="161" spans="1:20" hidden="1">
      <c r="A161" s="61">
        <v>43649</v>
      </c>
      <c r="B161" s="61">
        <v>43650</v>
      </c>
      <c r="C161" s="127">
        <v>6</v>
      </c>
      <c r="D161" s="127" t="s">
        <v>85</v>
      </c>
      <c r="E161" s="127">
        <v>160</v>
      </c>
      <c r="F161" s="127" t="s">
        <v>97</v>
      </c>
      <c r="G161" s="127" t="s">
        <v>53</v>
      </c>
      <c r="H161" s="127">
        <v>15526</v>
      </c>
      <c r="I161" s="127">
        <v>600</v>
      </c>
      <c r="J161" s="127">
        <v>20</v>
      </c>
      <c r="K161" s="127">
        <v>1968</v>
      </c>
      <c r="L161" s="127" t="s">
        <v>5</v>
      </c>
      <c r="M161" s="170">
        <v>48</v>
      </c>
      <c r="N161" s="127">
        <v>49</v>
      </c>
      <c r="O161" s="170">
        <v>50</v>
      </c>
      <c r="P161" s="78" t="s">
        <v>6</v>
      </c>
      <c r="Q161" s="65">
        <v>43647</v>
      </c>
      <c r="R161" s="13" t="s">
        <v>92</v>
      </c>
      <c r="S161" s="77">
        <v>6761</v>
      </c>
      <c r="T161" s="12">
        <f t="shared" si="6"/>
        <v>15256.710335999996</v>
      </c>
    </row>
    <row r="162" spans="1:20" hidden="1">
      <c r="A162" s="61">
        <v>43649</v>
      </c>
      <c r="B162" s="61">
        <v>43650</v>
      </c>
      <c r="C162" s="127">
        <v>6</v>
      </c>
      <c r="D162" s="58" t="s">
        <v>85</v>
      </c>
      <c r="E162" s="92">
        <v>162</v>
      </c>
      <c r="F162" s="92" t="s">
        <v>353</v>
      </c>
      <c r="G162" s="92" t="s">
        <v>53</v>
      </c>
      <c r="H162" s="92">
        <v>15581</v>
      </c>
      <c r="I162" s="92">
        <v>600</v>
      </c>
      <c r="J162" s="92">
        <v>20</v>
      </c>
      <c r="K162" s="92">
        <v>1968</v>
      </c>
      <c r="L162" s="92" t="s">
        <v>5</v>
      </c>
      <c r="M162" s="92">
        <v>51</v>
      </c>
      <c r="N162" s="94">
        <v>55</v>
      </c>
      <c r="O162" s="92">
        <v>60</v>
      </c>
      <c r="P162" s="78" t="s">
        <v>6</v>
      </c>
      <c r="Q162" s="65">
        <v>43647</v>
      </c>
      <c r="R162" s="13" t="s">
        <v>92</v>
      </c>
      <c r="S162" s="77">
        <v>6761</v>
      </c>
      <c r="T162" s="12">
        <f t="shared" si="6"/>
        <v>15256.710335999996</v>
      </c>
    </row>
    <row r="163" spans="1:20" hidden="1">
      <c r="A163" s="61">
        <v>43649</v>
      </c>
      <c r="B163" s="61">
        <v>43650</v>
      </c>
      <c r="C163" s="127">
        <v>6</v>
      </c>
      <c r="D163" s="127" t="s">
        <v>85</v>
      </c>
      <c r="E163" s="127">
        <v>164</v>
      </c>
      <c r="F163" s="127" t="s">
        <v>352</v>
      </c>
      <c r="G163" s="127" t="s">
        <v>158</v>
      </c>
      <c r="H163" s="127">
        <v>16007</v>
      </c>
      <c r="I163" s="127">
        <v>630</v>
      </c>
      <c r="J163" s="127">
        <v>20</v>
      </c>
      <c r="K163" s="127">
        <v>1986</v>
      </c>
      <c r="L163" s="127" t="s">
        <v>5</v>
      </c>
      <c r="M163" s="94">
        <v>53</v>
      </c>
      <c r="N163" s="94">
        <v>94</v>
      </c>
      <c r="O163" s="94">
        <v>80</v>
      </c>
      <c r="P163" s="127" t="s">
        <v>6</v>
      </c>
      <c r="Q163" s="65">
        <v>43647</v>
      </c>
      <c r="R163" s="13" t="s">
        <v>92</v>
      </c>
      <c r="S163" s="77">
        <v>6761</v>
      </c>
      <c r="T163" s="12">
        <f t="shared" si="6"/>
        <v>15256.710335999996</v>
      </c>
    </row>
    <row r="164" spans="1:20" hidden="1">
      <c r="A164" s="61">
        <v>43649</v>
      </c>
      <c r="B164" s="61">
        <v>43650</v>
      </c>
      <c r="C164" s="127">
        <v>6</v>
      </c>
      <c r="D164" s="127" t="s">
        <v>86</v>
      </c>
      <c r="E164" s="127">
        <v>133</v>
      </c>
      <c r="F164" s="127" t="s">
        <v>351</v>
      </c>
      <c r="G164" s="127" t="s">
        <v>158</v>
      </c>
      <c r="H164" s="127">
        <v>115028</v>
      </c>
      <c r="I164" s="127">
        <v>630</v>
      </c>
      <c r="J164" s="127">
        <v>20</v>
      </c>
      <c r="K164" s="127">
        <v>1986</v>
      </c>
      <c r="L164" s="127" t="s">
        <v>5</v>
      </c>
      <c r="M164" s="94">
        <v>55</v>
      </c>
      <c r="N164" s="94">
        <v>70</v>
      </c>
      <c r="O164" s="94">
        <v>51</v>
      </c>
      <c r="P164" s="78" t="s">
        <v>6</v>
      </c>
      <c r="Q164" s="65">
        <v>43647</v>
      </c>
      <c r="R164" s="13" t="s">
        <v>92</v>
      </c>
      <c r="S164" s="77">
        <v>6761</v>
      </c>
      <c r="T164" s="12">
        <f t="shared" si="6"/>
        <v>15256.710335999996</v>
      </c>
    </row>
    <row r="165" spans="1:20" hidden="1">
      <c r="A165" s="61">
        <v>43651</v>
      </c>
      <c r="B165" s="61">
        <v>43651</v>
      </c>
      <c r="C165" s="127">
        <v>6</v>
      </c>
      <c r="D165" s="77" t="s">
        <v>153</v>
      </c>
      <c r="E165" s="92">
        <v>207</v>
      </c>
      <c r="F165" s="92" t="s">
        <v>354</v>
      </c>
      <c r="G165" s="92" t="s">
        <v>356</v>
      </c>
      <c r="H165" s="92">
        <v>11116610113</v>
      </c>
      <c r="I165" s="92">
        <v>1600</v>
      </c>
      <c r="J165" s="92">
        <v>20</v>
      </c>
      <c r="K165" s="92">
        <v>2010</v>
      </c>
      <c r="L165" s="92" t="s">
        <v>55</v>
      </c>
      <c r="M165" s="170" t="s">
        <v>6</v>
      </c>
      <c r="N165" s="170" t="s">
        <v>6</v>
      </c>
      <c r="O165" s="170" t="s">
        <v>6</v>
      </c>
      <c r="P165" s="78" t="s">
        <v>6</v>
      </c>
      <c r="Q165" s="65">
        <v>43647</v>
      </c>
      <c r="R165" s="15" t="s">
        <v>51</v>
      </c>
      <c r="S165" s="15">
        <v>777</v>
      </c>
      <c r="T165" s="12">
        <f t="shared" si="6"/>
        <v>1753.3595519999999</v>
      </c>
    </row>
    <row r="166" spans="1:20" hidden="1">
      <c r="A166" s="61">
        <v>43651</v>
      </c>
      <c r="B166" s="61">
        <v>43651</v>
      </c>
      <c r="C166" s="58">
        <v>6</v>
      </c>
      <c r="D166" s="58" t="s">
        <v>8</v>
      </c>
      <c r="E166" s="58">
        <v>196</v>
      </c>
      <c r="F166" s="58" t="s">
        <v>355</v>
      </c>
      <c r="G166" s="58" t="s">
        <v>158</v>
      </c>
      <c r="H166" s="58">
        <v>114848</v>
      </c>
      <c r="I166" s="92">
        <v>630</v>
      </c>
      <c r="J166" s="58">
        <v>20</v>
      </c>
      <c r="K166" s="58">
        <v>1980</v>
      </c>
      <c r="L166" s="58" t="s">
        <v>5</v>
      </c>
      <c r="M166" s="94">
        <v>63</v>
      </c>
      <c r="N166" s="58">
        <v>48</v>
      </c>
      <c r="O166" s="94">
        <v>55</v>
      </c>
      <c r="P166" s="58" t="s">
        <v>357</v>
      </c>
      <c r="Q166" s="65">
        <v>43647</v>
      </c>
      <c r="R166" s="13" t="s">
        <v>92</v>
      </c>
      <c r="S166" s="170">
        <v>6761</v>
      </c>
      <c r="T166" s="12">
        <f t="shared" si="6"/>
        <v>15256.710335999996</v>
      </c>
    </row>
    <row r="167" spans="1:20" hidden="1">
      <c r="A167" s="61">
        <v>43656</v>
      </c>
      <c r="B167" s="61">
        <v>43656</v>
      </c>
      <c r="C167" s="77">
        <v>10.5</v>
      </c>
      <c r="D167" s="77" t="s">
        <v>362</v>
      </c>
      <c r="E167" s="58" t="s">
        <v>362</v>
      </c>
      <c r="F167" s="58" t="s">
        <v>363</v>
      </c>
      <c r="G167" s="92" t="s">
        <v>364</v>
      </c>
      <c r="H167" s="58">
        <v>137</v>
      </c>
      <c r="I167" s="58">
        <v>11200</v>
      </c>
      <c r="J167" s="58">
        <v>90</v>
      </c>
      <c r="K167" s="58">
        <v>1990</v>
      </c>
      <c r="L167" s="58" t="s">
        <v>9</v>
      </c>
      <c r="M167" s="170" t="s">
        <v>365</v>
      </c>
      <c r="N167" s="92" t="s">
        <v>366</v>
      </c>
      <c r="O167" s="170" t="s">
        <v>367</v>
      </c>
      <c r="P167" s="58" t="s">
        <v>6</v>
      </c>
      <c r="Q167" s="65">
        <v>43678</v>
      </c>
      <c r="R167" s="33" t="s">
        <v>466</v>
      </c>
      <c r="S167" s="15">
        <v>1531</v>
      </c>
      <c r="T167" s="12">
        <f t="shared" si="6"/>
        <v>3454.8178560000001</v>
      </c>
    </row>
    <row r="168" spans="1:20" hidden="1">
      <c r="A168" s="61">
        <v>43657</v>
      </c>
      <c r="B168" s="61">
        <v>43657</v>
      </c>
      <c r="C168" s="86">
        <v>6</v>
      </c>
      <c r="D168" s="86" t="s">
        <v>183</v>
      </c>
      <c r="E168" s="86">
        <v>71</v>
      </c>
      <c r="F168" s="165" t="s">
        <v>369</v>
      </c>
      <c r="G168" s="86" t="s">
        <v>368</v>
      </c>
      <c r="H168" s="86">
        <v>451</v>
      </c>
      <c r="I168" s="86">
        <v>1600</v>
      </c>
      <c r="J168" s="86">
        <v>31.5</v>
      </c>
      <c r="K168" s="86">
        <v>1993</v>
      </c>
      <c r="L168" s="86" t="s">
        <v>9</v>
      </c>
      <c r="M168" s="92">
        <v>30</v>
      </c>
      <c r="N168" s="92">
        <v>25</v>
      </c>
      <c r="O168" s="92">
        <v>32</v>
      </c>
      <c r="P168" s="86" t="s">
        <v>6</v>
      </c>
      <c r="Q168" s="65">
        <v>43647</v>
      </c>
      <c r="R168" s="13" t="s">
        <v>56</v>
      </c>
      <c r="S168" s="170">
        <v>1179</v>
      </c>
      <c r="T168" s="12">
        <f t="shared" si="6"/>
        <v>2660.5031039999994</v>
      </c>
    </row>
    <row r="169" spans="1:20" hidden="1">
      <c r="A169" s="61">
        <v>43657</v>
      </c>
      <c r="B169" s="61">
        <v>43657</v>
      </c>
      <c r="C169" s="86">
        <v>6</v>
      </c>
      <c r="D169" s="86" t="s">
        <v>179</v>
      </c>
      <c r="E169" s="86">
        <v>72</v>
      </c>
      <c r="F169" s="86" t="s">
        <v>370</v>
      </c>
      <c r="G169" s="86" t="s">
        <v>368</v>
      </c>
      <c r="H169" s="86">
        <v>426</v>
      </c>
      <c r="I169" s="86">
        <v>1600</v>
      </c>
      <c r="J169" s="86">
        <v>31.5</v>
      </c>
      <c r="K169" s="86">
        <v>1993</v>
      </c>
      <c r="L169" s="89" t="s">
        <v>9</v>
      </c>
      <c r="M169" s="86">
        <v>22</v>
      </c>
      <c r="N169" s="86">
        <v>25</v>
      </c>
      <c r="O169" s="86">
        <v>25</v>
      </c>
      <c r="P169" s="86" t="s">
        <v>6</v>
      </c>
      <c r="Q169" s="65">
        <v>43647</v>
      </c>
      <c r="R169" s="11" t="s">
        <v>56</v>
      </c>
      <c r="S169" s="86">
        <v>1179</v>
      </c>
      <c r="T169" s="12">
        <f t="shared" si="6"/>
        <v>2660.5031039999994</v>
      </c>
    </row>
    <row r="170" spans="1:20" hidden="1">
      <c r="A170" s="61">
        <v>43658</v>
      </c>
      <c r="B170" s="61">
        <v>43658</v>
      </c>
      <c r="C170" s="92">
        <v>10.5</v>
      </c>
      <c r="D170" s="86" t="s">
        <v>371</v>
      </c>
      <c r="E170" s="92" t="s">
        <v>371</v>
      </c>
      <c r="F170" s="92" t="s">
        <v>372</v>
      </c>
      <c r="G170" s="92" t="s">
        <v>373</v>
      </c>
      <c r="H170" s="92">
        <v>174610</v>
      </c>
      <c r="I170" s="92">
        <v>3000</v>
      </c>
      <c r="J170" s="92">
        <v>90</v>
      </c>
      <c r="K170" s="92">
        <v>1938</v>
      </c>
      <c r="L170" s="92" t="s">
        <v>9</v>
      </c>
      <c r="M170" s="92" t="s">
        <v>374</v>
      </c>
      <c r="N170" s="92" t="s">
        <v>375</v>
      </c>
      <c r="O170" s="92" t="s">
        <v>376</v>
      </c>
      <c r="P170" s="86" t="s">
        <v>386</v>
      </c>
      <c r="Q170" s="65">
        <v>43678</v>
      </c>
      <c r="R170" s="171" t="s">
        <v>466</v>
      </c>
      <c r="S170" s="15">
        <v>1531</v>
      </c>
      <c r="T170" s="12">
        <f t="shared" si="6"/>
        <v>3454.8178560000001</v>
      </c>
    </row>
    <row r="171" spans="1:20" hidden="1">
      <c r="A171" s="61">
        <v>43661</v>
      </c>
      <c r="B171" s="61">
        <v>43661</v>
      </c>
      <c r="C171" s="86">
        <v>6</v>
      </c>
      <c r="D171" s="86" t="s">
        <v>179</v>
      </c>
      <c r="E171" s="86">
        <v>74</v>
      </c>
      <c r="F171" s="165" t="s">
        <v>379</v>
      </c>
      <c r="G171" s="86" t="s">
        <v>380</v>
      </c>
      <c r="H171" s="86">
        <v>41815</v>
      </c>
      <c r="I171" s="86">
        <v>630</v>
      </c>
      <c r="J171" s="86">
        <v>31.5</v>
      </c>
      <c r="K171" s="86">
        <v>1993</v>
      </c>
      <c r="L171" s="89" t="s">
        <v>9</v>
      </c>
      <c r="M171" s="86">
        <v>34</v>
      </c>
      <c r="N171" s="86">
        <v>39</v>
      </c>
      <c r="O171" s="86">
        <v>38</v>
      </c>
      <c r="P171" s="86" t="s">
        <v>6</v>
      </c>
      <c r="Q171" s="65">
        <v>43647</v>
      </c>
      <c r="R171" s="13" t="s">
        <v>56</v>
      </c>
      <c r="S171" s="170">
        <v>1179</v>
      </c>
      <c r="T171" s="12">
        <f t="shared" si="6"/>
        <v>2660.5031039999994</v>
      </c>
    </row>
    <row r="172" spans="1:20" hidden="1">
      <c r="A172" s="61">
        <v>43661</v>
      </c>
      <c r="B172" s="61">
        <v>43661</v>
      </c>
      <c r="C172" s="92">
        <v>6</v>
      </c>
      <c r="D172" s="92" t="s">
        <v>179</v>
      </c>
      <c r="E172" s="92">
        <v>58</v>
      </c>
      <c r="F172" s="165" t="s">
        <v>378</v>
      </c>
      <c r="G172" s="92" t="s">
        <v>380</v>
      </c>
      <c r="H172" s="92">
        <v>41516</v>
      </c>
      <c r="I172" s="92">
        <v>630</v>
      </c>
      <c r="J172" s="92">
        <v>31.5</v>
      </c>
      <c r="K172" s="92">
        <v>1993</v>
      </c>
      <c r="L172" s="92" t="s">
        <v>9</v>
      </c>
      <c r="M172" s="92">
        <v>35</v>
      </c>
      <c r="N172" s="92">
        <v>34</v>
      </c>
      <c r="O172" s="92">
        <v>36</v>
      </c>
      <c r="P172" s="92" t="s">
        <v>6</v>
      </c>
      <c r="Q172" s="65">
        <v>43647</v>
      </c>
      <c r="R172" s="11" t="s">
        <v>56</v>
      </c>
      <c r="S172" s="92">
        <v>1179</v>
      </c>
      <c r="T172" s="12">
        <f t="shared" si="6"/>
        <v>2660.5031039999994</v>
      </c>
    </row>
    <row r="173" spans="1:20" hidden="1">
      <c r="A173" s="61">
        <v>43661</v>
      </c>
      <c r="B173" s="61">
        <v>43661</v>
      </c>
      <c r="C173" s="92">
        <v>6</v>
      </c>
      <c r="D173" s="92" t="s">
        <v>183</v>
      </c>
      <c r="E173" s="92">
        <v>65</v>
      </c>
      <c r="F173" s="165" t="s">
        <v>377</v>
      </c>
      <c r="G173" s="92" t="s">
        <v>380</v>
      </c>
      <c r="H173" s="92">
        <v>44000</v>
      </c>
      <c r="I173" s="92">
        <v>630</v>
      </c>
      <c r="J173" s="92">
        <v>31.5</v>
      </c>
      <c r="K173" s="92">
        <v>1993</v>
      </c>
      <c r="L173" s="92" t="s">
        <v>9</v>
      </c>
      <c r="M173" s="92">
        <v>36</v>
      </c>
      <c r="N173" s="92">
        <v>38</v>
      </c>
      <c r="O173" s="92">
        <v>40</v>
      </c>
      <c r="P173" s="92" t="s">
        <v>6</v>
      </c>
      <c r="Q173" s="65">
        <v>43647</v>
      </c>
      <c r="R173" s="11" t="s">
        <v>56</v>
      </c>
      <c r="S173" s="92">
        <v>1179</v>
      </c>
      <c r="T173" s="12">
        <f t="shared" si="6"/>
        <v>2660.5031039999994</v>
      </c>
    </row>
    <row r="174" spans="1:20" hidden="1">
      <c r="A174" s="61">
        <v>43661</v>
      </c>
      <c r="B174" s="61">
        <v>43661</v>
      </c>
      <c r="C174" s="58">
        <v>6</v>
      </c>
      <c r="D174" s="58" t="s">
        <v>179</v>
      </c>
      <c r="E174" s="58">
        <v>68</v>
      </c>
      <c r="F174" s="165" t="s">
        <v>381</v>
      </c>
      <c r="G174" s="84" t="s">
        <v>380</v>
      </c>
      <c r="H174" s="58">
        <v>44094</v>
      </c>
      <c r="I174" s="58">
        <v>630</v>
      </c>
      <c r="J174" s="84">
        <v>31.5</v>
      </c>
      <c r="K174" s="58">
        <v>1993</v>
      </c>
      <c r="L174" s="89" t="s">
        <v>9</v>
      </c>
      <c r="M174" s="92">
        <v>30</v>
      </c>
      <c r="N174" s="92">
        <v>35</v>
      </c>
      <c r="O174" s="92">
        <v>37</v>
      </c>
      <c r="P174" s="84" t="s">
        <v>6</v>
      </c>
      <c r="Q174" s="65">
        <v>43647</v>
      </c>
      <c r="R174" s="11" t="s">
        <v>56</v>
      </c>
      <c r="S174" s="84">
        <v>1179</v>
      </c>
      <c r="T174" s="12">
        <f t="shared" si="6"/>
        <v>2660.5031039999994</v>
      </c>
    </row>
    <row r="175" spans="1:20" hidden="1">
      <c r="A175" s="61">
        <v>43662</v>
      </c>
      <c r="B175" s="61">
        <v>43662</v>
      </c>
      <c r="C175" s="92">
        <v>6</v>
      </c>
      <c r="D175" s="92" t="s">
        <v>220</v>
      </c>
      <c r="E175" s="92">
        <v>44</v>
      </c>
      <c r="F175" s="165" t="s">
        <v>383</v>
      </c>
      <c r="G175" s="92" t="s">
        <v>802</v>
      </c>
      <c r="H175" s="92">
        <v>375531</v>
      </c>
      <c r="I175" s="10">
        <v>1600</v>
      </c>
      <c r="J175" s="10">
        <v>25</v>
      </c>
      <c r="K175" s="92">
        <v>2007</v>
      </c>
      <c r="L175" s="92" t="s">
        <v>9</v>
      </c>
      <c r="M175" s="92" t="s">
        <v>6</v>
      </c>
      <c r="N175" s="92" t="s">
        <v>6</v>
      </c>
      <c r="O175" s="92" t="s">
        <v>6</v>
      </c>
      <c r="P175" s="92" t="s">
        <v>6</v>
      </c>
      <c r="Q175" s="65">
        <v>43647</v>
      </c>
      <c r="R175" s="11" t="s">
        <v>51</v>
      </c>
      <c r="S175" s="92">
        <v>777</v>
      </c>
      <c r="T175" s="12">
        <f t="shared" si="6"/>
        <v>1753.3595519999999</v>
      </c>
    </row>
    <row r="176" spans="1:20" hidden="1">
      <c r="A176" s="61">
        <v>43664</v>
      </c>
      <c r="B176" s="61">
        <v>43664</v>
      </c>
      <c r="C176" s="92">
        <v>6</v>
      </c>
      <c r="D176" s="58" t="s">
        <v>228</v>
      </c>
      <c r="E176" s="92">
        <v>26</v>
      </c>
      <c r="F176" s="165" t="s">
        <v>390</v>
      </c>
      <c r="G176" s="92" t="s">
        <v>802</v>
      </c>
      <c r="H176" s="92">
        <v>363038</v>
      </c>
      <c r="I176" s="10">
        <v>1600</v>
      </c>
      <c r="J176" s="10">
        <v>25</v>
      </c>
      <c r="K176" s="92">
        <v>2007</v>
      </c>
      <c r="L176" s="288" t="s">
        <v>55</v>
      </c>
      <c r="M176" s="92" t="s">
        <v>6</v>
      </c>
      <c r="N176" s="92" t="s">
        <v>6</v>
      </c>
      <c r="O176" s="92" t="s">
        <v>6</v>
      </c>
      <c r="P176" s="85" t="s">
        <v>6</v>
      </c>
      <c r="Q176" s="65">
        <v>43647</v>
      </c>
      <c r="R176" s="13" t="s">
        <v>51</v>
      </c>
      <c r="S176" s="85">
        <v>777</v>
      </c>
      <c r="T176" s="12">
        <f t="shared" si="6"/>
        <v>1753.3595519999999</v>
      </c>
    </row>
    <row r="177" spans="1:20" hidden="1">
      <c r="A177" s="61">
        <v>43665</v>
      </c>
      <c r="B177" s="61">
        <v>43665</v>
      </c>
      <c r="C177" s="92">
        <v>6</v>
      </c>
      <c r="D177" s="79" t="s">
        <v>165</v>
      </c>
      <c r="E177" s="92">
        <v>23</v>
      </c>
      <c r="F177" s="165" t="s">
        <v>391</v>
      </c>
      <c r="G177" s="10" t="s">
        <v>173</v>
      </c>
      <c r="H177" s="92">
        <v>20789</v>
      </c>
      <c r="I177" s="170">
        <v>630</v>
      </c>
      <c r="J177" s="170">
        <v>31.5</v>
      </c>
      <c r="K177" s="92">
        <v>1980</v>
      </c>
      <c r="L177" s="92" t="s">
        <v>9</v>
      </c>
      <c r="M177" s="92">
        <v>46</v>
      </c>
      <c r="N177" s="92">
        <v>47</v>
      </c>
      <c r="O177" s="92">
        <v>48</v>
      </c>
      <c r="P177" s="87" t="s">
        <v>6</v>
      </c>
      <c r="Q177" s="65">
        <v>43678</v>
      </c>
      <c r="R177" s="13" t="s">
        <v>56</v>
      </c>
      <c r="S177" s="87">
        <v>1179</v>
      </c>
      <c r="T177" s="12">
        <f t="shared" si="6"/>
        <v>2660.5031039999994</v>
      </c>
    </row>
    <row r="178" spans="1:20" hidden="1">
      <c r="A178" s="61">
        <v>43665</v>
      </c>
      <c r="B178" s="61">
        <v>43665</v>
      </c>
      <c r="C178" s="92">
        <v>6</v>
      </c>
      <c r="D178" s="89" t="s">
        <v>165</v>
      </c>
      <c r="E178" s="92">
        <v>25</v>
      </c>
      <c r="F178" s="165" t="s">
        <v>392</v>
      </c>
      <c r="G178" s="10" t="s">
        <v>173</v>
      </c>
      <c r="H178" s="92">
        <v>20800</v>
      </c>
      <c r="I178" s="92">
        <v>630</v>
      </c>
      <c r="J178" s="92">
        <v>31.5</v>
      </c>
      <c r="K178" s="92">
        <v>1980</v>
      </c>
      <c r="L178" s="92" t="s">
        <v>5</v>
      </c>
      <c r="M178" s="92">
        <v>47</v>
      </c>
      <c r="N178" s="94">
        <v>60</v>
      </c>
      <c r="O178" s="92">
        <v>46</v>
      </c>
      <c r="P178" s="89" t="s">
        <v>6</v>
      </c>
      <c r="Q178" s="65">
        <v>43678</v>
      </c>
      <c r="R178" s="11" t="s">
        <v>92</v>
      </c>
      <c r="S178" s="89">
        <v>6761</v>
      </c>
      <c r="T178" s="12">
        <f t="shared" si="6"/>
        <v>15256.710335999996</v>
      </c>
    </row>
    <row r="179" spans="1:20" hidden="1">
      <c r="A179" s="61">
        <v>43665</v>
      </c>
      <c r="B179" s="61">
        <v>43665</v>
      </c>
      <c r="C179" s="92">
        <v>6</v>
      </c>
      <c r="D179" s="89" t="s">
        <v>165</v>
      </c>
      <c r="E179" s="92">
        <v>29</v>
      </c>
      <c r="F179" s="165" t="s">
        <v>393</v>
      </c>
      <c r="G179" s="10" t="s">
        <v>173</v>
      </c>
      <c r="H179" s="92">
        <v>20794</v>
      </c>
      <c r="I179" s="92">
        <v>630</v>
      </c>
      <c r="J179" s="92">
        <v>31.5</v>
      </c>
      <c r="K179" s="92">
        <v>1980</v>
      </c>
      <c r="L179" s="92" t="s">
        <v>5</v>
      </c>
      <c r="M179" s="92">
        <v>43</v>
      </c>
      <c r="N179" s="170">
        <v>40</v>
      </c>
      <c r="O179" s="92">
        <v>45</v>
      </c>
      <c r="P179" s="79" t="s">
        <v>6</v>
      </c>
      <c r="Q179" s="65">
        <v>43678</v>
      </c>
      <c r="R179" s="13" t="s">
        <v>92</v>
      </c>
      <c r="S179" s="89">
        <v>6761</v>
      </c>
      <c r="T179" s="12">
        <f t="shared" si="6"/>
        <v>15256.710335999996</v>
      </c>
    </row>
    <row r="180" spans="1:20" hidden="1">
      <c r="A180" s="61">
        <v>43665</v>
      </c>
      <c r="B180" s="61">
        <v>43665</v>
      </c>
      <c r="C180" s="92">
        <v>6</v>
      </c>
      <c r="D180" s="89" t="s">
        <v>165</v>
      </c>
      <c r="E180" s="87">
        <v>31</v>
      </c>
      <c r="F180" s="165" t="s">
        <v>394</v>
      </c>
      <c r="G180" s="10" t="s">
        <v>173</v>
      </c>
      <c r="H180" s="79">
        <v>20788</v>
      </c>
      <c r="I180" s="79">
        <v>630</v>
      </c>
      <c r="J180" s="79">
        <v>31.5</v>
      </c>
      <c r="K180" s="79">
        <v>1980</v>
      </c>
      <c r="L180" s="79" t="s">
        <v>5</v>
      </c>
      <c r="M180" s="79">
        <v>46</v>
      </c>
      <c r="N180" s="79">
        <v>46</v>
      </c>
      <c r="O180" s="79">
        <v>46</v>
      </c>
      <c r="P180" s="79" t="s">
        <v>6</v>
      </c>
      <c r="Q180" s="65">
        <v>43678</v>
      </c>
      <c r="R180" s="13" t="s">
        <v>92</v>
      </c>
      <c r="S180" s="89">
        <v>6761</v>
      </c>
      <c r="T180" s="12">
        <f t="shared" si="6"/>
        <v>15256.710335999996</v>
      </c>
    </row>
    <row r="181" spans="1:20" hidden="1">
      <c r="A181" s="61">
        <v>43668</v>
      </c>
      <c r="B181" s="61">
        <v>43668</v>
      </c>
      <c r="C181" s="92">
        <v>6</v>
      </c>
      <c r="D181" s="89" t="s">
        <v>175</v>
      </c>
      <c r="E181" s="92">
        <v>26</v>
      </c>
      <c r="F181" s="165" t="s">
        <v>395</v>
      </c>
      <c r="G181" s="10" t="s">
        <v>173</v>
      </c>
      <c r="H181" s="92">
        <v>20805</v>
      </c>
      <c r="I181" s="92">
        <v>630</v>
      </c>
      <c r="J181" s="92">
        <v>31.5</v>
      </c>
      <c r="K181" s="92">
        <v>1980</v>
      </c>
      <c r="L181" s="92" t="s">
        <v>9</v>
      </c>
      <c r="M181" s="92">
        <v>42</v>
      </c>
      <c r="N181" s="92">
        <v>40</v>
      </c>
      <c r="O181" s="92">
        <v>45</v>
      </c>
      <c r="P181" s="79" t="s">
        <v>6</v>
      </c>
      <c r="Q181" s="65">
        <v>43678</v>
      </c>
      <c r="R181" s="13" t="s">
        <v>56</v>
      </c>
      <c r="S181" s="89">
        <v>1179</v>
      </c>
      <c r="T181" s="12">
        <f t="shared" si="6"/>
        <v>2660.5031039999994</v>
      </c>
    </row>
    <row r="182" spans="1:20" hidden="1">
      <c r="A182" s="61">
        <v>43668</v>
      </c>
      <c r="B182" s="61">
        <v>43668</v>
      </c>
      <c r="C182" s="92">
        <v>6</v>
      </c>
      <c r="D182" s="90" t="s">
        <v>175</v>
      </c>
      <c r="E182" s="92">
        <v>30</v>
      </c>
      <c r="F182" s="165" t="s">
        <v>396</v>
      </c>
      <c r="G182" s="10" t="s">
        <v>173</v>
      </c>
      <c r="H182" s="92">
        <v>20795</v>
      </c>
      <c r="I182" s="92">
        <v>630</v>
      </c>
      <c r="J182" s="92">
        <v>31.5</v>
      </c>
      <c r="K182" s="92">
        <v>1980</v>
      </c>
      <c r="L182" s="92" t="s">
        <v>9</v>
      </c>
      <c r="M182" s="92">
        <v>43</v>
      </c>
      <c r="N182" s="92">
        <v>47</v>
      </c>
      <c r="O182" s="92">
        <v>44</v>
      </c>
      <c r="P182" s="90" t="s">
        <v>6</v>
      </c>
      <c r="Q182" s="65">
        <v>43678</v>
      </c>
      <c r="R182" s="11" t="s">
        <v>56</v>
      </c>
      <c r="S182" s="90">
        <v>1179</v>
      </c>
      <c r="T182" s="12">
        <f t="shared" si="6"/>
        <v>2660.5031039999994</v>
      </c>
    </row>
    <row r="183" spans="1:20" hidden="1">
      <c r="A183" s="61">
        <v>43668</v>
      </c>
      <c r="B183" s="61">
        <v>43668</v>
      </c>
      <c r="C183" s="92">
        <v>6</v>
      </c>
      <c r="D183" s="90" t="s">
        <v>175</v>
      </c>
      <c r="E183" s="79">
        <v>32</v>
      </c>
      <c r="F183" s="165" t="s">
        <v>397</v>
      </c>
      <c r="G183" s="10" t="s">
        <v>173</v>
      </c>
      <c r="H183" s="79">
        <v>20787</v>
      </c>
      <c r="I183" s="79">
        <v>630</v>
      </c>
      <c r="J183" s="79">
        <v>31.5</v>
      </c>
      <c r="K183" s="79">
        <v>1980</v>
      </c>
      <c r="L183" s="79" t="s">
        <v>9</v>
      </c>
      <c r="M183" s="79">
        <v>41</v>
      </c>
      <c r="N183" s="92">
        <v>50</v>
      </c>
      <c r="O183" s="79">
        <v>48</v>
      </c>
      <c r="P183" s="90" t="s">
        <v>6</v>
      </c>
      <c r="Q183" s="65">
        <v>43678</v>
      </c>
      <c r="R183" s="11" t="s">
        <v>56</v>
      </c>
      <c r="S183" s="90">
        <v>1179</v>
      </c>
      <c r="T183" s="12">
        <f t="shared" si="6"/>
        <v>2660.5031039999994</v>
      </c>
    </row>
    <row r="184" spans="1:20" hidden="1">
      <c r="A184" s="61">
        <v>43668</v>
      </c>
      <c r="B184" s="61">
        <v>43668</v>
      </c>
      <c r="C184" s="92">
        <v>6</v>
      </c>
      <c r="D184" s="90" t="s">
        <v>175</v>
      </c>
      <c r="E184" s="92">
        <v>38</v>
      </c>
      <c r="F184" s="165" t="s">
        <v>398</v>
      </c>
      <c r="G184" s="10" t="s">
        <v>174</v>
      </c>
      <c r="H184" s="92">
        <v>4924</v>
      </c>
      <c r="I184" s="92">
        <v>630</v>
      </c>
      <c r="J184" s="92">
        <v>20</v>
      </c>
      <c r="K184" s="92">
        <v>1978</v>
      </c>
      <c r="L184" s="92" t="s">
        <v>5</v>
      </c>
      <c r="M184" s="92">
        <v>43</v>
      </c>
      <c r="N184" s="92">
        <v>47</v>
      </c>
      <c r="O184" s="94">
        <v>54</v>
      </c>
      <c r="P184" s="79" t="s">
        <v>6</v>
      </c>
      <c r="Q184" s="65">
        <v>43678</v>
      </c>
      <c r="R184" s="11" t="s">
        <v>92</v>
      </c>
      <c r="S184" s="90">
        <v>6761</v>
      </c>
      <c r="T184" s="12">
        <f t="shared" si="6"/>
        <v>15256.710335999996</v>
      </c>
    </row>
    <row r="185" spans="1:20" hidden="1">
      <c r="A185" s="61">
        <v>43668</v>
      </c>
      <c r="B185" s="61">
        <v>43668</v>
      </c>
      <c r="C185" s="92">
        <v>6</v>
      </c>
      <c r="D185" s="92" t="s">
        <v>175</v>
      </c>
      <c r="E185" s="92">
        <v>40</v>
      </c>
      <c r="F185" s="165" t="s">
        <v>399</v>
      </c>
      <c r="G185" s="10" t="s">
        <v>174</v>
      </c>
      <c r="H185" s="79">
        <v>4918</v>
      </c>
      <c r="I185" s="79">
        <v>630</v>
      </c>
      <c r="J185" s="79">
        <v>20</v>
      </c>
      <c r="K185" s="79">
        <v>1978</v>
      </c>
      <c r="L185" s="92" t="s">
        <v>9</v>
      </c>
      <c r="M185" s="92">
        <v>48</v>
      </c>
      <c r="N185" s="92">
        <v>49</v>
      </c>
      <c r="O185" s="170">
        <v>50</v>
      </c>
      <c r="P185" s="90" t="s">
        <v>6</v>
      </c>
      <c r="Q185" s="65">
        <v>43678</v>
      </c>
      <c r="R185" s="13" t="s">
        <v>56</v>
      </c>
      <c r="S185" s="92">
        <v>1179</v>
      </c>
      <c r="T185" s="12">
        <f t="shared" si="6"/>
        <v>2660.5031039999994</v>
      </c>
    </row>
    <row r="186" spans="1:20" hidden="1">
      <c r="A186" s="61">
        <v>43668</v>
      </c>
      <c r="B186" s="61">
        <v>43668</v>
      </c>
      <c r="C186" s="92">
        <v>6</v>
      </c>
      <c r="D186" s="90" t="s">
        <v>175</v>
      </c>
      <c r="E186" s="79">
        <v>46</v>
      </c>
      <c r="F186" s="165" t="s">
        <v>400</v>
      </c>
      <c r="G186" s="10" t="s">
        <v>174</v>
      </c>
      <c r="H186" s="79">
        <v>17270</v>
      </c>
      <c r="I186" s="79">
        <v>630</v>
      </c>
      <c r="J186" s="79">
        <v>20</v>
      </c>
      <c r="K186" s="79">
        <v>1984</v>
      </c>
      <c r="L186" s="79" t="s">
        <v>5</v>
      </c>
      <c r="M186" s="79">
        <v>39</v>
      </c>
      <c r="N186" s="79">
        <v>48</v>
      </c>
      <c r="O186" s="79">
        <v>39</v>
      </c>
      <c r="P186" s="90" t="s">
        <v>6</v>
      </c>
      <c r="Q186" s="65">
        <v>43678</v>
      </c>
      <c r="R186" s="11" t="s">
        <v>92</v>
      </c>
      <c r="S186" s="92">
        <v>6761</v>
      </c>
      <c r="T186" s="12">
        <f t="shared" si="6"/>
        <v>15256.710335999996</v>
      </c>
    </row>
    <row r="187" spans="1:20" hidden="1">
      <c r="A187" s="61">
        <v>43672</v>
      </c>
      <c r="B187" s="61">
        <v>43672</v>
      </c>
      <c r="C187" s="92">
        <v>220</v>
      </c>
      <c r="D187" s="92" t="s">
        <v>84</v>
      </c>
      <c r="E187" s="92">
        <v>5</v>
      </c>
      <c r="F187" s="165" t="s">
        <v>410</v>
      </c>
      <c r="G187" s="170" t="s">
        <v>203</v>
      </c>
      <c r="H187" s="92" t="s">
        <v>411</v>
      </c>
      <c r="I187" s="92">
        <v>2000</v>
      </c>
      <c r="J187" s="92">
        <v>63</v>
      </c>
      <c r="K187" s="92">
        <v>2009</v>
      </c>
      <c r="L187" s="92" t="s">
        <v>55</v>
      </c>
      <c r="M187" s="92" t="s">
        <v>6</v>
      </c>
      <c r="N187" s="92" t="s">
        <v>6</v>
      </c>
      <c r="O187" s="92" t="s">
        <v>6</v>
      </c>
      <c r="P187" s="92" t="s">
        <v>6</v>
      </c>
      <c r="Q187" s="65">
        <v>43678</v>
      </c>
      <c r="R187" s="33" t="s">
        <v>208</v>
      </c>
      <c r="S187" s="15">
        <v>7440</v>
      </c>
      <c r="T187" s="12">
        <f t="shared" si="6"/>
        <v>16788.925439999995</v>
      </c>
    </row>
    <row r="188" spans="1:20" hidden="1">
      <c r="A188" s="61">
        <v>43677</v>
      </c>
      <c r="B188" s="61">
        <v>43677</v>
      </c>
      <c r="C188" s="79">
        <v>220</v>
      </c>
      <c r="D188" s="79" t="s">
        <v>84</v>
      </c>
      <c r="E188" s="79">
        <v>8</v>
      </c>
      <c r="F188" s="165" t="s">
        <v>310</v>
      </c>
      <c r="G188" s="95" t="s">
        <v>203</v>
      </c>
      <c r="H188" s="95" t="s">
        <v>429</v>
      </c>
      <c r="I188" s="95">
        <v>2000</v>
      </c>
      <c r="J188" s="95">
        <v>63</v>
      </c>
      <c r="K188" s="95">
        <v>2009</v>
      </c>
      <c r="L188" s="95" t="s">
        <v>55</v>
      </c>
      <c r="M188" s="95" t="s">
        <v>6</v>
      </c>
      <c r="N188" s="95" t="s">
        <v>6</v>
      </c>
      <c r="O188" s="95" t="s">
        <v>6</v>
      </c>
      <c r="P188" s="95" t="s">
        <v>6</v>
      </c>
      <c r="Q188" s="65">
        <v>43617</v>
      </c>
      <c r="R188" s="33" t="s">
        <v>208</v>
      </c>
      <c r="S188" s="15">
        <v>7440</v>
      </c>
      <c r="T188" s="12">
        <f t="shared" si="6"/>
        <v>16788.925439999995</v>
      </c>
    </row>
    <row r="189" spans="1:20" hidden="1">
      <c r="A189" s="61">
        <v>43679</v>
      </c>
      <c r="B189" s="61">
        <v>43679</v>
      </c>
      <c r="C189" s="79">
        <v>110</v>
      </c>
      <c r="D189" s="79" t="s">
        <v>84</v>
      </c>
      <c r="E189" s="79">
        <v>21</v>
      </c>
      <c r="F189" s="165" t="s">
        <v>325</v>
      </c>
      <c r="G189" s="99" t="s">
        <v>189</v>
      </c>
      <c r="H189" s="99" t="s">
        <v>345</v>
      </c>
      <c r="I189" s="99">
        <v>2000</v>
      </c>
      <c r="J189" s="99">
        <v>40</v>
      </c>
      <c r="K189" s="99">
        <v>2006</v>
      </c>
      <c r="L189" s="105" t="s">
        <v>55</v>
      </c>
      <c r="M189" s="99" t="s">
        <v>6</v>
      </c>
      <c r="N189" s="99" t="s">
        <v>6</v>
      </c>
      <c r="O189" s="99" t="s">
        <v>6</v>
      </c>
      <c r="P189" s="79" t="s">
        <v>437</v>
      </c>
      <c r="Q189" s="65">
        <v>43800</v>
      </c>
      <c r="R189" s="15" t="s">
        <v>711</v>
      </c>
      <c r="S189" s="15">
        <v>1499.85</v>
      </c>
      <c r="T189" s="15">
        <v>1499.85</v>
      </c>
    </row>
    <row r="190" spans="1:20" hidden="1">
      <c r="A190" s="61">
        <v>43682</v>
      </c>
      <c r="B190" s="61">
        <v>43682</v>
      </c>
      <c r="C190" s="79">
        <v>110</v>
      </c>
      <c r="D190" s="79" t="s">
        <v>84</v>
      </c>
      <c r="E190" s="79">
        <v>19</v>
      </c>
      <c r="F190" s="165" t="s">
        <v>442</v>
      </c>
      <c r="G190" s="103" t="s">
        <v>189</v>
      </c>
      <c r="H190" s="103" t="s">
        <v>345</v>
      </c>
      <c r="I190" s="103">
        <v>2000</v>
      </c>
      <c r="J190" s="103">
        <v>40</v>
      </c>
      <c r="K190" s="103">
        <v>2006</v>
      </c>
      <c r="L190" s="105" t="s">
        <v>55</v>
      </c>
      <c r="M190" s="103" t="s">
        <v>6</v>
      </c>
      <c r="N190" s="103" t="s">
        <v>6</v>
      </c>
      <c r="O190" s="103" t="s">
        <v>6</v>
      </c>
      <c r="P190" s="197" t="s">
        <v>6</v>
      </c>
      <c r="Q190" s="65">
        <v>43678</v>
      </c>
      <c r="R190" s="33" t="s">
        <v>209</v>
      </c>
      <c r="S190" s="15">
        <v>5022</v>
      </c>
      <c r="T190" s="12">
        <f t="shared" ref="T190:T196" si="7">S190*1.92*1.15*1.022</f>
        <v>11332.524672</v>
      </c>
    </row>
    <row r="191" spans="1:20" hidden="1">
      <c r="A191" s="61">
        <v>43682</v>
      </c>
      <c r="B191" s="61">
        <v>43682</v>
      </c>
      <c r="C191" s="106">
        <v>6</v>
      </c>
      <c r="D191" s="106" t="s">
        <v>179</v>
      </c>
      <c r="E191" s="106">
        <v>92</v>
      </c>
      <c r="F191" s="165" t="s">
        <v>445</v>
      </c>
      <c r="G191" s="106" t="s">
        <v>181</v>
      </c>
      <c r="H191" s="106">
        <v>44390</v>
      </c>
      <c r="I191" s="106">
        <v>630</v>
      </c>
      <c r="J191" s="106">
        <v>31.5</v>
      </c>
      <c r="K191" s="106">
        <v>1993</v>
      </c>
      <c r="L191" s="106" t="s">
        <v>55</v>
      </c>
      <c r="M191" s="106">
        <v>31</v>
      </c>
      <c r="N191" s="106">
        <v>44</v>
      </c>
      <c r="O191" s="106">
        <v>33</v>
      </c>
      <c r="P191" s="197" t="s">
        <v>6</v>
      </c>
      <c r="Q191" s="65">
        <v>43678</v>
      </c>
      <c r="R191" s="11" t="s">
        <v>56</v>
      </c>
      <c r="S191" s="106">
        <v>1179</v>
      </c>
      <c r="T191" s="12">
        <f t="shared" si="7"/>
        <v>2660.5031039999994</v>
      </c>
    </row>
    <row r="192" spans="1:20" hidden="1">
      <c r="A192" s="61">
        <v>43682</v>
      </c>
      <c r="B192" s="61">
        <v>43682</v>
      </c>
      <c r="C192" s="79">
        <v>6</v>
      </c>
      <c r="D192" s="79" t="s">
        <v>179</v>
      </c>
      <c r="E192" s="79">
        <v>91</v>
      </c>
      <c r="F192" s="165" t="s">
        <v>467</v>
      </c>
      <c r="G192" s="79" t="s">
        <v>181</v>
      </c>
      <c r="H192" s="79"/>
      <c r="I192" s="79"/>
      <c r="J192" s="79"/>
      <c r="K192" s="79"/>
      <c r="L192" s="104" t="s">
        <v>55</v>
      </c>
      <c r="M192" s="79"/>
      <c r="N192" s="79"/>
      <c r="O192" s="79"/>
      <c r="P192" s="197" t="s">
        <v>6</v>
      </c>
      <c r="Q192" s="65">
        <v>43678</v>
      </c>
      <c r="R192" s="11" t="s">
        <v>56</v>
      </c>
      <c r="S192" s="104">
        <v>1179</v>
      </c>
      <c r="T192" s="12">
        <f t="shared" si="7"/>
        <v>2660.5031039999994</v>
      </c>
    </row>
    <row r="193" spans="1:20" hidden="1">
      <c r="A193" s="61">
        <v>43684</v>
      </c>
      <c r="B193" s="61">
        <v>43684</v>
      </c>
      <c r="C193" s="79">
        <v>6</v>
      </c>
      <c r="D193" s="10" t="s">
        <v>67</v>
      </c>
      <c r="E193" s="10">
        <v>33</v>
      </c>
      <c r="F193" s="10" t="s">
        <v>446</v>
      </c>
      <c r="G193" s="10" t="s">
        <v>50</v>
      </c>
      <c r="H193" s="17">
        <v>336</v>
      </c>
      <c r="I193" s="10">
        <v>630</v>
      </c>
      <c r="J193" s="10"/>
      <c r="K193" s="10">
        <v>1997</v>
      </c>
      <c r="L193" s="10" t="s">
        <v>9</v>
      </c>
      <c r="M193" s="10">
        <v>30</v>
      </c>
      <c r="N193" s="10">
        <v>35</v>
      </c>
      <c r="O193" s="10">
        <v>29</v>
      </c>
      <c r="P193" s="197" t="s">
        <v>6</v>
      </c>
      <c r="Q193" s="65">
        <v>43800</v>
      </c>
      <c r="R193" s="13" t="s">
        <v>51</v>
      </c>
      <c r="S193" s="170">
        <v>777</v>
      </c>
      <c r="T193" s="12">
        <f t="shared" si="7"/>
        <v>1753.3595519999999</v>
      </c>
    </row>
    <row r="194" spans="1:20" hidden="1">
      <c r="A194" s="61">
        <v>43685</v>
      </c>
      <c r="B194" s="61">
        <v>43685</v>
      </c>
      <c r="C194" s="106">
        <v>110</v>
      </c>
      <c r="D194" s="170" t="s">
        <v>84</v>
      </c>
      <c r="E194" s="170">
        <v>14</v>
      </c>
      <c r="F194" s="170" t="s">
        <v>448</v>
      </c>
      <c r="G194" s="170" t="s">
        <v>189</v>
      </c>
      <c r="H194" s="170" t="s">
        <v>449</v>
      </c>
      <c r="I194" s="170">
        <v>2000</v>
      </c>
      <c r="J194" s="170">
        <v>16</v>
      </c>
      <c r="K194" s="170">
        <v>2007</v>
      </c>
      <c r="L194" s="170" t="s">
        <v>55</v>
      </c>
      <c r="M194" s="170" t="s">
        <v>6</v>
      </c>
      <c r="N194" s="170" t="s">
        <v>6</v>
      </c>
      <c r="O194" s="170" t="s">
        <v>6</v>
      </c>
      <c r="P194" s="197" t="s">
        <v>6</v>
      </c>
      <c r="Q194" s="65">
        <v>43678</v>
      </c>
      <c r="R194" s="33" t="s">
        <v>209</v>
      </c>
      <c r="S194" s="15">
        <v>5022</v>
      </c>
      <c r="T194" s="12">
        <f t="shared" si="7"/>
        <v>11332.524672</v>
      </c>
    </row>
    <row r="195" spans="1:20" hidden="1">
      <c r="A195" s="61">
        <v>43703</v>
      </c>
      <c r="B195" s="61">
        <v>43703</v>
      </c>
      <c r="C195" s="106">
        <v>220</v>
      </c>
      <c r="D195" s="106" t="s">
        <v>84</v>
      </c>
      <c r="E195" s="106">
        <v>17</v>
      </c>
      <c r="F195" s="165" t="s">
        <v>932</v>
      </c>
      <c r="G195" s="106" t="s">
        <v>203</v>
      </c>
      <c r="H195" s="106" t="s">
        <v>458</v>
      </c>
      <c r="I195" s="106">
        <v>2000</v>
      </c>
      <c r="J195" s="106">
        <v>63</v>
      </c>
      <c r="K195" s="106">
        <v>2009</v>
      </c>
      <c r="L195" s="106" t="s">
        <v>55</v>
      </c>
      <c r="M195" s="106" t="s">
        <v>6</v>
      </c>
      <c r="N195" s="106" t="s">
        <v>6</v>
      </c>
      <c r="O195" s="106" t="s">
        <v>6</v>
      </c>
      <c r="P195" s="106" t="s">
        <v>6</v>
      </c>
      <c r="Q195" s="65">
        <v>43709</v>
      </c>
      <c r="R195" s="33" t="s">
        <v>208</v>
      </c>
      <c r="S195" s="15">
        <v>7440</v>
      </c>
      <c r="T195" s="12">
        <f t="shared" si="7"/>
        <v>16788.925439999995</v>
      </c>
    </row>
    <row r="196" spans="1:20" hidden="1">
      <c r="A196" s="61">
        <v>43705</v>
      </c>
      <c r="B196" s="61">
        <v>43705</v>
      </c>
      <c r="C196" s="79">
        <v>220</v>
      </c>
      <c r="D196" s="79" t="s">
        <v>84</v>
      </c>
      <c r="E196" s="79">
        <v>14</v>
      </c>
      <c r="F196" s="165" t="s">
        <v>463</v>
      </c>
      <c r="G196" s="107" t="s">
        <v>203</v>
      </c>
      <c r="H196" s="107" t="s">
        <v>473</v>
      </c>
      <c r="I196" s="107">
        <v>2000</v>
      </c>
      <c r="J196" s="107">
        <v>63</v>
      </c>
      <c r="K196" s="107">
        <v>2009</v>
      </c>
      <c r="L196" s="107" t="s">
        <v>55</v>
      </c>
      <c r="M196" s="107" t="s">
        <v>6</v>
      </c>
      <c r="N196" s="107" t="s">
        <v>6</v>
      </c>
      <c r="O196" s="107" t="s">
        <v>6</v>
      </c>
      <c r="P196" s="197" t="s">
        <v>6</v>
      </c>
      <c r="Q196" s="65">
        <v>43709</v>
      </c>
      <c r="R196" s="33" t="s">
        <v>208</v>
      </c>
      <c r="S196" s="15">
        <v>7440</v>
      </c>
      <c r="T196" s="12">
        <f t="shared" si="7"/>
        <v>16788.925439999995</v>
      </c>
    </row>
    <row r="197" spans="1:20" hidden="1">
      <c r="A197" s="61">
        <v>43706</v>
      </c>
      <c r="B197" s="61">
        <v>43706</v>
      </c>
      <c r="C197" s="79">
        <v>220</v>
      </c>
      <c r="D197" s="79" t="s">
        <v>84</v>
      </c>
      <c r="E197" s="79">
        <v>15</v>
      </c>
      <c r="F197" s="165" t="s">
        <v>479</v>
      </c>
      <c r="G197" s="79" t="s">
        <v>203</v>
      </c>
      <c r="H197" s="226" t="s">
        <v>926</v>
      </c>
      <c r="I197" s="79">
        <v>2000</v>
      </c>
      <c r="J197" s="79">
        <v>63</v>
      </c>
      <c r="K197" s="79">
        <v>2009</v>
      </c>
      <c r="L197" s="79" t="s">
        <v>55</v>
      </c>
      <c r="M197" s="79" t="s">
        <v>6</v>
      </c>
      <c r="N197" s="79" t="s">
        <v>6</v>
      </c>
      <c r="O197" s="79" t="s">
        <v>6</v>
      </c>
      <c r="P197" s="197" t="s">
        <v>6</v>
      </c>
      <c r="Q197" s="65">
        <v>43709</v>
      </c>
      <c r="R197" s="15" t="s">
        <v>208</v>
      </c>
      <c r="S197" s="15">
        <v>7440</v>
      </c>
      <c r="T197" s="12">
        <v>16788.925439999995</v>
      </c>
    </row>
    <row r="198" spans="1:20" hidden="1">
      <c r="A198" s="61">
        <v>43711</v>
      </c>
      <c r="B198" s="61">
        <v>43711</v>
      </c>
      <c r="C198" s="79">
        <v>6</v>
      </c>
      <c r="D198" s="79" t="s">
        <v>177</v>
      </c>
      <c r="E198" s="79">
        <v>64</v>
      </c>
      <c r="F198" s="165" t="s">
        <v>178</v>
      </c>
      <c r="G198" s="79" t="s">
        <v>492</v>
      </c>
      <c r="H198" s="79">
        <v>384200</v>
      </c>
      <c r="I198" s="79">
        <v>1600</v>
      </c>
      <c r="J198" s="79">
        <v>25</v>
      </c>
      <c r="K198" s="79">
        <v>2007</v>
      </c>
      <c r="L198" s="79" t="s">
        <v>55</v>
      </c>
      <c r="M198" s="79" t="s">
        <v>6</v>
      </c>
      <c r="N198" s="79" t="s">
        <v>6</v>
      </c>
      <c r="O198" s="79" t="s">
        <v>6</v>
      </c>
      <c r="P198" s="197" t="s">
        <v>6</v>
      </c>
      <c r="Q198" s="65">
        <v>43709</v>
      </c>
      <c r="R198" s="13" t="s">
        <v>51</v>
      </c>
      <c r="S198" s="109">
        <v>777</v>
      </c>
      <c r="T198" s="12">
        <f t="shared" ref="T198:T229" si="8">S198*1.92*1.15*1.022</f>
        <v>1753.3595519999999</v>
      </c>
    </row>
    <row r="199" spans="1:20" hidden="1">
      <c r="A199" s="61">
        <v>43711</v>
      </c>
      <c r="B199" s="61">
        <v>43711</v>
      </c>
      <c r="C199" s="109">
        <v>6</v>
      </c>
      <c r="D199" s="109" t="s">
        <v>177</v>
      </c>
      <c r="E199" s="109">
        <v>66</v>
      </c>
      <c r="F199" s="165" t="s">
        <v>493</v>
      </c>
      <c r="G199" s="109" t="s">
        <v>492</v>
      </c>
      <c r="H199" s="109">
        <v>381648</v>
      </c>
      <c r="I199" s="109">
        <v>1600</v>
      </c>
      <c r="J199" s="109">
        <v>25</v>
      </c>
      <c r="K199" s="109">
        <v>2007</v>
      </c>
      <c r="L199" s="109" t="s">
        <v>55</v>
      </c>
      <c r="M199" s="109" t="s">
        <v>6</v>
      </c>
      <c r="N199" s="109" t="s">
        <v>6</v>
      </c>
      <c r="O199" s="109" t="s">
        <v>6</v>
      </c>
      <c r="P199" s="197" t="s">
        <v>6</v>
      </c>
      <c r="Q199" s="65">
        <v>43709</v>
      </c>
      <c r="R199" s="13" t="s">
        <v>51</v>
      </c>
      <c r="S199" s="109">
        <v>777</v>
      </c>
      <c r="T199" s="12">
        <f t="shared" si="8"/>
        <v>1753.3595519999999</v>
      </c>
    </row>
    <row r="200" spans="1:20" hidden="1">
      <c r="A200" s="61">
        <v>43712</v>
      </c>
      <c r="B200" s="61">
        <v>43712</v>
      </c>
      <c r="C200" s="109">
        <v>6</v>
      </c>
      <c r="D200" s="109" t="s">
        <v>177</v>
      </c>
      <c r="E200" s="109">
        <v>68</v>
      </c>
      <c r="F200" s="165" t="s">
        <v>494</v>
      </c>
      <c r="G200" s="109" t="s">
        <v>492</v>
      </c>
      <c r="H200" s="109">
        <v>384201</v>
      </c>
      <c r="I200" s="109">
        <v>1600</v>
      </c>
      <c r="J200" s="109">
        <v>25</v>
      </c>
      <c r="K200" s="109">
        <v>2007</v>
      </c>
      <c r="L200" s="109" t="s">
        <v>55</v>
      </c>
      <c r="M200" s="109" t="s">
        <v>6</v>
      </c>
      <c r="N200" s="109" t="s">
        <v>6</v>
      </c>
      <c r="O200" s="109" t="s">
        <v>6</v>
      </c>
      <c r="P200" s="197" t="s">
        <v>6</v>
      </c>
      <c r="Q200" s="65">
        <v>43709</v>
      </c>
      <c r="R200" s="13" t="s">
        <v>51</v>
      </c>
      <c r="S200" s="109">
        <v>777</v>
      </c>
      <c r="T200" s="12">
        <f t="shared" si="8"/>
        <v>1753.3595519999999</v>
      </c>
    </row>
    <row r="201" spans="1:20" hidden="1">
      <c r="A201" s="61">
        <v>43712</v>
      </c>
      <c r="B201" s="61">
        <v>43712</v>
      </c>
      <c r="C201" s="79">
        <v>6</v>
      </c>
      <c r="D201" s="110" t="s">
        <v>177</v>
      </c>
      <c r="E201" s="79">
        <v>70</v>
      </c>
      <c r="F201" s="165" t="s">
        <v>495</v>
      </c>
      <c r="G201" s="110" t="s">
        <v>492</v>
      </c>
      <c r="H201" s="79">
        <v>381496</v>
      </c>
      <c r="I201" s="110">
        <v>1600</v>
      </c>
      <c r="J201" s="110">
        <v>25</v>
      </c>
      <c r="K201" s="110">
        <v>2007</v>
      </c>
      <c r="L201" s="110" t="s">
        <v>55</v>
      </c>
      <c r="M201" s="110" t="s">
        <v>6</v>
      </c>
      <c r="N201" s="110" t="s">
        <v>6</v>
      </c>
      <c r="O201" s="110" t="s">
        <v>6</v>
      </c>
      <c r="P201" s="197" t="s">
        <v>6</v>
      </c>
      <c r="Q201" s="65">
        <v>43709</v>
      </c>
      <c r="R201" s="13" t="s">
        <v>51</v>
      </c>
      <c r="S201" s="110">
        <v>777</v>
      </c>
      <c r="T201" s="12">
        <f t="shared" si="8"/>
        <v>1753.3595519999999</v>
      </c>
    </row>
    <row r="202" spans="1:20" hidden="1">
      <c r="A202" s="61">
        <v>43712</v>
      </c>
      <c r="B202" s="61">
        <v>43712</v>
      </c>
      <c r="C202" s="110">
        <v>6</v>
      </c>
      <c r="D202" s="110" t="s">
        <v>177</v>
      </c>
      <c r="E202" s="79">
        <v>72</v>
      </c>
      <c r="F202" s="165" t="s">
        <v>496</v>
      </c>
      <c r="G202" s="110" t="s">
        <v>492</v>
      </c>
      <c r="H202" s="79">
        <v>368041</v>
      </c>
      <c r="I202" s="110">
        <v>1600</v>
      </c>
      <c r="J202" s="110">
        <v>25</v>
      </c>
      <c r="K202" s="110">
        <v>2007</v>
      </c>
      <c r="L202" s="110" t="s">
        <v>55</v>
      </c>
      <c r="M202" s="110" t="s">
        <v>6</v>
      </c>
      <c r="N202" s="110" t="s">
        <v>6</v>
      </c>
      <c r="O202" s="110" t="s">
        <v>6</v>
      </c>
      <c r="P202" s="197" t="s">
        <v>6</v>
      </c>
      <c r="Q202" s="65">
        <v>43709</v>
      </c>
      <c r="R202" s="13" t="s">
        <v>51</v>
      </c>
      <c r="S202" s="110">
        <v>777</v>
      </c>
      <c r="T202" s="12">
        <f t="shared" si="8"/>
        <v>1753.3595519999999</v>
      </c>
    </row>
    <row r="203" spans="1:20" hidden="1">
      <c r="A203" s="61">
        <v>43712</v>
      </c>
      <c r="B203" s="61">
        <v>43712</v>
      </c>
      <c r="C203" s="110">
        <v>6</v>
      </c>
      <c r="D203" s="110" t="s">
        <v>177</v>
      </c>
      <c r="E203" s="79">
        <v>74</v>
      </c>
      <c r="F203" s="165" t="s">
        <v>497</v>
      </c>
      <c r="G203" s="110" t="s">
        <v>492</v>
      </c>
      <c r="H203" s="79">
        <v>363043</v>
      </c>
      <c r="I203" s="110">
        <v>1600</v>
      </c>
      <c r="J203" s="110">
        <v>25</v>
      </c>
      <c r="K203" s="110">
        <v>2007</v>
      </c>
      <c r="L203" s="110" t="s">
        <v>55</v>
      </c>
      <c r="M203" s="110" t="s">
        <v>6</v>
      </c>
      <c r="N203" s="110" t="s">
        <v>6</v>
      </c>
      <c r="O203" s="110" t="s">
        <v>6</v>
      </c>
      <c r="P203" s="197" t="s">
        <v>6</v>
      </c>
      <c r="Q203" s="65">
        <v>43709</v>
      </c>
      <c r="R203" s="13" t="s">
        <v>51</v>
      </c>
      <c r="S203" s="110">
        <v>777</v>
      </c>
      <c r="T203" s="12">
        <f t="shared" si="8"/>
        <v>1753.3595519999999</v>
      </c>
    </row>
    <row r="204" spans="1:20" hidden="1">
      <c r="A204" s="61">
        <v>43712</v>
      </c>
      <c r="B204" s="61">
        <v>43712</v>
      </c>
      <c r="C204" s="110">
        <v>6</v>
      </c>
      <c r="D204" s="110" t="s">
        <v>177</v>
      </c>
      <c r="E204" s="79">
        <v>76</v>
      </c>
      <c r="F204" s="165" t="s">
        <v>498</v>
      </c>
      <c r="G204" s="110" t="s">
        <v>492</v>
      </c>
      <c r="H204" s="79">
        <v>382856</v>
      </c>
      <c r="I204" s="110">
        <v>1600</v>
      </c>
      <c r="J204" s="110">
        <v>25</v>
      </c>
      <c r="K204" s="110">
        <v>2007</v>
      </c>
      <c r="L204" s="110" t="s">
        <v>55</v>
      </c>
      <c r="M204" s="110" t="s">
        <v>6</v>
      </c>
      <c r="N204" s="110" t="s">
        <v>6</v>
      </c>
      <c r="O204" s="110" t="s">
        <v>6</v>
      </c>
      <c r="P204" s="197" t="s">
        <v>6</v>
      </c>
      <c r="Q204" s="65">
        <v>43709</v>
      </c>
      <c r="R204" s="13" t="s">
        <v>51</v>
      </c>
      <c r="S204" s="110">
        <v>777</v>
      </c>
      <c r="T204" s="12">
        <f t="shared" si="8"/>
        <v>1753.3595519999999</v>
      </c>
    </row>
    <row r="205" spans="1:20" hidden="1">
      <c r="A205" s="61">
        <v>43713</v>
      </c>
      <c r="B205" s="61">
        <v>43713</v>
      </c>
      <c r="C205" s="111">
        <v>110</v>
      </c>
      <c r="D205" s="111" t="s">
        <v>84</v>
      </c>
      <c r="E205" s="111">
        <v>6</v>
      </c>
      <c r="F205" s="165" t="s">
        <v>499</v>
      </c>
      <c r="G205" s="111" t="s">
        <v>500</v>
      </c>
      <c r="H205" s="111" t="s">
        <v>501</v>
      </c>
      <c r="I205" s="111">
        <v>2000</v>
      </c>
      <c r="J205" s="111">
        <v>40</v>
      </c>
      <c r="K205" s="111">
        <v>2007</v>
      </c>
      <c r="L205" s="111" t="s">
        <v>55</v>
      </c>
      <c r="M205" s="111" t="s">
        <v>6</v>
      </c>
      <c r="N205" s="111" t="s">
        <v>6</v>
      </c>
      <c r="O205" s="111" t="s">
        <v>6</v>
      </c>
      <c r="P205" s="111" t="s">
        <v>6</v>
      </c>
      <c r="Q205" s="65">
        <v>43709</v>
      </c>
      <c r="R205" s="33" t="s">
        <v>209</v>
      </c>
      <c r="S205" s="15">
        <v>5022</v>
      </c>
      <c r="T205" s="12">
        <f t="shared" si="8"/>
        <v>11332.524672</v>
      </c>
    </row>
    <row r="206" spans="1:20" hidden="1">
      <c r="A206" s="61">
        <v>43713</v>
      </c>
      <c r="B206" s="61">
        <v>43713</v>
      </c>
      <c r="C206" s="111">
        <v>35</v>
      </c>
      <c r="D206" s="111" t="s">
        <v>84</v>
      </c>
      <c r="E206" s="111">
        <v>6</v>
      </c>
      <c r="F206" s="165" t="s">
        <v>499</v>
      </c>
      <c r="G206" s="79" t="s">
        <v>502</v>
      </c>
      <c r="H206" s="79">
        <v>2355</v>
      </c>
      <c r="I206" s="79">
        <v>1000</v>
      </c>
      <c r="J206" s="79">
        <v>16.5</v>
      </c>
      <c r="K206" s="79">
        <v>1955</v>
      </c>
      <c r="L206" s="79" t="s">
        <v>55</v>
      </c>
      <c r="M206" s="111" t="s">
        <v>6</v>
      </c>
      <c r="N206" s="114" t="s">
        <v>6</v>
      </c>
      <c r="O206" s="114" t="s">
        <v>6</v>
      </c>
      <c r="P206" s="114" t="s">
        <v>6</v>
      </c>
      <c r="Q206" s="65">
        <v>43709</v>
      </c>
      <c r="R206" s="33" t="s">
        <v>503</v>
      </c>
      <c r="S206" s="15">
        <v>856</v>
      </c>
      <c r="T206" s="12">
        <f t="shared" si="8"/>
        <v>1931.6290559999998</v>
      </c>
    </row>
    <row r="207" spans="1:20" hidden="1">
      <c r="A207" s="61">
        <v>43724</v>
      </c>
      <c r="B207" s="61">
        <v>43724</v>
      </c>
      <c r="C207" s="114">
        <v>6</v>
      </c>
      <c r="D207" s="114" t="s">
        <v>177</v>
      </c>
      <c r="E207" s="114">
        <v>65</v>
      </c>
      <c r="F207" s="165" t="s">
        <v>551</v>
      </c>
      <c r="G207" s="114" t="s">
        <v>543</v>
      </c>
      <c r="H207" s="114">
        <v>381649</v>
      </c>
      <c r="I207" s="114">
        <v>1600</v>
      </c>
      <c r="J207" s="114">
        <v>25</v>
      </c>
      <c r="K207" s="114">
        <v>2007</v>
      </c>
      <c r="L207" s="114" t="s">
        <v>55</v>
      </c>
      <c r="M207" s="114" t="s">
        <v>6</v>
      </c>
      <c r="N207" s="114" t="s">
        <v>6</v>
      </c>
      <c r="O207" s="114" t="s">
        <v>6</v>
      </c>
      <c r="P207" s="197" t="s">
        <v>6</v>
      </c>
      <c r="Q207" s="65">
        <v>43709</v>
      </c>
      <c r="R207" s="13" t="s">
        <v>51</v>
      </c>
      <c r="S207" s="114">
        <v>777</v>
      </c>
      <c r="T207" s="12">
        <f t="shared" si="8"/>
        <v>1753.3595519999999</v>
      </c>
    </row>
    <row r="208" spans="1:20" hidden="1">
      <c r="A208" s="61">
        <v>43724</v>
      </c>
      <c r="B208" s="61">
        <v>43724</v>
      </c>
      <c r="C208" s="112">
        <v>6</v>
      </c>
      <c r="D208" s="112" t="s">
        <v>177</v>
      </c>
      <c r="E208" s="79">
        <v>77</v>
      </c>
      <c r="F208" s="165" t="s">
        <v>544</v>
      </c>
      <c r="G208" s="112" t="s">
        <v>543</v>
      </c>
      <c r="H208" s="79">
        <v>381491</v>
      </c>
      <c r="I208" s="79">
        <v>1600</v>
      </c>
      <c r="J208" s="79">
        <v>25</v>
      </c>
      <c r="K208" s="79">
        <v>2007</v>
      </c>
      <c r="L208" s="112" t="s">
        <v>55</v>
      </c>
      <c r="M208" s="112" t="s">
        <v>6</v>
      </c>
      <c r="N208" s="112" t="s">
        <v>6</v>
      </c>
      <c r="O208" s="112" t="s">
        <v>6</v>
      </c>
      <c r="P208" s="197" t="s">
        <v>6</v>
      </c>
      <c r="Q208" s="65">
        <v>43709</v>
      </c>
      <c r="R208" s="13" t="s">
        <v>51</v>
      </c>
      <c r="S208" s="112">
        <v>777</v>
      </c>
      <c r="T208" s="12">
        <f t="shared" si="8"/>
        <v>1753.3595519999999</v>
      </c>
    </row>
    <row r="209" spans="1:20" hidden="1">
      <c r="A209" s="61">
        <v>43724</v>
      </c>
      <c r="B209" s="61">
        <v>43724</v>
      </c>
      <c r="C209" s="112">
        <v>6</v>
      </c>
      <c r="D209" s="112" t="s">
        <v>177</v>
      </c>
      <c r="E209" s="79">
        <v>79</v>
      </c>
      <c r="F209" s="165" t="s">
        <v>545</v>
      </c>
      <c r="G209" s="112" t="s">
        <v>543</v>
      </c>
      <c r="H209" s="79">
        <v>381650</v>
      </c>
      <c r="I209" s="112">
        <v>1600</v>
      </c>
      <c r="J209" s="112">
        <v>25</v>
      </c>
      <c r="K209" s="112">
        <v>2007</v>
      </c>
      <c r="L209" s="112" t="s">
        <v>55</v>
      </c>
      <c r="M209" s="112" t="s">
        <v>6</v>
      </c>
      <c r="N209" s="112" t="s">
        <v>6</v>
      </c>
      <c r="O209" s="112" t="s">
        <v>6</v>
      </c>
      <c r="P209" s="197" t="s">
        <v>6</v>
      </c>
      <c r="Q209" s="65">
        <v>43709</v>
      </c>
      <c r="R209" s="13" t="s">
        <v>51</v>
      </c>
      <c r="S209" s="112">
        <v>777</v>
      </c>
      <c r="T209" s="12">
        <f t="shared" si="8"/>
        <v>1753.3595519999999</v>
      </c>
    </row>
    <row r="210" spans="1:20" hidden="1">
      <c r="A210" s="61">
        <v>43724</v>
      </c>
      <c r="B210" s="61">
        <v>43724</v>
      </c>
      <c r="C210" s="112">
        <v>6</v>
      </c>
      <c r="D210" s="112" t="s">
        <v>177</v>
      </c>
      <c r="E210" s="79">
        <v>81</v>
      </c>
      <c r="F210" s="165" t="s">
        <v>546</v>
      </c>
      <c r="G210" s="112" t="s">
        <v>543</v>
      </c>
      <c r="H210" s="79">
        <v>381620</v>
      </c>
      <c r="I210" s="112">
        <v>1600</v>
      </c>
      <c r="J210" s="112">
        <v>25</v>
      </c>
      <c r="K210" s="112">
        <v>2007</v>
      </c>
      <c r="L210" s="112" t="s">
        <v>55</v>
      </c>
      <c r="M210" s="112" t="s">
        <v>6</v>
      </c>
      <c r="N210" s="112" t="s">
        <v>6</v>
      </c>
      <c r="O210" s="112" t="s">
        <v>6</v>
      </c>
      <c r="P210" s="197" t="s">
        <v>6</v>
      </c>
      <c r="Q210" s="65">
        <v>43709</v>
      </c>
      <c r="R210" s="13" t="s">
        <v>51</v>
      </c>
      <c r="S210" s="112">
        <v>777</v>
      </c>
      <c r="T210" s="12">
        <f t="shared" si="8"/>
        <v>1753.3595519999999</v>
      </c>
    </row>
    <row r="211" spans="1:20" hidden="1">
      <c r="A211" s="61">
        <v>43724</v>
      </c>
      <c r="B211" s="61">
        <v>43724</v>
      </c>
      <c r="C211" s="112">
        <v>6</v>
      </c>
      <c r="D211" s="112" t="s">
        <v>177</v>
      </c>
      <c r="E211" s="79">
        <v>82</v>
      </c>
      <c r="F211" s="165" t="s">
        <v>547</v>
      </c>
      <c r="G211" s="112" t="s">
        <v>543</v>
      </c>
      <c r="H211" s="79">
        <v>382853</v>
      </c>
      <c r="I211" s="112">
        <v>1600</v>
      </c>
      <c r="J211" s="112">
        <v>25</v>
      </c>
      <c r="K211" s="112">
        <v>2007</v>
      </c>
      <c r="L211" s="112" t="s">
        <v>55</v>
      </c>
      <c r="M211" s="112" t="s">
        <v>6</v>
      </c>
      <c r="N211" s="112" t="s">
        <v>6</v>
      </c>
      <c r="O211" s="112" t="s">
        <v>6</v>
      </c>
      <c r="P211" s="197" t="s">
        <v>6</v>
      </c>
      <c r="Q211" s="65">
        <v>43709</v>
      </c>
      <c r="R211" s="13" t="s">
        <v>51</v>
      </c>
      <c r="S211" s="112">
        <v>777</v>
      </c>
      <c r="T211" s="12">
        <f t="shared" si="8"/>
        <v>1753.3595519999999</v>
      </c>
    </row>
    <row r="212" spans="1:20" hidden="1">
      <c r="A212" s="61">
        <v>43724</v>
      </c>
      <c r="B212" s="61">
        <v>43724</v>
      </c>
      <c r="C212" s="112">
        <v>6</v>
      </c>
      <c r="D212" s="112" t="s">
        <v>177</v>
      </c>
      <c r="E212" s="79">
        <v>83</v>
      </c>
      <c r="F212" s="165" t="s">
        <v>548</v>
      </c>
      <c r="G212" s="112" t="s">
        <v>543</v>
      </c>
      <c r="H212" s="112">
        <v>381427</v>
      </c>
      <c r="I212" s="112">
        <v>1600</v>
      </c>
      <c r="J212" s="112">
        <v>25</v>
      </c>
      <c r="K212" s="112">
        <v>2007</v>
      </c>
      <c r="L212" s="112" t="s">
        <v>55</v>
      </c>
      <c r="M212" s="112" t="s">
        <v>6</v>
      </c>
      <c r="N212" s="112" t="s">
        <v>6</v>
      </c>
      <c r="O212" s="112" t="s">
        <v>6</v>
      </c>
      <c r="P212" s="197" t="s">
        <v>6</v>
      </c>
      <c r="Q212" s="65">
        <v>43709</v>
      </c>
      <c r="R212" s="13" t="s">
        <v>51</v>
      </c>
      <c r="S212" s="112">
        <v>777</v>
      </c>
      <c r="T212" s="12">
        <f t="shared" si="8"/>
        <v>1753.3595519999999</v>
      </c>
    </row>
    <row r="213" spans="1:20" hidden="1">
      <c r="A213" s="61">
        <v>43724</v>
      </c>
      <c r="B213" s="61">
        <v>43724</v>
      </c>
      <c r="C213" s="112">
        <v>6</v>
      </c>
      <c r="D213" s="112" t="s">
        <v>177</v>
      </c>
      <c r="E213" s="79">
        <v>84</v>
      </c>
      <c r="F213" s="165" t="s">
        <v>549</v>
      </c>
      <c r="G213" s="112" t="s">
        <v>543</v>
      </c>
      <c r="H213" s="79">
        <v>382861</v>
      </c>
      <c r="I213" s="112">
        <v>1600</v>
      </c>
      <c r="J213" s="112">
        <v>25</v>
      </c>
      <c r="K213" s="112">
        <v>2007</v>
      </c>
      <c r="L213" s="112" t="s">
        <v>55</v>
      </c>
      <c r="M213" s="112" t="s">
        <v>6</v>
      </c>
      <c r="N213" s="112" t="s">
        <v>6</v>
      </c>
      <c r="O213" s="112" t="s">
        <v>6</v>
      </c>
      <c r="P213" s="197" t="s">
        <v>6</v>
      </c>
      <c r="Q213" s="65">
        <v>43709</v>
      </c>
      <c r="R213" s="13" t="s">
        <v>51</v>
      </c>
      <c r="S213" s="112">
        <v>777</v>
      </c>
      <c r="T213" s="12">
        <f t="shared" si="8"/>
        <v>1753.3595519999999</v>
      </c>
    </row>
    <row r="214" spans="1:20" hidden="1">
      <c r="A214" s="61">
        <v>43724</v>
      </c>
      <c r="B214" s="61">
        <v>43724</v>
      </c>
      <c r="C214" s="112">
        <v>6</v>
      </c>
      <c r="D214" s="112" t="s">
        <v>177</v>
      </c>
      <c r="E214" s="79">
        <v>85</v>
      </c>
      <c r="F214" s="165" t="s">
        <v>550</v>
      </c>
      <c r="G214" s="112" t="s">
        <v>543</v>
      </c>
      <c r="H214" s="79">
        <v>381494</v>
      </c>
      <c r="I214" s="112">
        <v>1600</v>
      </c>
      <c r="J214" s="112">
        <v>25</v>
      </c>
      <c r="K214" s="112">
        <v>2007</v>
      </c>
      <c r="L214" s="112" t="s">
        <v>55</v>
      </c>
      <c r="M214" s="112" t="s">
        <v>6</v>
      </c>
      <c r="N214" s="112" t="s">
        <v>6</v>
      </c>
      <c r="O214" s="112" t="s">
        <v>6</v>
      </c>
      <c r="P214" s="197" t="s">
        <v>6</v>
      </c>
      <c r="Q214" s="65">
        <v>43709</v>
      </c>
      <c r="R214" s="13" t="s">
        <v>51</v>
      </c>
      <c r="S214" s="112">
        <v>777</v>
      </c>
      <c r="T214" s="12">
        <f t="shared" si="8"/>
        <v>1753.3595519999999</v>
      </c>
    </row>
    <row r="215" spans="1:20" hidden="1">
      <c r="A215" s="61">
        <v>43725</v>
      </c>
      <c r="B215" s="61">
        <v>43725</v>
      </c>
      <c r="C215" s="79">
        <v>6</v>
      </c>
      <c r="D215" s="79" t="s">
        <v>177</v>
      </c>
      <c r="E215" s="79">
        <v>60</v>
      </c>
      <c r="F215" s="165" t="s">
        <v>566</v>
      </c>
      <c r="G215" s="114" t="s">
        <v>543</v>
      </c>
      <c r="H215" s="79">
        <v>381622</v>
      </c>
      <c r="I215" s="79">
        <v>1600</v>
      </c>
      <c r="J215" s="79">
        <v>25</v>
      </c>
      <c r="K215" s="79">
        <v>2007</v>
      </c>
      <c r="L215" s="79" t="s">
        <v>55</v>
      </c>
      <c r="M215" s="114" t="s">
        <v>6</v>
      </c>
      <c r="N215" s="114" t="s">
        <v>6</v>
      </c>
      <c r="O215" s="114" t="s">
        <v>6</v>
      </c>
      <c r="P215" s="197" t="s">
        <v>6</v>
      </c>
      <c r="Q215" s="65">
        <v>43709</v>
      </c>
      <c r="R215" s="13" t="s">
        <v>51</v>
      </c>
      <c r="S215" s="114">
        <v>777</v>
      </c>
      <c r="T215" s="12">
        <f t="shared" si="8"/>
        <v>1753.3595519999999</v>
      </c>
    </row>
    <row r="216" spans="1:20" hidden="1">
      <c r="A216" s="61">
        <v>43727</v>
      </c>
      <c r="B216" s="61">
        <v>43727</v>
      </c>
      <c r="C216" s="116">
        <v>6</v>
      </c>
      <c r="D216" s="79" t="s">
        <v>67</v>
      </c>
      <c r="E216" s="79">
        <v>19</v>
      </c>
      <c r="F216" s="165" t="s">
        <v>549</v>
      </c>
      <c r="G216" s="116" t="s">
        <v>568</v>
      </c>
      <c r="H216" s="79">
        <v>333</v>
      </c>
      <c r="I216" s="79">
        <v>630</v>
      </c>
      <c r="J216" s="79">
        <v>31.5</v>
      </c>
      <c r="K216" s="79">
        <v>1997</v>
      </c>
      <c r="L216" s="116" t="s">
        <v>55</v>
      </c>
      <c r="M216" s="116" t="s">
        <v>6</v>
      </c>
      <c r="N216" s="116" t="s">
        <v>6</v>
      </c>
      <c r="O216" s="116" t="s">
        <v>6</v>
      </c>
      <c r="P216" s="116" t="s">
        <v>6</v>
      </c>
      <c r="Q216" s="65">
        <v>43709</v>
      </c>
      <c r="R216" s="13" t="s">
        <v>51</v>
      </c>
      <c r="S216" s="116">
        <v>777</v>
      </c>
      <c r="T216" s="12">
        <f t="shared" si="8"/>
        <v>1753.3595519999999</v>
      </c>
    </row>
    <row r="217" spans="1:20" hidden="1">
      <c r="A217" s="61">
        <v>43727</v>
      </c>
      <c r="B217" s="61">
        <v>43727</v>
      </c>
      <c r="C217" s="116">
        <v>6</v>
      </c>
      <c r="D217" s="79" t="s">
        <v>162</v>
      </c>
      <c r="E217" s="79">
        <v>28</v>
      </c>
      <c r="F217" s="165" t="s">
        <v>549</v>
      </c>
      <c r="G217" s="79" t="s">
        <v>569</v>
      </c>
      <c r="H217" s="79">
        <v>991</v>
      </c>
      <c r="I217" s="79">
        <v>630</v>
      </c>
      <c r="J217" s="79">
        <v>31.5</v>
      </c>
      <c r="K217" s="79">
        <v>1999</v>
      </c>
      <c r="L217" s="116" t="s">
        <v>55</v>
      </c>
      <c r="M217" s="116" t="s">
        <v>6</v>
      </c>
      <c r="N217" s="116" t="s">
        <v>6</v>
      </c>
      <c r="O217" s="116" t="s">
        <v>6</v>
      </c>
      <c r="P217" s="116" t="s">
        <v>6</v>
      </c>
      <c r="Q217" s="65">
        <v>43709</v>
      </c>
      <c r="R217" s="13" t="s">
        <v>51</v>
      </c>
      <c r="S217" s="116">
        <v>777</v>
      </c>
      <c r="T217" s="12">
        <f t="shared" si="8"/>
        <v>1753.3595519999999</v>
      </c>
    </row>
    <row r="218" spans="1:20" hidden="1">
      <c r="A218" s="61">
        <v>43727</v>
      </c>
      <c r="B218" s="61">
        <v>43727</v>
      </c>
      <c r="C218" s="116">
        <v>6</v>
      </c>
      <c r="D218" s="79" t="s">
        <v>160</v>
      </c>
      <c r="E218" s="79">
        <v>93</v>
      </c>
      <c r="F218" s="165" t="s">
        <v>632</v>
      </c>
      <c r="G218" s="116" t="s">
        <v>543</v>
      </c>
      <c r="H218" s="116">
        <v>381622</v>
      </c>
      <c r="I218" s="116">
        <v>1600</v>
      </c>
      <c r="J218" s="116">
        <v>25</v>
      </c>
      <c r="K218" s="116">
        <v>2007</v>
      </c>
      <c r="L218" s="116" t="s">
        <v>55</v>
      </c>
      <c r="M218" s="116" t="s">
        <v>6</v>
      </c>
      <c r="N218" s="118" t="s">
        <v>6</v>
      </c>
      <c r="O218" s="116" t="s">
        <v>6</v>
      </c>
      <c r="P218" s="116" t="s">
        <v>6</v>
      </c>
      <c r="Q218" s="65">
        <v>43739</v>
      </c>
      <c r="R218" s="13" t="s">
        <v>51</v>
      </c>
      <c r="S218" s="116">
        <v>777</v>
      </c>
      <c r="T218" s="12">
        <f t="shared" si="8"/>
        <v>1753.3595519999999</v>
      </c>
    </row>
    <row r="219" spans="1:20" hidden="1">
      <c r="A219" s="61">
        <v>43728</v>
      </c>
      <c r="B219" s="61">
        <v>43728</v>
      </c>
      <c r="C219" s="127">
        <v>6</v>
      </c>
      <c r="D219" s="127" t="s">
        <v>85</v>
      </c>
      <c r="E219" s="127">
        <v>134</v>
      </c>
      <c r="F219" s="165" t="s">
        <v>570</v>
      </c>
      <c r="G219" s="127" t="s">
        <v>53</v>
      </c>
      <c r="H219" s="127">
        <v>15356</v>
      </c>
      <c r="I219" s="127">
        <v>600</v>
      </c>
      <c r="J219" s="127">
        <v>20</v>
      </c>
      <c r="K219" s="127">
        <v>1968</v>
      </c>
      <c r="L219" s="127" t="s">
        <v>5</v>
      </c>
      <c r="M219" s="127">
        <v>42</v>
      </c>
      <c r="N219" s="127">
        <v>44</v>
      </c>
      <c r="O219" s="127">
        <v>46</v>
      </c>
      <c r="P219" s="127" t="s">
        <v>6</v>
      </c>
      <c r="Q219" s="65">
        <v>43709</v>
      </c>
      <c r="R219" s="13" t="s">
        <v>92</v>
      </c>
      <c r="S219" s="118">
        <v>6761</v>
      </c>
      <c r="T219" s="12">
        <f t="shared" si="8"/>
        <v>15256.710335999996</v>
      </c>
    </row>
    <row r="220" spans="1:20" hidden="1">
      <c r="A220" s="61">
        <v>43731</v>
      </c>
      <c r="B220" s="61">
        <v>43731</v>
      </c>
      <c r="C220" s="118">
        <v>6</v>
      </c>
      <c r="D220" s="79" t="s">
        <v>160</v>
      </c>
      <c r="E220" s="79">
        <v>95</v>
      </c>
      <c r="F220" s="165" t="s">
        <v>565</v>
      </c>
      <c r="G220" s="118" t="s">
        <v>543</v>
      </c>
      <c r="H220" s="79">
        <v>384181</v>
      </c>
      <c r="I220" s="118">
        <v>1600</v>
      </c>
      <c r="J220" s="118">
        <v>25</v>
      </c>
      <c r="K220" s="118">
        <v>2007</v>
      </c>
      <c r="L220" s="118" t="s">
        <v>55</v>
      </c>
      <c r="M220" s="118" t="s">
        <v>6</v>
      </c>
      <c r="N220" s="118" t="s">
        <v>6</v>
      </c>
      <c r="O220" s="118" t="s">
        <v>6</v>
      </c>
      <c r="P220" s="118" t="s">
        <v>6</v>
      </c>
      <c r="Q220" s="65">
        <v>43739</v>
      </c>
      <c r="R220" s="13" t="s">
        <v>51</v>
      </c>
      <c r="S220" s="118">
        <v>777</v>
      </c>
      <c r="T220" s="12">
        <f t="shared" si="8"/>
        <v>1753.3595519999999</v>
      </c>
    </row>
    <row r="221" spans="1:20" hidden="1">
      <c r="A221" s="61">
        <v>43731</v>
      </c>
      <c r="B221" s="61">
        <v>43731</v>
      </c>
      <c r="C221" s="118">
        <v>6</v>
      </c>
      <c r="D221" s="118" t="s">
        <v>160</v>
      </c>
      <c r="E221" s="79">
        <v>97</v>
      </c>
      <c r="F221" s="165" t="s">
        <v>571</v>
      </c>
      <c r="G221" s="118" t="s">
        <v>543</v>
      </c>
      <c r="H221" s="79">
        <v>381617</v>
      </c>
      <c r="I221" s="118">
        <v>1600</v>
      </c>
      <c r="J221" s="118">
        <v>25</v>
      </c>
      <c r="K221" s="118">
        <v>2007</v>
      </c>
      <c r="L221" s="118" t="s">
        <v>55</v>
      </c>
      <c r="M221" s="118" t="s">
        <v>6</v>
      </c>
      <c r="N221" s="118" t="s">
        <v>6</v>
      </c>
      <c r="O221" s="118" t="s">
        <v>6</v>
      </c>
      <c r="P221" s="118" t="s">
        <v>6</v>
      </c>
      <c r="Q221" s="65">
        <v>43739</v>
      </c>
      <c r="R221" s="13" t="s">
        <v>51</v>
      </c>
      <c r="S221" s="118">
        <v>777</v>
      </c>
      <c r="T221" s="12">
        <f t="shared" si="8"/>
        <v>1753.3595519999999</v>
      </c>
    </row>
    <row r="222" spans="1:20" hidden="1">
      <c r="A222" s="61">
        <v>43731</v>
      </c>
      <c r="B222" s="61">
        <v>43731</v>
      </c>
      <c r="C222" s="118">
        <v>6</v>
      </c>
      <c r="D222" s="118" t="s">
        <v>160</v>
      </c>
      <c r="E222" s="79">
        <v>99</v>
      </c>
      <c r="F222" s="165" t="s">
        <v>572</v>
      </c>
      <c r="G222" s="118" t="s">
        <v>543</v>
      </c>
      <c r="H222" s="79">
        <v>381616</v>
      </c>
      <c r="I222" s="118">
        <v>1600</v>
      </c>
      <c r="J222" s="118">
        <v>25</v>
      </c>
      <c r="K222" s="118">
        <v>2007</v>
      </c>
      <c r="L222" s="118" t="s">
        <v>55</v>
      </c>
      <c r="M222" s="118" t="s">
        <v>6</v>
      </c>
      <c r="N222" s="118" t="s">
        <v>6</v>
      </c>
      <c r="O222" s="118" t="s">
        <v>6</v>
      </c>
      <c r="P222" s="118" t="s">
        <v>6</v>
      </c>
      <c r="Q222" s="65">
        <v>43739</v>
      </c>
      <c r="R222" s="13" t="s">
        <v>51</v>
      </c>
      <c r="S222" s="118">
        <v>777</v>
      </c>
      <c r="T222" s="12">
        <f t="shared" si="8"/>
        <v>1753.3595519999999</v>
      </c>
    </row>
    <row r="223" spans="1:20" hidden="1">
      <c r="A223" s="61">
        <v>43731</v>
      </c>
      <c r="B223" s="61">
        <v>43731</v>
      </c>
      <c r="C223" s="118">
        <v>6</v>
      </c>
      <c r="D223" s="118" t="s">
        <v>160</v>
      </c>
      <c r="E223" s="79">
        <v>101</v>
      </c>
      <c r="F223" s="165" t="s">
        <v>573</v>
      </c>
      <c r="G223" s="118" t="s">
        <v>543</v>
      </c>
      <c r="H223" s="79">
        <v>384182</v>
      </c>
      <c r="I223" s="118">
        <v>1600</v>
      </c>
      <c r="J223" s="118">
        <v>25</v>
      </c>
      <c r="K223" s="118">
        <v>2007</v>
      </c>
      <c r="L223" s="118" t="s">
        <v>55</v>
      </c>
      <c r="M223" s="118" t="s">
        <v>6</v>
      </c>
      <c r="N223" s="118" t="s">
        <v>6</v>
      </c>
      <c r="O223" s="118" t="s">
        <v>6</v>
      </c>
      <c r="P223" s="118" t="s">
        <v>6</v>
      </c>
      <c r="Q223" s="65">
        <v>43739</v>
      </c>
      <c r="R223" s="13" t="s">
        <v>51</v>
      </c>
      <c r="S223" s="118">
        <v>777</v>
      </c>
      <c r="T223" s="12">
        <f t="shared" si="8"/>
        <v>1753.3595519999999</v>
      </c>
    </row>
    <row r="224" spans="1:20" hidden="1">
      <c r="A224" s="61">
        <v>43731</v>
      </c>
      <c r="B224" s="61">
        <v>43731</v>
      </c>
      <c r="C224" s="118">
        <v>6</v>
      </c>
      <c r="D224" s="118" t="s">
        <v>160</v>
      </c>
      <c r="E224" s="79">
        <v>103</v>
      </c>
      <c r="F224" s="165" t="s">
        <v>574</v>
      </c>
      <c r="G224" s="118" t="s">
        <v>543</v>
      </c>
      <c r="H224" s="79">
        <v>384176</v>
      </c>
      <c r="I224" s="118">
        <v>1600</v>
      </c>
      <c r="J224" s="118">
        <v>25</v>
      </c>
      <c r="K224" s="118">
        <v>2007</v>
      </c>
      <c r="L224" s="118" t="s">
        <v>55</v>
      </c>
      <c r="M224" s="118" t="s">
        <v>6</v>
      </c>
      <c r="N224" s="118" t="s">
        <v>6</v>
      </c>
      <c r="O224" s="118" t="s">
        <v>6</v>
      </c>
      <c r="P224" s="118" t="s">
        <v>6</v>
      </c>
      <c r="Q224" s="65">
        <v>43739</v>
      </c>
      <c r="R224" s="13" t="s">
        <v>51</v>
      </c>
      <c r="S224" s="118">
        <v>777</v>
      </c>
      <c r="T224" s="12">
        <f t="shared" si="8"/>
        <v>1753.3595519999999</v>
      </c>
    </row>
    <row r="225" spans="1:20" hidden="1">
      <c r="A225" s="61">
        <v>43731</v>
      </c>
      <c r="B225" s="61">
        <v>43731</v>
      </c>
      <c r="C225" s="118">
        <v>6</v>
      </c>
      <c r="D225" s="118" t="s">
        <v>160</v>
      </c>
      <c r="E225" s="79">
        <v>105</v>
      </c>
      <c r="F225" s="165" t="s">
        <v>575</v>
      </c>
      <c r="G225" s="118" t="s">
        <v>543</v>
      </c>
      <c r="H225" s="79">
        <v>382858</v>
      </c>
      <c r="I225" s="118">
        <v>1600</v>
      </c>
      <c r="J225" s="118">
        <v>25</v>
      </c>
      <c r="K225" s="118">
        <v>2007</v>
      </c>
      <c r="L225" s="118" t="s">
        <v>55</v>
      </c>
      <c r="M225" s="118" t="s">
        <v>6</v>
      </c>
      <c r="N225" s="118" t="s">
        <v>6</v>
      </c>
      <c r="O225" s="118" t="s">
        <v>6</v>
      </c>
      <c r="P225" s="118" t="s">
        <v>6</v>
      </c>
      <c r="Q225" s="65">
        <v>43739</v>
      </c>
      <c r="R225" s="13" t="s">
        <v>51</v>
      </c>
      <c r="S225" s="118">
        <v>777</v>
      </c>
      <c r="T225" s="12">
        <f t="shared" si="8"/>
        <v>1753.3595519999999</v>
      </c>
    </row>
    <row r="226" spans="1:20" hidden="1">
      <c r="A226" s="61">
        <v>43731</v>
      </c>
      <c r="B226" s="61">
        <v>43731</v>
      </c>
      <c r="C226" s="118">
        <v>6</v>
      </c>
      <c r="D226" s="118" t="s">
        <v>160</v>
      </c>
      <c r="E226" s="79">
        <v>107</v>
      </c>
      <c r="F226" s="165" t="s">
        <v>576</v>
      </c>
      <c r="G226" s="118" t="s">
        <v>543</v>
      </c>
      <c r="H226" s="79">
        <v>382849</v>
      </c>
      <c r="I226" s="118">
        <v>1600</v>
      </c>
      <c r="J226" s="118">
        <v>25</v>
      </c>
      <c r="K226" s="118">
        <v>2007</v>
      </c>
      <c r="L226" s="118" t="s">
        <v>55</v>
      </c>
      <c r="M226" s="118" t="s">
        <v>6</v>
      </c>
      <c r="N226" s="118" t="s">
        <v>6</v>
      </c>
      <c r="O226" s="118" t="s">
        <v>6</v>
      </c>
      <c r="P226" s="118" t="s">
        <v>6</v>
      </c>
      <c r="Q226" s="65">
        <v>43739</v>
      </c>
      <c r="R226" s="13" t="s">
        <v>51</v>
      </c>
      <c r="S226" s="118">
        <v>777</v>
      </c>
      <c r="T226" s="12">
        <f t="shared" si="8"/>
        <v>1753.3595519999999</v>
      </c>
    </row>
    <row r="227" spans="1:20" hidden="1">
      <c r="A227" s="61">
        <v>43739</v>
      </c>
      <c r="B227" s="61">
        <v>43740</v>
      </c>
      <c r="C227" s="127">
        <v>6</v>
      </c>
      <c r="D227" s="127" t="s">
        <v>85</v>
      </c>
      <c r="E227" s="127">
        <v>144</v>
      </c>
      <c r="F227" s="165" t="s">
        <v>358</v>
      </c>
      <c r="G227" s="130" t="s">
        <v>53</v>
      </c>
      <c r="H227" s="127">
        <v>15567</v>
      </c>
      <c r="I227" s="127">
        <v>600</v>
      </c>
      <c r="J227" s="127">
        <v>20</v>
      </c>
      <c r="K227" s="127">
        <v>1968</v>
      </c>
      <c r="L227" s="127" t="s">
        <v>5</v>
      </c>
      <c r="M227" s="127">
        <v>53</v>
      </c>
      <c r="N227" s="94">
        <v>59</v>
      </c>
      <c r="O227" s="127">
        <v>47</v>
      </c>
      <c r="P227" s="121" t="s">
        <v>633</v>
      </c>
      <c r="Q227" s="65" t="s">
        <v>687</v>
      </c>
      <c r="R227" s="33"/>
      <c r="S227" s="15"/>
      <c r="T227" s="12">
        <f t="shared" si="8"/>
        <v>0</v>
      </c>
    </row>
    <row r="228" spans="1:20" hidden="1">
      <c r="A228" s="61">
        <v>43741</v>
      </c>
      <c r="B228" s="61">
        <v>43741</v>
      </c>
      <c r="C228" s="127">
        <v>6</v>
      </c>
      <c r="D228" s="127" t="s">
        <v>85</v>
      </c>
      <c r="E228" s="127">
        <v>158</v>
      </c>
      <c r="F228" s="127" t="s">
        <v>98</v>
      </c>
      <c r="G228" s="130" t="s">
        <v>53</v>
      </c>
      <c r="H228" s="127">
        <v>15539</v>
      </c>
      <c r="I228" s="127">
        <v>600</v>
      </c>
      <c r="J228" s="127">
        <v>20</v>
      </c>
      <c r="K228" s="127">
        <v>1968</v>
      </c>
      <c r="L228" s="127" t="s">
        <v>5</v>
      </c>
      <c r="M228" s="127">
        <v>54</v>
      </c>
      <c r="N228" s="127">
        <v>54</v>
      </c>
      <c r="O228" s="127">
        <v>51</v>
      </c>
      <c r="P228" s="121" t="s">
        <v>6</v>
      </c>
      <c r="Q228" s="65">
        <v>43739</v>
      </c>
      <c r="R228" s="13" t="s">
        <v>92</v>
      </c>
      <c r="S228" s="121">
        <v>6761</v>
      </c>
      <c r="T228" s="12">
        <f t="shared" si="8"/>
        <v>15256.710335999996</v>
      </c>
    </row>
    <row r="229" spans="1:20" hidden="1">
      <c r="A229" s="61">
        <v>43742</v>
      </c>
      <c r="B229" s="61">
        <v>43742</v>
      </c>
      <c r="C229" s="79">
        <v>6</v>
      </c>
      <c r="D229" s="79" t="s">
        <v>634</v>
      </c>
      <c r="E229" s="79">
        <v>5</v>
      </c>
      <c r="F229" s="79" t="s">
        <v>635</v>
      </c>
      <c r="G229" s="130" t="s">
        <v>368</v>
      </c>
      <c r="H229" s="79">
        <v>48649</v>
      </c>
      <c r="I229" s="79">
        <v>630</v>
      </c>
      <c r="J229" s="79">
        <v>31.5</v>
      </c>
      <c r="K229" s="79">
        <v>1996</v>
      </c>
      <c r="L229" s="79" t="s">
        <v>9</v>
      </c>
      <c r="M229" s="79">
        <v>36</v>
      </c>
      <c r="N229" s="79">
        <v>34</v>
      </c>
      <c r="O229" s="79">
        <v>41</v>
      </c>
      <c r="P229" s="79" t="s">
        <v>6</v>
      </c>
      <c r="Q229" s="65">
        <v>43739</v>
      </c>
      <c r="R229" s="11" t="s">
        <v>56</v>
      </c>
      <c r="S229" s="121">
        <v>533</v>
      </c>
      <c r="T229" s="12">
        <f t="shared" si="8"/>
        <v>1202.7550080000001</v>
      </c>
    </row>
    <row r="230" spans="1:20" hidden="1">
      <c r="A230" s="61">
        <v>43746</v>
      </c>
      <c r="B230" s="61">
        <v>43746</v>
      </c>
      <c r="C230" s="79">
        <v>6</v>
      </c>
      <c r="D230" s="122" t="s">
        <v>160</v>
      </c>
      <c r="E230" s="79">
        <v>94</v>
      </c>
      <c r="F230" s="79" t="s">
        <v>653</v>
      </c>
      <c r="G230" s="130" t="s">
        <v>543</v>
      </c>
      <c r="H230" s="79">
        <v>357486</v>
      </c>
      <c r="I230" s="122">
        <v>1600</v>
      </c>
      <c r="J230" s="122">
        <v>25</v>
      </c>
      <c r="K230" s="122">
        <v>2007</v>
      </c>
      <c r="L230" s="122" t="s">
        <v>55</v>
      </c>
      <c r="M230" s="122" t="s">
        <v>6</v>
      </c>
      <c r="N230" s="122" t="s">
        <v>6</v>
      </c>
      <c r="O230" s="122" t="s">
        <v>6</v>
      </c>
      <c r="P230" s="122" t="s">
        <v>6</v>
      </c>
      <c r="Q230" s="65">
        <v>43739</v>
      </c>
      <c r="R230" s="13" t="s">
        <v>51</v>
      </c>
      <c r="S230" s="122">
        <v>777</v>
      </c>
      <c r="T230" s="12">
        <f t="shared" ref="T230:T253" si="9">S230*1.92*1.15*1.022</f>
        <v>1753.3595519999999</v>
      </c>
    </row>
    <row r="231" spans="1:20" hidden="1">
      <c r="A231" s="61">
        <v>43746</v>
      </c>
      <c r="B231" s="61">
        <v>43746</v>
      </c>
      <c r="C231" s="79">
        <v>6</v>
      </c>
      <c r="D231" s="122" t="s">
        <v>160</v>
      </c>
      <c r="E231" s="79">
        <v>96</v>
      </c>
      <c r="F231" s="79" t="s">
        <v>652</v>
      </c>
      <c r="G231" s="130" t="s">
        <v>543</v>
      </c>
      <c r="H231" s="79">
        <v>381629</v>
      </c>
      <c r="I231" s="122">
        <v>1600</v>
      </c>
      <c r="J231" s="122">
        <v>25</v>
      </c>
      <c r="K231" s="122">
        <v>2007</v>
      </c>
      <c r="L231" s="122" t="s">
        <v>55</v>
      </c>
      <c r="M231" s="122" t="s">
        <v>6</v>
      </c>
      <c r="N231" s="122" t="s">
        <v>6</v>
      </c>
      <c r="O231" s="122" t="s">
        <v>6</v>
      </c>
      <c r="P231" s="122" t="s">
        <v>6</v>
      </c>
      <c r="Q231" s="65">
        <v>43739</v>
      </c>
      <c r="R231" s="13" t="s">
        <v>51</v>
      </c>
      <c r="S231" s="122">
        <v>777</v>
      </c>
      <c r="T231" s="12">
        <f t="shared" si="9"/>
        <v>1753.3595519999999</v>
      </c>
    </row>
    <row r="232" spans="1:20" hidden="1">
      <c r="A232" s="61">
        <v>43746</v>
      </c>
      <c r="B232" s="61">
        <v>43746</v>
      </c>
      <c r="C232" s="79">
        <v>6</v>
      </c>
      <c r="D232" s="122" t="s">
        <v>160</v>
      </c>
      <c r="E232" s="79">
        <v>98</v>
      </c>
      <c r="F232" s="79" t="s">
        <v>651</v>
      </c>
      <c r="G232" s="130" t="s">
        <v>543</v>
      </c>
      <c r="H232" s="79">
        <v>384179</v>
      </c>
      <c r="I232" s="122">
        <v>1600</v>
      </c>
      <c r="J232" s="122">
        <v>25</v>
      </c>
      <c r="K232" s="122">
        <v>2007</v>
      </c>
      <c r="L232" s="122" t="s">
        <v>55</v>
      </c>
      <c r="M232" s="122" t="s">
        <v>6</v>
      </c>
      <c r="N232" s="122" t="s">
        <v>6</v>
      </c>
      <c r="O232" s="122" t="s">
        <v>6</v>
      </c>
      <c r="P232" s="122" t="s">
        <v>6</v>
      </c>
      <c r="Q232" s="65">
        <v>43739</v>
      </c>
      <c r="R232" s="13" t="s">
        <v>51</v>
      </c>
      <c r="S232" s="122">
        <v>777</v>
      </c>
      <c r="T232" s="12">
        <f t="shared" si="9"/>
        <v>1753.3595519999999</v>
      </c>
    </row>
    <row r="233" spans="1:20" hidden="1">
      <c r="A233" s="61">
        <v>43746</v>
      </c>
      <c r="B233" s="61">
        <v>43746</v>
      </c>
      <c r="C233" s="79">
        <v>6</v>
      </c>
      <c r="D233" s="122" t="s">
        <v>160</v>
      </c>
      <c r="E233" s="79">
        <v>100</v>
      </c>
      <c r="F233" s="79" t="s">
        <v>650</v>
      </c>
      <c r="G233" s="130" t="s">
        <v>543</v>
      </c>
      <c r="H233" s="79">
        <v>384202</v>
      </c>
      <c r="I233" s="122">
        <v>1600</v>
      </c>
      <c r="J233" s="122">
        <v>25</v>
      </c>
      <c r="K233" s="122">
        <v>2007</v>
      </c>
      <c r="L233" s="122" t="s">
        <v>55</v>
      </c>
      <c r="M233" s="122" t="s">
        <v>6</v>
      </c>
      <c r="N233" s="122" t="s">
        <v>6</v>
      </c>
      <c r="O233" s="122" t="s">
        <v>6</v>
      </c>
      <c r="P233" s="122" t="s">
        <v>6</v>
      </c>
      <c r="Q233" s="65">
        <v>43739</v>
      </c>
      <c r="R233" s="13" t="s">
        <v>51</v>
      </c>
      <c r="S233" s="122">
        <v>777</v>
      </c>
      <c r="T233" s="12">
        <f t="shared" si="9"/>
        <v>1753.3595519999999</v>
      </c>
    </row>
    <row r="234" spans="1:20" hidden="1">
      <c r="A234" s="61">
        <v>43746</v>
      </c>
      <c r="B234" s="61">
        <v>43746</v>
      </c>
      <c r="C234" s="79">
        <v>6</v>
      </c>
      <c r="D234" s="122" t="s">
        <v>160</v>
      </c>
      <c r="E234" s="79">
        <v>104</v>
      </c>
      <c r="F234" s="79" t="s">
        <v>649</v>
      </c>
      <c r="G234" s="130" t="s">
        <v>543</v>
      </c>
      <c r="H234" s="79">
        <v>384180</v>
      </c>
      <c r="I234" s="122">
        <v>1600</v>
      </c>
      <c r="J234" s="122">
        <v>25</v>
      </c>
      <c r="K234" s="122">
        <v>2007</v>
      </c>
      <c r="L234" s="122" t="s">
        <v>55</v>
      </c>
      <c r="M234" s="122" t="s">
        <v>6</v>
      </c>
      <c r="N234" s="122" t="s">
        <v>6</v>
      </c>
      <c r="O234" s="122" t="s">
        <v>6</v>
      </c>
      <c r="P234" s="122" t="s">
        <v>6</v>
      </c>
      <c r="Q234" s="65">
        <v>43739</v>
      </c>
      <c r="R234" s="13" t="s">
        <v>51</v>
      </c>
      <c r="S234" s="122">
        <v>777</v>
      </c>
      <c r="T234" s="12">
        <f t="shared" si="9"/>
        <v>1753.3595519999999</v>
      </c>
    </row>
    <row r="235" spans="1:20" hidden="1">
      <c r="A235" s="61">
        <v>43746</v>
      </c>
      <c r="B235" s="61">
        <v>43746</v>
      </c>
      <c r="C235" s="79">
        <v>6</v>
      </c>
      <c r="D235" s="122" t="s">
        <v>160</v>
      </c>
      <c r="E235" s="79">
        <v>106</v>
      </c>
      <c r="F235" s="79" t="s">
        <v>648</v>
      </c>
      <c r="G235" s="130" t="s">
        <v>543</v>
      </c>
      <c r="H235" s="79">
        <v>382847</v>
      </c>
      <c r="I235" s="122">
        <v>1600</v>
      </c>
      <c r="J235" s="122">
        <v>25</v>
      </c>
      <c r="K235" s="122">
        <v>2007</v>
      </c>
      <c r="L235" s="122" t="s">
        <v>55</v>
      </c>
      <c r="M235" s="122" t="s">
        <v>6</v>
      </c>
      <c r="N235" s="122" t="s">
        <v>6</v>
      </c>
      <c r="O235" s="122" t="s">
        <v>6</v>
      </c>
      <c r="P235" s="122" t="s">
        <v>6</v>
      </c>
      <c r="Q235" s="65">
        <v>43739</v>
      </c>
      <c r="R235" s="13" t="s">
        <v>51</v>
      </c>
      <c r="S235" s="122">
        <v>777</v>
      </c>
      <c r="T235" s="12">
        <f t="shared" si="9"/>
        <v>1753.3595519999999</v>
      </c>
    </row>
    <row r="236" spans="1:20" hidden="1">
      <c r="A236" s="61">
        <v>43746</v>
      </c>
      <c r="B236" s="61">
        <v>43746</v>
      </c>
      <c r="C236" s="79">
        <v>6</v>
      </c>
      <c r="D236" s="122" t="s">
        <v>160</v>
      </c>
      <c r="E236" s="79">
        <v>108</v>
      </c>
      <c r="F236" s="79" t="s">
        <v>647</v>
      </c>
      <c r="G236" s="130" t="s">
        <v>543</v>
      </c>
      <c r="H236" s="79" t="s">
        <v>6</v>
      </c>
      <c r="I236" s="122">
        <v>1600</v>
      </c>
      <c r="J236" s="122">
        <v>25</v>
      </c>
      <c r="K236" s="122">
        <v>2007</v>
      </c>
      <c r="L236" s="122" t="s">
        <v>55</v>
      </c>
      <c r="M236" s="122" t="s">
        <v>6</v>
      </c>
      <c r="N236" s="122" t="s">
        <v>6</v>
      </c>
      <c r="O236" s="122" t="s">
        <v>6</v>
      </c>
      <c r="P236" s="122" t="s">
        <v>6</v>
      </c>
      <c r="Q236" s="65">
        <v>43739</v>
      </c>
      <c r="R236" s="13" t="s">
        <v>51</v>
      </c>
      <c r="S236" s="122">
        <v>777</v>
      </c>
      <c r="T236" s="12">
        <f t="shared" si="9"/>
        <v>1753.3595519999999</v>
      </c>
    </row>
    <row r="237" spans="1:20" hidden="1">
      <c r="A237" s="61">
        <v>43746</v>
      </c>
      <c r="B237" s="61">
        <v>43746</v>
      </c>
      <c r="C237" s="79">
        <v>6</v>
      </c>
      <c r="D237" s="122" t="s">
        <v>160</v>
      </c>
      <c r="E237" s="79">
        <v>110</v>
      </c>
      <c r="F237" s="79" t="s">
        <v>646</v>
      </c>
      <c r="G237" s="130" t="s">
        <v>543</v>
      </c>
      <c r="H237" s="79" t="s">
        <v>6</v>
      </c>
      <c r="I237" s="122">
        <v>1600</v>
      </c>
      <c r="J237" s="122">
        <v>25</v>
      </c>
      <c r="K237" s="122">
        <v>2007</v>
      </c>
      <c r="L237" s="122" t="s">
        <v>55</v>
      </c>
      <c r="M237" s="122" t="s">
        <v>6</v>
      </c>
      <c r="N237" s="122" t="s">
        <v>6</v>
      </c>
      <c r="O237" s="122" t="s">
        <v>6</v>
      </c>
      <c r="P237" s="122" t="s">
        <v>6</v>
      </c>
      <c r="Q237" s="65">
        <v>43739</v>
      </c>
      <c r="R237" s="13" t="s">
        <v>51</v>
      </c>
      <c r="S237" s="122">
        <v>777</v>
      </c>
      <c r="T237" s="12">
        <f t="shared" si="9"/>
        <v>1753.3595519999999</v>
      </c>
    </row>
    <row r="238" spans="1:20" hidden="1">
      <c r="A238" s="61">
        <v>43746</v>
      </c>
      <c r="B238" s="61">
        <v>43746</v>
      </c>
      <c r="C238" s="79">
        <v>6</v>
      </c>
      <c r="D238" s="122" t="s">
        <v>160</v>
      </c>
      <c r="E238" s="79">
        <v>112</v>
      </c>
      <c r="F238" s="79" t="s">
        <v>645</v>
      </c>
      <c r="G238" s="130" t="s">
        <v>543</v>
      </c>
      <c r="H238" s="79" t="s">
        <v>6</v>
      </c>
      <c r="I238" s="122">
        <v>1600</v>
      </c>
      <c r="J238" s="122">
        <v>25</v>
      </c>
      <c r="K238" s="122">
        <v>2007</v>
      </c>
      <c r="L238" s="122" t="s">
        <v>55</v>
      </c>
      <c r="M238" s="122" t="s">
        <v>6</v>
      </c>
      <c r="N238" s="122" t="s">
        <v>6</v>
      </c>
      <c r="O238" s="122" t="s">
        <v>6</v>
      </c>
      <c r="P238" s="122" t="s">
        <v>6</v>
      </c>
      <c r="Q238" s="65">
        <v>43739</v>
      </c>
      <c r="R238" s="13" t="s">
        <v>51</v>
      </c>
      <c r="S238" s="122">
        <v>777</v>
      </c>
      <c r="T238" s="12">
        <f t="shared" si="9"/>
        <v>1753.3595519999999</v>
      </c>
    </row>
    <row r="239" spans="1:20" hidden="1">
      <c r="A239" s="61">
        <v>43749</v>
      </c>
      <c r="B239" s="61">
        <v>43749</v>
      </c>
      <c r="C239" s="123">
        <v>35</v>
      </c>
      <c r="D239" s="123" t="s">
        <v>84</v>
      </c>
      <c r="E239" s="79">
        <v>3</v>
      </c>
      <c r="F239" s="123" t="s">
        <v>665</v>
      </c>
      <c r="G239" s="130" t="s">
        <v>502</v>
      </c>
      <c r="H239" s="9">
        <v>826</v>
      </c>
      <c r="I239" s="79">
        <v>1000</v>
      </c>
      <c r="J239" s="79">
        <v>16.5</v>
      </c>
      <c r="K239" s="79">
        <v>1955</v>
      </c>
      <c r="L239" s="123" t="s">
        <v>55</v>
      </c>
      <c r="M239" s="123">
        <v>341</v>
      </c>
      <c r="N239" s="123">
        <v>290</v>
      </c>
      <c r="O239" s="123">
        <v>315</v>
      </c>
      <c r="P239" s="123" t="s">
        <v>6</v>
      </c>
      <c r="Q239" s="65">
        <v>43739</v>
      </c>
      <c r="R239" s="33" t="s">
        <v>503</v>
      </c>
      <c r="S239" s="15">
        <v>1856</v>
      </c>
      <c r="T239" s="12">
        <f t="shared" si="9"/>
        <v>4188.2050559999998</v>
      </c>
    </row>
    <row r="240" spans="1:20" hidden="1">
      <c r="A240" s="61">
        <v>43749</v>
      </c>
      <c r="B240" s="61">
        <v>43749</v>
      </c>
      <c r="C240" s="123">
        <v>35</v>
      </c>
      <c r="D240" s="123" t="s">
        <v>84</v>
      </c>
      <c r="E240" s="79">
        <v>8</v>
      </c>
      <c r="F240" s="123" t="s">
        <v>666</v>
      </c>
      <c r="G240" s="130" t="s">
        <v>502</v>
      </c>
      <c r="H240" s="79">
        <v>2354</v>
      </c>
      <c r="I240" s="123">
        <v>1000</v>
      </c>
      <c r="J240" s="123">
        <v>16.5</v>
      </c>
      <c r="K240" s="123">
        <v>1955</v>
      </c>
      <c r="L240" s="123" t="s">
        <v>55</v>
      </c>
      <c r="M240" s="94">
        <v>354</v>
      </c>
      <c r="N240" s="123">
        <v>340</v>
      </c>
      <c r="O240" s="123">
        <v>284</v>
      </c>
      <c r="P240" s="123" t="s">
        <v>6</v>
      </c>
      <c r="Q240" s="65">
        <v>43739</v>
      </c>
      <c r="R240" s="33" t="s">
        <v>503</v>
      </c>
      <c r="S240" s="15">
        <v>1856</v>
      </c>
      <c r="T240" s="12">
        <f t="shared" si="9"/>
        <v>4188.2050559999998</v>
      </c>
    </row>
    <row r="241" spans="1:20" hidden="1">
      <c r="A241" s="61">
        <v>43752</v>
      </c>
      <c r="B241" s="61">
        <v>43752</v>
      </c>
      <c r="C241" s="79">
        <v>6</v>
      </c>
      <c r="D241" s="124" t="s">
        <v>160</v>
      </c>
      <c r="E241" s="79">
        <v>90</v>
      </c>
      <c r="F241" s="79" t="s">
        <v>669</v>
      </c>
      <c r="G241" s="130" t="s">
        <v>543</v>
      </c>
      <c r="H241" s="79">
        <v>384178</v>
      </c>
      <c r="I241" s="124">
        <v>1600</v>
      </c>
      <c r="J241" s="124">
        <v>25</v>
      </c>
      <c r="K241" s="124">
        <v>2007</v>
      </c>
      <c r="L241" s="124" t="s">
        <v>55</v>
      </c>
      <c r="M241" s="124" t="s">
        <v>6</v>
      </c>
      <c r="N241" s="124" t="s">
        <v>6</v>
      </c>
      <c r="O241" s="124" t="s">
        <v>6</v>
      </c>
      <c r="P241" s="124" t="s">
        <v>6</v>
      </c>
      <c r="Q241" s="65">
        <v>43739</v>
      </c>
      <c r="R241" s="13" t="s">
        <v>51</v>
      </c>
      <c r="S241" s="124">
        <v>777</v>
      </c>
      <c r="T241" s="12">
        <f t="shared" si="9"/>
        <v>1753.3595519999999</v>
      </c>
    </row>
    <row r="242" spans="1:20" hidden="1">
      <c r="A242" s="61">
        <v>43753</v>
      </c>
      <c r="B242" s="61">
        <v>43753</v>
      </c>
      <c r="C242" s="79">
        <v>6</v>
      </c>
      <c r="D242" s="79" t="s">
        <v>160</v>
      </c>
      <c r="E242" s="79">
        <v>91</v>
      </c>
      <c r="F242" s="79" t="s">
        <v>672</v>
      </c>
      <c r="G242" s="130" t="s">
        <v>543</v>
      </c>
      <c r="H242" s="79">
        <v>381653</v>
      </c>
      <c r="I242" s="125">
        <v>1600</v>
      </c>
      <c r="J242" s="125">
        <v>25</v>
      </c>
      <c r="K242" s="125">
        <v>2007</v>
      </c>
      <c r="L242" s="125" t="s">
        <v>55</v>
      </c>
      <c r="M242" s="125" t="s">
        <v>6</v>
      </c>
      <c r="N242" s="125" t="s">
        <v>6</v>
      </c>
      <c r="O242" s="125" t="s">
        <v>6</v>
      </c>
      <c r="P242" s="125" t="s">
        <v>6</v>
      </c>
      <c r="Q242" s="65">
        <v>43739</v>
      </c>
      <c r="R242" s="13" t="s">
        <v>51</v>
      </c>
      <c r="S242" s="125">
        <v>777</v>
      </c>
      <c r="T242" s="12">
        <f t="shared" si="9"/>
        <v>1753.3595519999999</v>
      </c>
    </row>
    <row r="243" spans="1:20" hidden="1">
      <c r="A243" s="61">
        <v>43762</v>
      </c>
      <c r="B243" s="61">
        <v>43762</v>
      </c>
      <c r="C243" s="79">
        <v>35</v>
      </c>
      <c r="D243" s="79" t="s">
        <v>84</v>
      </c>
      <c r="E243" s="79">
        <v>3</v>
      </c>
      <c r="F243" s="126" t="s">
        <v>694</v>
      </c>
      <c r="G243" s="130" t="s">
        <v>502</v>
      </c>
      <c r="H243" s="79">
        <v>2103</v>
      </c>
      <c r="I243" s="126">
        <v>1000</v>
      </c>
      <c r="J243" s="126">
        <v>16.5</v>
      </c>
      <c r="K243" s="126">
        <v>1955</v>
      </c>
      <c r="L243" s="126" t="s">
        <v>55</v>
      </c>
      <c r="M243" s="79">
        <v>316</v>
      </c>
      <c r="N243" s="96">
        <v>356</v>
      </c>
      <c r="O243" s="79">
        <v>328</v>
      </c>
      <c r="P243" s="126" t="s">
        <v>6</v>
      </c>
      <c r="Q243" s="65">
        <v>43770</v>
      </c>
      <c r="R243" s="33" t="s">
        <v>503</v>
      </c>
      <c r="S243" s="15">
        <v>856</v>
      </c>
      <c r="T243" s="12">
        <f t="shared" si="9"/>
        <v>1931.6290559999998</v>
      </c>
    </row>
    <row r="244" spans="1:20" hidden="1">
      <c r="A244" s="61">
        <v>43768</v>
      </c>
      <c r="B244" s="61">
        <v>43768</v>
      </c>
      <c r="C244" s="79">
        <v>6</v>
      </c>
      <c r="D244" s="79" t="s">
        <v>85</v>
      </c>
      <c r="E244" s="79">
        <v>138</v>
      </c>
      <c r="F244" s="129" t="s">
        <v>712</v>
      </c>
      <c r="G244" s="131" t="s">
        <v>53</v>
      </c>
      <c r="H244" s="79">
        <v>15540</v>
      </c>
      <c r="I244" s="131">
        <v>600</v>
      </c>
      <c r="J244" s="131">
        <v>20</v>
      </c>
      <c r="K244" s="131">
        <v>1968</v>
      </c>
      <c r="L244" s="79" t="s">
        <v>5</v>
      </c>
      <c r="M244" s="79">
        <v>45</v>
      </c>
      <c r="N244" s="79">
        <v>52</v>
      </c>
      <c r="O244" s="79">
        <v>52</v>
      </c>
      <c r="P244" s="133" t="s">
        <v>6</v>
      </c>
      <c r="Q244" s="65">
        <v>43800</v>
      </c>
      <c r="R244" s="13" t="s">
        <v>92</v>
      </c>
      <c r="S244" s="132">
        <v>6761</v>
      </c>
      <c r="T244" s="12">
        <f t="shared" si="9"/>
        <v>15256.710335999996</v>
      </c>
    </row>
    <row r="245" spans="1:20" hidden="1">
      <c r="A245" s="61">
        <v>43769</v>
      </c>
      <c r="B245" s="61">
        <v>43769</v>
      </c>
      <c r="C245" s="79">
        <v>6</v>
      </c>
      <c r="D245" s="79" t="s">
        <v>713</v>
      </c>
      <c r="E245" s="79">
        <v>3</v>
      </c>
      <c r="F245" s="79" t="s">
        <v>714</v>
      </c>
      <c r="G245" s="79" t="s">
        <v>174</v>
      </c>
      <c r="H245" s="79">
        <v>36491</v>
      </c>
      <c r="I245" s="79">
        <v>630</v>
      </c>
      <c r="J245" s="79">
        <v>20</v>
      </c>
      <c r="K245" s="79">
        <v>1984</v>
      </c>
      <c r="L245" s="79" t="s">
        <v>9</v>
      </c>
      <c r="M245" s="79">
        <v>40</v>
      </c>
      <c r="N245" s="79">
        <v>39</v>
      </c>
      <c r="O245" s="79">
        <v>41</v>
      </c>
      <c r="P245" s="133" t="s">
        <v>6</v>
      </c>
      <c r="Q245" s="65">
        <v>43770</v>
      </c>
      <c r="R245" s="11" t="s">
        <v>56</v>
      </c>
      <c r="S245" s="133">
        <v>1179</v>
      </c>
      <c r="T245" s="12">
        <f t="shared" si="9"/>
        <v>2660.5031039999994</v>
      </c>
    </row>
    <row r="246" spans="1:20" hidden="1">
      <c r="A246" s="61">
        <v>43769</v>
      </c>
      <c r="B246" s="61">
        <v>43769</v>
      </c>
      <c r="C246" s="133">
        <v>6</v>
      </c>
      <c r="D246" s="133" t="s">
        <v>713</v>
      </c>
      <c r="E246" s="79">
        <v>5</v>
      </c>
      <c r="F246" s="79" t="s">
        <v>549</v>
      </c>
      <c r="G246" s="133" t="s">
        <v>174</v>
      </c>
      <c r="H246" s="79">
        <v>37849</v>
      </c>
      <c r="I246" s="133">
        <v>630</v>
      </c>
      <c r="J246" s="133">
        <v>20</v>
      </c>
      <c r="K246" s="133">
        <v>1984</v>
      </c>
      <c r="L246" s="133" t="s">
        <v>9</v>
      </c>
      <c r="M246" s="79">
        <v>37</v>
      </c>
      <c r="N246" s="79">
        <v>35</v>
      </c>
      <c r="O246" s="79">
        <v>39</v>
      </c>
      <c r="P246" s="133" t="s">
        <v>6</v>
      </c>
      <c r="Q246" s="65">
        <v>43770</v>
      </c>
      <c r="R246" s="11" t="s">
        <v>56</v>
      </c>
      <c r="S246" s="133">
        <v>1179</v>
      </c>
      <c r="T246" s="12">
        <f t="shared" si="9"/>
        <v>2660.5031039999994</v>
      </c>
    </row>
    <row r="247" spans="1:20" hidden="1">
      <c r="A247" s="61">
        <v>43769</v>
      </c>
      <c r="B247" s="61">
        <v>43769</v>
      </c>
      <c r="C247" s="133">
        <v>6</v>
      </c>
      <c r="D247" s="133" t="s">
        <v>713</v>
      </c>
      <c r="E247" s="79">
        <v>7</v>
      </c>
      <c r="F247" s="79" t="s">
        <v>715</v>
      </c>
      <c r="G247" s="133" t="s">
        <v>174</v>
      </c>
      <c r="H247" s="79">
        <v>37893</v>
      </c>
      <c r="I247" s="133">
        <v>630</v>
      </c>
      <c r="J247" s="133">
        <v>20</v>
      </c>
      <c r="K247" s="133">
        <v>1984</v>
      </c>
      <c r="L247" s="133" t="s">
        <v>9</v>
      </c>
      <c r="M247" s="79">
        <v>35</v>
      </c>
      <c r="N247" s="79">
        <v>45</v>
      </c>
      <c r="O247" s="79">
        <v>52</v>
      </c>
      <c r="P247" s="133" t="s">
        <v>6</v>
      </c>
      <c r="Q247" s="65">
        <v>43770</v>
      </c>
      <c r="R247" s="11" t="s">
        <v>56</v>
      </c>
      <c r="S247" s="133">
        <v>1179</v>
      </c>
      <c r="T247" s="12">
        <f t="shared" si="9"/>
        <v>2660.5031039999994</v>
      </c>
    </row>
    <row r="248" spans="1:20" hidden="1">
      <c r="A248" s="61">
        <v>43769</v>
      </c>
      <c r="B248" s="61">
        <v>43769</v>
      </c>
      <c r="C248" s="133">
        <v>6</v>
      </c>
      <c r="D248" s="133" t="s">
        <v>713</v>
      </c>
      <c r="E248" s="79">
        <v>9</v>
      </c>
      <c r="F248" s="79" t="s">
        <v>716</v>
      </c>
      <c r="G248" s="133" t="s">
        <v>174</v>
      </c>
      <c r="H248" s="79">
        <v>38024</v>
      </c>
      <c r="I248" s="133">
        <v>630</v>
      </c>
      <c r="J248" s="133">
        <v>20</v>
      </c>
      <c r="K248" s="133">
        <v>1984</v>
      </c>
      <c r="L248" s="133" t="s">
        <v>9</v>
      </c>
      <c r="M248" s="79">
        <v>39</v>
      </c>
      <c r="N248" s="79">
        <v>41</v>
      </c>
      <c r="O248" s="79">
        <v>45</v>
      </c>
      <c r="P248" s="133" t="s">
        <v>6</v>
      </c>
      <c r="Q248" s="65">
        <v>43770</v>
      </c>
      <c r="R248" s="11" t="s">
        <v>56</v>
      </c>
      <c r="S248" s="133">
        <v>1179</v>
      </c>
      <c r="T248" s="12">
        <f t="shared" si="9"/>
        <v>2660.5031039999994</v>
      </c>
    </row>
    <row r="249" spans="1:20" hidden="1">
      <c r="A249" s="61">
        <v>43769</v>
      </c>
      <c r="B249" s="61">
        <v>43769</v>
      </c>
      <c r="C249" s="133">
        <v>6</v>
      </c>
      <c r="D249" s="133" t="s">
        <v>713</v>
      </c>
      <c r="E249" s="79">
        <v>13</v>
      </c>
      <c r="F249" s="79" t="s">
        <v>717</v>
      </c>
      <c r="G249" s="133" t="s">
        <v>174</v>
      </c>
      <c r="H249" s="79">
        <v>38039</v>
      </c>
      <c r="I249" s="133">
        <v>630</v>
      </c>
      <c r="J249" s="133">
        <v>20</v>
      </c>
      <c r="K249" s="133">
        <v>1984</v>
      </c>
      <c r="L249" s="133" t="s">
        <v>9</v>
      </c>
      <c r="M249" s="79">
        <v>36</v>
      </c>
      <c r="N249" s="79">
        <v>39</v>
      </c>
      <c r="O249" s="79">
        <v>42</v>
      </c>
      <c r="P249" s="133" t="s">
        <v>6</v>
      </c>
      <c r="Q249" s="65">
        <v>43770</v>
      </c>
      <c r="R249" s="11" t="s">
        <v>56</v>
      </c>
      <c r="S249" s="133">
        <v>1179</v>
      </c>
      <c r="T249" s="12">
        <f t="shared" si="9"/>
        <v>2660.5031039999994</v>
      </c>
    </row>
    <row r="250" spans="1:20" hidden="1">
      <c r="A250" s="61">
        <v>43769</v>
      </c>
      <c r="B250" s="61">
        <v>43769</v>
      </c>
      <c r="C250" s="133">
        <v>6</v>
      </c>
      <c r="D250" s="133" t="s">
        <v>713</v>
      </c>
      <c r="E250" s="79">
        <v>19</v>
      </c>
      <c r="F250" s="79" t="s">
        <v>549</v>
      </c>
      <c r="G250" s="133" t="s">
        <v>173</v>
      </c>
      <c r="H250" s="79">
        <v>89521</v>
      </c>
      <c r="I250" s="133">
        <v>630</v>
      </c>
      <c r="J250" s="79">
        <v>31.5</v>
      </c>
      <c r="K250" s="79">
        <v>1892</v>
      </c>
      <c r="L250" s="133" t="s">
        <v>9</v>
      </c>
      <c r="M250" s="79">
        <v>52</v>
      </c>
      <c r="N250" s="79">
        <v>49</v>
      </c>
      <c r="O250" s="79">
        <v>54</v>
      </c>
      <c r="P250" s="133" t="s">
        <v>6</v>
      </c>
      <c r="Q250" s="65">
        <v>43770</v>
      </c>
      <c r="R250" s="11" t="s">
        <v>56</v>
      </c>
      <c r="S250" s="133">
        <v>1179</v>
      </c>
      <c r="T250" s="12">
        <f t="shared" si="9"/>
        <v>2660.5031039999994</v>
      </c>
    </row>
    <row r="251" spans="1:20" ht="15" hidden="1" thickBot="1">
      <c r="A251" s="184">
        <v>43805</v>
      </c>
      <c r="B251" s="184">
        <v>43805</v>
      </c>
      <c r="C251" s="195">
        <v>6</v>
      </c>
      <c r="D251" s="195" t="s">
        <v>86</v>
      </c>
      <c r="E251" s="195">
        <v>135</v>
      </c>
      <c r="F251" s="195" t="s">
        <v>781</v>
      </c>
      <c r="G251" s="195" t="s">
        <v>53</v>
      </c>
      <c r="H251" s="195">
        <v>15446</v>
      </c>
      <c r="I251" s="195">
        <v>600</v>
      </c>
      <c r="J251" s="195">
        <v>20</v>
      </c>
      <c r="K251" s="195">
        <v>1968</v>
      </c>
      <c r="L251" s="195" t="s">
        <v>9</v>
      </c>
      <c r="M251" s="195">
        <v>55</v>
      </c>
      <c r="N251" s="195">
        <v>53</v>
      </c>
      <c r="O251" s="195">
        <v>54</v>
      </c>
      <c r="P251" s="195" t="s">
        <v>6</v>
      </c>
      <c r="Q251" s="186">
        <v>43800</v>
      </c>
      <c r="R251" s="196" t="s">
        <v>56</v>
      </c>
      <c r="S251" s="195">
        <v>1179</v>
      </c>
      <c r="T251" s="187">
        <f t="shared" si="9"/>
        <v>2660.5031039999994</v>
      </c>
    </row>
    <row r="252" spans="1:20" hidden="1">
      <c r="A252" s="192">
        <v>43847</v>
      </c>
      <c r="B252" s="192">
        <v>43847</v>
      </c>
      <c r="C252" s="175">
        <v>6</v>
      </c>
      <c r="D252" s="175" t="s">
        <v>177</v>
      </c>
      <c r="E252" s="175">
        <v>87</v>
      </c>
      <c r="F252" s="175" t="s">
        <v>801</v>
      </c>
      <c r="G252" s="175" t="s">
        <v>543</v>
      </c>
      <c r="H252" s="175">
        <v>382855</v>
      </c>
      <c r="I252" s="175">
        <v>1600</v>
      </c>
      <c r="J252" s="175">
        <v>25</v>
      </c>
      <c r="K252" s="175">
        <v>2007</v>
      </c>
      <c r="L252" s="175" t="s">
        <v>55</v>
      </c>
      <c r="M252" s="175" t="s">
        <v>6</v>
      </c>
      <c r="N252" s="175" t="s">
        <v>6</v>
      </c>
      <c r="O252" s="175" t="s">
        <v>6</v>
      </c>
      <c r="P252" s="175" t="s">
        <v>6</v>
      </c>
      <c r="Q252" s="193">
        <v>43831</v>
      </c>
      <c r="R252" s="194" t="s">
        <v>51</v>
      </c>
      <c r="S252" s="175">
        <v>777</v>
      </c>
      <c r="T252" s="139">
        <f t="shared" si="9"/>
        <v>1753.3595519999999</v>
      </c>
    </row>
    <row r="253" spans="1:20" hidden="1">
      <c r="A253" s="61">
        <v>43850</v>
      </c>
      <c r="B253" s="61">
        <v>43850</v>
      </c>
      <c r="C253" s="158">
        <v>6</v>
      </c>
      <c r="D253" s="158" t="s">
        <v>220</v>
      </c>
      <c r="E253" s="79">
        <v>51</v>
      </c>
      <c r="F253" s="79" t="s">
        <v>803</v>
      </c>
      <c r="G253" s="161" t="s">
        <v>543</v>
      </c>
      <c r="H253" s="79">
        <v>381495</v>
      </c>
      <c r="I253" s="161">
        <v>1600</v>
      </c>
      <c r="J253" s="161">
        <v>25</v>
      </c>
      <c r="K253" s="161">
        <v>2007</v>
      </c>
      <c r="L253" s="161" t="s">
        <v>55</v>
      </c>
      <c r="M253" s="160" t="s">
        <v>6</v>
      </c>
      <c r="N253" s="160" t="s">
        <v>6</v>
      </c>
      <c r="O253" s="160" t="s">
        <v>6</v>
      </c>
      <c r="P253" s="160" t="s">
        <v>6</v>
      </c>
      <c r="Q253" s="65">
        <v>43831</v>
      </c>
      <c r="R253" s="13" t="s">
        <v>51</v>
      </c>
      <c r="S253" s="159">
        <v>777</v>
      </c>
      <c r="T253" s="12">
        <f t="shared" si="9"/>
        <v>1753.3595519999999</v>
      </c>
    </row>
    <row r="254" spans="1:20" hidden="1">
      <c r="A254" s="61">
        <v>43851</v>
      </c>
      <c r="B254" s="61">
        <v>43851</v>
      </c>
      <c r="C254" s="10">
        <v>220</v>
      </c>
      <c r="D254" s="10" t="s">
        <v>84</v>
      </c>
      <c r="E254" s="10" t="s">
        <v>84</v>
      </c>
      <c r="F254" s="10" t="s">
        <v>79</v>
      </c>
      <c r="G254" s="162" t="s">
        <v>203</v>
      </c>
      <c r="H254" s="162" t="s">
        <v>245</v>
      </c>
      <c r="I254" s="162">
        <v>2000</v>
      </c>
      <c r="J254" s="162">
        <v>63</v>
      </c>
      <c r="K254" s="162">
        <v>2009</v>
      </c>
      <c r="L254" s="10" t="s">
        <v>55</v>
      </c>
      <c r="M254" s="163" t="s">
        <v>6</v>
      </c>
      <c r="N254" s="163" t="s">
        <v>6</v>
      </c>
      <c r="O254" s="163" t="s">
        <v>6</v>
      </c>
      <c r="P254" s="162" t="s">
        <v>317</v>
      </c>
      <c r="Q254" s="65">
        <v>43831</v>
      </c>
      <c r="R254" s="15" t="s">
        <v>23</v>
      </c>
      <c r="S254" s="10">
        <v>1690.99</v>
      </c>
      <c r="T254" s="10">
        <v>1690.99</v>
      </c>
    </row>
    <row r="255" spans="1:20" hidden="1">
      <c r="A255" s="61">
        <v>43857</v>
      </c>
      <c r="B255" s="61">
        <v>43857</v>
      </c>
      <c r="C255" s="163">
        <v>6</v>
      </c>
      <c r="D255" s="163" t="s">
        <v>228</v>
      </c>
      <c r="E255" s="163">
        <v>20</v>
      </c>
      <c r="F255" s="163" t="s">
        <v>334</v>
      </c>
      <c r="G255" s="163" t="s">
        <v>802</v>
      </c>
      <c r="H255" s="163">
        <v>275525</v>
      </c>
      <c r="I255" s="10">
        <v>1600</v>
      </c>
      <c r="J255" s="10">
        <v>25</v>
      </c>
      <c r="K255" s="163">
        <v>2007</v>
      </c>
      <c r="L255" s="163" t="s">
        <v>55</v>
      </c>
      <c r="M255" s="163" t="s">
        <v>6</v>
      </c>
      <c r="N255" s="163" t="s">
        <v>6</v>
      </c>
      <c r="O255" s="163" t="s">
        <v>6</v>
      </c>
      <c r="P255" s="79"/>
      <c r="Q255" s="65">
        <v>43831</v>
      </c>
      <c r="R255" s="13" t="s">
        <v>51</v>
      </c>
      <c r="S255" s="163">
        <v>777</v>
      </c>
      <c r="T255" s="12">
        <f t="shared" ref="T255:T286" si="10">S255*1.92*1.15*1.022</f>
        <v>1753.3595519999999</v>
      </c>
    </row>
    <row r="256" spans="1:20" hidden="1">
      <c r="A256" s="61">
        <v>43859</v>
      </c>
      <c r="B256" s="61">
        <v>43859</v>
      </c>
      <c r="C256" s="164">
        <v>6</v>
      </c>
      <c r="D256" s="164" t="s">
        <v>112</v>
      </c>
      <c r="E256" s="164">
        <v>231</v>
      </c>
      <c r="F256" s="164" t="s">
        <v>120</v>
      </c>
      <c r="G256" s="164" t="s">
        <v>53</v>
      </c>
      <c r="H256" s="164">
        <v>27255</v>
      </c>
      <c r="I256" s="164">
        <v>630</v>
      </c>
      <c r="J256" s="164">
        <v>20</v>
      </c>
      <c r="K256" s="164">
        <v>1970</v>
      </c>
      <c r="L256" s="164" t="s">
        <v>9</v>
      </c>
      <c r="M256" s="164">
        <v>49</v>
      </c>
      <c r="N256" s="164">
        <v>53</v>
      </c>
      <c r="O256" s="164">
        <v>49</v>
      </c>
      <c r="P256" s="164" t="s">
        <v>6</v>
      </c>
      <c r="Q256" s="65">
        <v>43862</v>
      </c>
      <c r="R256" s="11" t="s">
        <v>56</v>
      </c>
      <c r="S256" s="164">
        <v>1179</v>
      </c>
      <c r="T256" s="12">
        <f t="shared" si="10"/>
        <v>2660.5031039999994</v>
      </c>
    </row>
    <row r="257" spans="1:20" hidden="1">
      <c r="A257" s="61">
        <v>43867</v>
      </c>
      <c r="B257" s="61">
        <v>43867</v>
      </c>
      <c r="C257" s="165">
        <v>6</v>
      </c>
      <c r="D257" s="165" t="s">
        <v>183</v>
      </c>
      <c r="E257" s="165">
        <v>59</v>
      </c>
      <c r="F257" s="165" t="s">
        <v>185</v>
      </c>
      <c r="G257" s="10" t="s">
        <v>181</v>
      </c>
      <c r="H257" s="165">
        <v>43305</v>
      </c>
      <c r="I257" s="165">
        <v>630</v>
      </c>
      <c r="J257" s="165">
        <v>31.5</v>
      </c>
      <c r="K257" s="165">
        <v>1993</v>
      </c>
      <c r="L257" s="165" t="s">
        <v>9</v>
      </c>
      <c r="M257" s="165">
        <v>36</v>
      </c>
      <c r="N257" s="165">
        <v>36</v>
      </c>
      <c r="O257" s="165">
        <v>34</v>
      </c>
      <c r="P257" s="165" t="s">
        <v>820</v>
      </c>
      <c r="Q257" s="65">
        <v>43862</v>
      </c>
      <c r="R257" s="11" t="s">
        <v>56</v>
      </c>
      <c r="S257" s="165">
        <v>1179</v>
      </c>
      <c r="T257" s="12">
        <f t="shared" si="10"/>
        <v>2660.5031039999994</v>
      </c>
    </row>
    <row r="258" spans="1:20" hidden="1">
      <c r="A258" s="61">
        <v>43908</v>
      </c>
      <c r="B258" s="61">
        <v>43909</v>
      </c>
      <c r="C258" s="207">
        <v>220</v>
      </c>
      <c r="D258" s="207" t="s">
        <v>84</v>
      </c>
      <c r="E258" s="207">
        <v>7</v>
      </c>
      <c r="F258" s="207" t="s">
        <v>286</v>
      </c>
      <c r="G258" s="207" t="s">
        <v>203</v>
      </c>
      <c r="H258" s="207" t="s">
        <v>291</v>
      </c>
      <c r="I258" s="207">
        <v>2000</v>
      </c>
      <c r="J258" s="207">
        <v>63</v>
      </c>
      <c r="K258" s="207">
        <v>2009</v>
      </c>
      <c r="L258" s="207" t="s">
        <v>55</v>
      </c>
      <c r="M258" s="207" t="s">
        <v>6</v>
      </c>
      <c r="N258" s="207" t="s">
        <v>6</v>
      </c>
      <c r="O258" s="207" t="s">
        <v>6</v>
      </c>
      <c r="P258" s="207" t="s">
        <v>297</v>
      </c>
      <c r="Q258" s="65">
        <v>43891</v>
      </c>
      <c r="R258" s="33" t="s">
        <v>208</v>
      </c>
      <c r="S258" s="15">
        <v>7440</v>
      </c>
      <c r="T258" s="12">
        <f t="shared" si="10"/>
        <v>16788.925439999995</v>
      </c>
    </row>
    <row r="259" spans="1:20" hidden="1">
      <c r="A259" s="61">
        <v>43913</v>
      </c>
      <c r="B259" s="61">
        <v>43913</v>
      </c>
      <c r="C259" s="210">
        <v>220</v>
      </c>
      <c r="D259" s="210" t="s">
        <v>84</v>
      </c>
      <c r="E259" s="210">
        <v>8</v>
      </c>
      <c r="F259" s="210" t="s">
        <v>310</v>
      </c>
      <c r="G259" s="210" t="s">
        <v>203</v>
      </c>
      <c r="H259" s="210" t="s">
        <v>429</v>
      </c>
      <c r="I259" s="210">
        <v>2000</v>
      </c>
      <c r="J259" s="210">
        <v>63</v>
      </c>
      <c r="K259" s="210">
        <v>2009</v>
      </c>
      <c r="L259" s="210" t="s">
        <v>55</v>
      </c>
      <c r="M259" s="210" t="s">
        <v>6</v>
      </c>
      <c r="N259" s="210" t="s">
        <v>6</v>
      </c>
      <c r="O259" s="210" t="s">
        <v>6</v>
      </c>
      <c r="P259" s="210" t="s">
        <v>6</v>
      </c>
      <c r="Q259" s="65">
        <v>43891</v>
      </c>
      <c r="R259" s="33" t="s">
        <v>208</v>
      </c>
      <c r="S259" s="15">
        <v>7440</v>
      </c>
      <c r="T259" s="12">
        <f t="shared" si="10"/>
        <v>16788.925439999995</v>
      </c>
    </row>
    <row r="260" spans="1:20" hidden="1">
      <c r="A260" s="61">
        <v>43915</v>
      </c>
      <c r="B260" s="61">
        <v>43915</v>
      </c>
      <c r="C260" s="212">
        <v>220</v>
      </c>
      <c r="D260" s="212" t="s">
        <v>84</v>
      </c>
      <c r="E260" s="212">
        <v>3</v>
      </c>
      <c r="F260" s="212" t="s">
        <v>889</v>
      </c>
      <c r="G260" s="212" t="s">
        <v>203</v>
      </c>
      <c r="H260" s="79" t="s">
        <v>890</v>
      </c>
      <c r="I260" s="212">
        <v>2000</v>
      </c>
      <c r="J260" s="212">
        <v>63</v>
      </c>
      <c r="K260" s="212">
        <v>2009</v>
      </c>
      <c r="L260" s="212" t="s">
        <v>55</v>
      </c>
      <c r="M260" s="212" t="s">
        <v>6</v>
      </c>
      <c r="N260" s="212" t="s">
        <v>6</v>
      </c>
      <c r="O260" s="212" t="s">
        <v>6</v>
      </c>
      <c r="P260" s="212" t="s">
        <v>6</v>
      </c>
      <c r="Q260" s="68">
        <v>43922</v>
      </c>
      <c r="R260" s="33" t="s">
        <v>208</v>
      </c>
      <c r="S260" s="15">
        <v>7440</v>
      </c>
      <c r="T260" s="12">
        <f t="shared" si="10"/>
        <v>16788.925439999995</v>
      </c>
    </row>
    <row r="261" spans="1:20" hidden="1">
      <c r="A261" s="61">
        <v>43917</v>
      </c>
      <c r="B261" s="61">
        <v>43917</v>
      </c>
      <c r="C261" s="213">
        <v>220</v>
      </c>
      <c r="D261" s="213" t="s">
        <v>84</v>
      </c>
      <c r="E261" s="213">
        <v>4</v>
      </c>
      <c r="F261" s="213" t="s">
        <v>895</v>
      </c>
      <c r="G261" s="213" t="s">
        <v>203</v>
      </c>
      <c r="H261" s="214" t="s">
        <v>896</v>
      </c>
      <c r="I261" s="213">
        <v>2000</v>
      </c>
      <c r="J261" s="213">
        <v>63</v>
      </c>
      <c r="K261" s="213">
        <v>2009</v>
      </c>
      <c r="L261" s="213" t="s">
        <v>55</v>
      </c>
      <c r="M261" s="213" t="s">
        <v>6</v>
      </c>
      <c r="N261" s="213" t="s">
        <v>6</v>
      </c>
      <c r="O261" s="213" t="s">
        <v>6</v>
      </c>
      <c r="P261" s="213" t="s">
        <v>6</v>
      </c>
      <c r="Q261" s="68">
        <v>43922</v>
      </c>
      <c r="R261" s="33" t="s">
        <v>208</v>
      </c>
      <c r="S261" s="15">
        <v>7440</v>
      </c>
      <c r="T261" s="12">
        <f t="shared" si="10"/>
        <v>16788.925439999995</v>
      </c>
    </row>
    <row r="262" spans="1:20" hidden="1">
      <c r="A262" s="61">
        <v>43918</v>
      </c>
      <c r="B262" s="61">
        <v>43918</v>
      </c>
      <c r="C262" s="215">
        <v>220</v>
      </c>
      <c r="D262" s="215" t="s">
        <v>84</v>
      </c>
      <c r="E262" s="215">
        <v>6</v>
      </c>
      <c r="F262" s="215" t="s">
        <v>897</v>
      </c>
      <c r="G262" s="215" t="s">
        <v>203</v>
      </c>
      <c r="H262" s="215" t="s">
        <v>900</v>
      </c>
      <c r="I262" s="215">
        <v>2000</v>
      </c>
      <c r="J262" s="215">
        <v>63</v>
      </c>
      <c r="K262" s="215">
        <v>2009</v>
      </c>
      <c r="L262" s="215" t="s">
        <v>55</v>
      </c>
      <c r="M262" s="215" t="s">
        <v>6</v>
      </c>
      <c r="N262" s="215" t="s">
        <v>6</v>
      </c>
      <c r="O262" s="215" t="s">
        <v>6</v>
      </c>
      <c r="P262" s="215" t="s">
        <v>6</v>
      </c>
      <c r="Q262" s="68">
        <v>43922</v>
      </c>
      <c r="R262" s="33" t="s">
        <v>208</v>
      </c>
      <c r="S262" s="15">
        <v>7440</v>
      </c>
      <c r="T262" s="12">
        <f t="shared" si="10"/>
        <v>16788.925439999995</v>
      </c>
    </row>
    <row r="263" spans="1:20" hidden="1">
      <c r="A263" s="61">
        <v>43918</v>
      </c>
      <c r="B263" s="61">
        <v>43918</v>
      </c>
      <c r="C263" s="214">
        <v>220</v>
      </c>
      <c r="D263" s="214" t="s">
        <v>84</v>
      </c>
      <c r="E263" s="214">
        <v>5</v>
      </c>
      <c r="F263" s="214" t="s">
        <v>410</v>
      </c>
      <c r="G263" s="214" t="s">
        <v>203</v>
      </c>
      <c r="H263" s="214" t="s">
        <v>411</v>
      </c>
      <c r="I263" s="214">
        <v>2000</v>
      </c>
      <c r="J263" s="214">
        <v>63</v>
      </c>
      <c r="K263" s="214">
        <v>2009</v>
      </c>
      <c r="L263" s="214" t="s">
        <v>55</v>
      </c>
      <c r="M263" s="214" t="s">
        <v>6</v>
      </c>
      <c r="N263" s="214" t="s">
        <v>6</v>
      </c>
      <c r="O263" s="214" t="s">
        <v>6</v>
      </c>
      <c r="P263" s="214" t="s">
        <v>6</v>
      </c>
      <c r="Q263" s="68">
        <v>43922</v>
      </c>
      <c r="R263" s="33" t="s">
        <v>208</v>
      </c>
      <c r="S263" s="15">
        <v>7440</v>
      </c>
      <c r="T263" s="12">
        <f t="shared" si="10"/>
        <v>16788.925439999995</v>
      </c>
    </row>
    <row r="264" spans="1:20" hidden="1">
      <c r="A264" s="61">
        <v>43919</v>
      </c>
      <c r="B264" s="61">
        <v>43919</v>
      </c>
      <c r="C264" s="216">
        <v>220</v>
      </c>
      <c r="D264" s="216" t="s">
        <v>84</v>
      </c>
      <c r="E264" s="216">
        <v>2</v>
      </c>
      <c r="F264" s="79" t="s">
        <v>903</v>
      </c>
      <c r="G264" s="216" t="s">
        <v>203</v>
      </c>
      <c r="H264" s="216" t="s">
        <v>904</v>
      </c>
      <c r="I264" s="216">
        <v>2000</v>
      </c>
      <c r="J264" s="216">
        <v>63</v>
      </c>
      <c r="K264" s="216">
        <v>2009</v>
      </c>
      <c r="L264" s="216" t="s">
        <v>55</v>
      </c>
      <c r="M264" s="216" t="s">
        <v>6</v>
      </c>
      <c r="N264" s="216" t="s">
        <v>6</v>
      </c>
      <c r="O264" s="216" t="s">
        <v>6</v>
      </c>
      <c r="P264" s="216" t="s">
        <v>6</v>
      </c>
      <c r="Q264" s="68">
        <v>43922</v>
      </c>
      <c r="R264" s="33" t="s">
        <v>208</v>
      </c>
      <c r="S264" s="15">
        <v>7440</v>
      </c>
      <c r="T264" s="12">
        <f t="shared" si="10"/>
        <v>16788.925439999995</v>
      </c>
    </row>
    <row r="265" spans="1:20" hidden="1">
      <c r="A265" s="61">
        <v>43921</v>
      </c>
      <c r="B265" s="61">
        <v>43921</v>
      </c>
      <c r="C265" s="219">
        <v>220</v>
      </c>
      <c r="D265" s="219" t="s">
        <v>84</v>
      </c>
      <c r="E265" s="219">
        <v>1</v>
      </c>
      <c r="F265" s="219" t="s">
        <v>906</v>
      </c>
      <c r="G265" s="219" t="s">
        <v>203</v>
      </c>
      <c r="H265" s="219" t="s">
        <v>907</v>
      </c>
      <c r="I265" s="219">
        <v>2000</v>
      </c>
      <c r="J265" s="219">
        <v>63</v>
      </c>
      <c r="K265" s="219">
        <v>2009</v>
      </c>
      <c r="L265" s="219" t="s">
        <v>55</v>
      </c>
      <c r="M265" s="219" t="s">
        <v>6</v>
      </c>
      <c r="N265" s="219" t="s">
        <v>6</v>
      </c>
      <c r="O265" s="219" t="s">
        <v>6</v>
      </c>
      <c r="P265" s="219" t="s">
        <v>6</v>
      </c>
      <c r="Q265" s="68">
        <v>43922</v>
      </c>
      <c r="R265" s="33" t="s">
        <v>208</v>
      </c>
      <c r="S265" s="15">
        <v>7440</v>
      </c>
      <c r="T265" s="12">
        <f t="shared" si="10"/>
        <v>16788.925439999995</v>
      </c>
    </row>
    <row r="266" spans="1:20" hidden="1">
      <c r="A266" s="61">
        <v>43922</v>
      </c>
      <c r="B266" s="61">
        <v>43922</v>
      </c>
      <c r="C266" s="220">
        <v>110</v>
      </c>
      <c r="D266" s="220" t="s">
        <v>84</v>
      </c>
      <c r="E266" s="220">
        <v>22</v>
      </c>
      <c r="F266" s="220" t="s">
        <v>906</v>
      </c>
      <c r="G266" s="220" t="s">
        <v>189</v>
      </c>
      <c r="H266" s="220" t="s">
        <v>911</v>
      </c>
      <c r="I266" s="220">
        <v>2000</v>
      </c>
      <c r="J266" s="220">
        <v>40</v>
      </c>
      <c r="K266" s="220">
        <v>2006</v>
      </c>
      <c r="L266" s="220" t="s">
        <v>55</v>
      </c>
      <c r="M266" s="220" t="s">
        <v>6</v>
      </c>
      <c r="N266" s="220" t="s">
        <v>6</v>
      </c>
      <c r="O266" s="220" t="s">
        <v>6</v>
      </c>
      <c r="P266" s="220" t="s">
        <v>6</v>
      </c>
      <c r="Q266" s="68">
        <v>43922</v>
      </c>
      <c r="R266" s="33" t="s">
        <v>209</v>
      </c>
      <c r="S266" s="15">
        <v>5022</v>
      </c>
      <c r="T266" s="12">
        <f t="shared" si="10"/>
        <v>11332.524672</v>
      </c>
    </row>
    <row r="267" spans="1:20" hidden="1">
      <c r="A267" s="61">
        <v>43923</v>
      </c>
      <c r="B267" s="61">
        <v>43923</v>
      </c>
      <c r="C267" s="221">
        <v>220</v>
      </c>
      <c r="D267" s="221" t="s">
        <v>84</v>
      </c>
      <c r="E267" s="221">
        <v>10</v>
      </c>
      <c r="F267" s="221" t="s">
        <v>79</v>
      </c>
      <c r="G267" s="221" t="s">
        <v>203</v>
      </c>
      <c r="H267" s="221" t="s">
        <v>245</v>
      </c>
      <c r="I267" s="221">
        <v>2000</v>
      </c>
      <c r="J267" s="221">
        <v>63</v>
      </c>
      <c r="K267" s="221">
        <v>2009</v>
      </c>
      <c r="L267" s="221" t="s">
        <v>55</v>
      </c>
      <c r="M267" s="221" t="s">
        <v>6</v>
      </c>
      <c r="N267" s="221" t="s">
        <v>6</v>
      </c>
      <c r="O267" s="221" t="s">
        <v>6</v>
      </c>
      <c r="P267" s="221" t="s">
        <v>6</v>
      </c>
      <c r="Q267" s="68">
        <v>43922</v>
      </c>
      <c r="R267" s="33" t="s">
        <v>208</v>
      </c>
      <c r="S267" s="15">
        <v>7440</v>
      </c>
      <c r="T267" s="12">
        <f t="shared" si="10"/>
        <v>16788.925439999995</v>
      </c>
    </row>
    <row r="268" spans="1:20" hidden="1">
      <c r="A268" s="61">
        <v>43925</v>
      </c>
      <c r="B268" s="61">
        <v>43927</v>
      </c>
      <c r="C268" s="222">
        <v>220</v>
      </c>
      <c r="D268" s="222" t="s">
        <v>84</v>
      </c>
      <c r="E268" s="222">
        <v>11</v>
      </c>
      <c r="F268" s="222" t="s">
        <v>255</v>
      </c>
      <c r="G268" s="222" t="s">
        <v>203</v>
      </c>
      <c r="H268" s="222" t="s">
        <v>257</v>
      </c>
      <c r="I268" s="222">
        <v>2000</v>
      </c>
      <c r="J268" s="222">
        <v>63</v>
      </c>
      <c r="K268" s="222">
        <v>2009</v>
      </c>
      <c r="L268" s="222" t="s">
        <v>55</v>
      </c>
      <c r="M268" s="222" t="s">
        <v>6</v>
      </c>
      <c r="N268" s="222" t="s">
        <v>6</v>
      </c>
      <c r="O268" s="222" t="s">
        <v>6</v>
      </c>
      <c r="P268" s="222" t="s">
        <v>6</v>
      </c>
      <c r="Q268" s="68">
        <v>43922</v>
      </c>
      <c r="R268" s="33" t="s">
        <v>208</v>
      </c>
      <c r="S268" s="15">
        <v>7440</v>
      </c>
      <c r="T268" s="12">
        <f t="shared" si="10"/>
        <v>16788.925439999995</v>
      </c>
    </row>
    <row r="269" spans="1:20" hidden="1">
      <c r="A269" s="61">
        <v>43926</v>
      </c>
      <c r="B269" s="61">
        <v>43927</v>
      </c>
      <c r="C269" s="222">
        <v>220</v>
      </c>
      <c r="D269" s="222" t="s">
        <v>84</v>
      </c>
      <c r="E269" s="222">
        <v>12</v>
      </c>
      <c r="F269" s="222" t="s">
        <v>248</v>
      </c>
      <c r="G269" s="222" t="s">
        <v>203</v>
      </c>
      <c r="H269" s="222" t="s">
        <v>249</v>
      </c>
      <c r="I269" s="222">
        <v>2000</v>
      </c>
      <c r="J269" s="222">
        <v>63</v>
      </c>
      <c r="K269" s="222">
        <v>2009</v>
      </c>
      <c r="L269" s="222" t="s">
        <v>55</v>
      </c>
      <c r="M269" s="222" t="s">
        <v>6</v>
      </c>
      <c r="N269" s="222" t="s">
        <v>6</v>
      </c>
      <c r="O269" s="222" t="s">
        <v>6</v>
      </c>
      <c r="P269" s="222" t="s">
        <v>6</v>
      </c>
      <c r="Q269" s="68">
        <v>43922</v>
      </c>
      <c r="R269" s="33" t="s">
        <v>208</v>
      </c>
      <c r="S269" s="15">
        <v>7440</v>
      </c>
      <c r="T269" s="12">
        <f t="shared" si="10"/>
        <v>16788.925439999995</v>
      </c>
    </row>
    <row r="270" spans="1:20" hidden="1">
      <c r="A270" s="61">
        <v>43929</v>
      </c>
      <c r="B270" s="61">
        <v>43929</v>
      </c>
      <c r="C270" s="223">
        <v>220</v>
      </c>
      <c r="D270" s="223" t="s">
        <v>84</v>
      </c>
      <c r="E270" s="223">
        <v>13</v>
      </c>
      <c r="F270" s="223" t="s">
        <v>312</v>
      </c>
      <c r="G270" s="223" t="s">
        <v>203</v>
      </c>
      <c r="H270" s="223" t="s">
        <v>260</v>
      </c>
      <c r="I270" s="223">
        <v>2000</v>
      </c>
      <c r="J270" s="223">
        <v>63</v>
      </c>
      <c r="K270" s="223">
        <v>2009</v>
      </c>
      <c r="L270" s="223" t="s">
        <v>55</v>
      </c>
      <c r="M270" s="223" t="s">
        <v>6</v>
      </c>
      <c r="N270" s="223" t="s">
        <v>6</v>
      </c>
      <c r="O270" s="223" t="s">
        <v>6</v>
      </c>
      <c r="P270" s="223" t="s">
        <v>6</v>
      </c>
      <c r="Q270" s="68">
        <v>43922</v>
      </c>
      <c r="R270" s="33" t="s">
        <v>208</v>
      </c>
      <c r="S270" s="15">
        <v>7440</v>
      </c>
      <c r="T270" s="12">
        <f t="shared" si="10"/>
        <v>16788.925439999995</v>
      </c>
    </row>
    <row r="271" spans="1:20" hidden="1">
      <c r="A271" s="61">
        <v>43929</v>
      </c>
      <c r="B271" s="61">
        <v>43929</v>
      </c>
      <c r="C271" s="224">
        <v>220</v>
      </c>
      <c r="D271" s="224" t="s">
        <v>84</v>
      </c>
      <c r="E271" s="224">
        <v>15</v>
      </c>
      <c r="F271" s="224" t="s">
        <v>479</v>
      </c>
      <c r="G271" s="224" t="s">
        <v>203</v>
      </c>
      <c r="H271" s="225" t="s">
        <v>926</v>
      </c>
      <c r="I271" s="224">
        <v>2000</v>
      </c>
      <c r="J271" s="224">
        <v>63</v>
      </c>
      <c r="K271" s="224">
        <v>2009</v>
      </c>
      <c r="L271" s="224" t="s">
        <v>55</v>
      </c>
      <c r="M271" s="224" t="s">
        <v>6</v>
      </c>
      <c r="N271" s="224" t="s">
        <v>6</v>
      </c>
      <c r="O271" s="224" t="s">
        <v>6</v>
      </c>
      <c r="P271" s="224" t="s">
        <v>6</v>
      </c>
      <c r="Q271" s="68">
        <v>43922</v>
      </c>
      <c r="R271" s="15" t="s">
        <v>208</v>
      </c>
      <c r="S271" s="15">
        <v>7440</v>
      </c>
      <c r="T271" s="12">
        <f t="shared" si="10"/>
        <v>16788.925439999995</v>
      </c>
    </row>
    <row r="272" spans="1:20" hidden="1">
      <c r="A272" s="61">
        <v>43930</v>
      </c>
      <c r="B272" s="61">
        <v>43930</v>
      </c>
      <c r="C272" s="225">
        <v>220</v>
      </c>
      <c r="D272" s="225" t="s">
        <v>84</v>
      </c>
      <c r="E272" s="225">
        <v>11</v>
      </c>
      <c r="F272" s="225" t="s">
        <v>262</v>
      </c>
      <c r="G272" s="225" t="s">
        <v>203</v>
      </c>
      <c r="H272" s="225" t="s">
        <v>263</v>
      </c>
      <c r="I272" s="225">
        <v>2000</v>
      </c>
      <c r="J272" s="225">
        <v>63</v>
      </c>
      <c r="K272" s="225">
        <v>2009</v>
      </c>
      <c r="L272" s="225" t="s">
        <v>55</v>
      </c>
      <c r="M272" s="225" t="s">
        <v>6</v>
      </c>
      <c r="N272" s="225" t="s">
        <v>6</v>
      </c>
      <c r="O272" s="225" t="s">
        <v>6</v>
      </c>
      <c r="P272" s="225" t="s">
        <v>6</v>
      </c>
      <c r="Q272" s="68">
        <v>43922</v>
      </c>
      <c r="R272" s="33" t="s">
        <v>208</v>
      </c>
      <c r="S272" s="15">
        <v>7440</v>
      </c>
      <c r="T272" s="12">
        <f t="shared" si="10"/>
        <v>16788.925439999995</v>
      </c>
    </row>
    <row r="273" spans="1:20" hidden="1">
      <c r="A273" s="61">
        <v>43931</v>
      </c>
      <c r="B273" s="61">
        <v>43931</v>
      </c>
      <c r="C273" s="226">
        <v>220</v>
      </c>
      <c r="D273" s="226" t="s">
        <v>84</v>
      </c>
      <c r="E273" s="226">
        <v>14</v>
      </c>
      <c r="F273" s="226" t="s">
        <v>463</v>
      </c>
      <c r="G273" s="226" t="s">
        <v>203</v>
      </c>
      <c r="H273" s="226" t="s">
        <v>473</v>
      </c>
      <c r="I273" s="226">
        <v>2000</v>
      </c>
      <c r="J273" s="226">
        <v>63</v>
      </c>
      <c r="K273" s="226">
        <v>2009</v>
      </c>
      <c r="L273" s="226" t="s">
        <v>55</v>
      </c>
      <c r="M273" s="226" t="s">
        <v>6</v>
      </c>
      <c r="N273" s="226" t="s">
        <v>6</v>
      </c>
      <c r="O273" s="226" t="s">
        <v>6</v>
      </c>
      <c r="P273" s="226" t="s">
        <v>6</v>
      </c>
      <c r="Q273" s="68">
        <v>43922</v>
      </c>
      <c r="R273" s="33" t="s">
        <v>208</v>
      </c>
      <c r="S273" s="15">
        <v>7440</v>
      </c>
      <c r="T273" s="12">
        <f t="shared" si="10"/>
        <v>16788.925439999995</v>
      </c>
    </row>
    <row r="274" spans="1:20" hidden="1">
      <c r="A274" s="61">
        <v>43934</v>
      </c>
      <c r="B274" s="61">
        <v>43939</v>
      </c>
      <c r="C274" s="227">
        <v>220</v>
      </c>
      <c r="D274" s="227" t="s">
        <v>84</v>
      </c>
      <c r="E274" s="227">
        <v>9</v>
      </c>
      <c r="F274" s="231" t="s">
        <v>930</v>
      </c>
      <c r="G274" s="227" t="s">
        <v>203</v>
      </c>
      <c r="H274" s="227" t="s">
        <v>941</v>
      </c>
      <c r="I274" s="227">
        <v>2000</v>
      </c>
      <c r="J274" s="227">
        <v>63</v>
      </c>
      <c r="K274" s="227">
        <v>2009</v>
      </c>
      <c r="L274" s="227" t="s">
        <v>55</v>
      </c>
      <c r="M274" s="227" t="s">
        <v>6</v>
      </c>
      <c r="N274" s="227" t="s">
        <v>6</v>
      </c>
      <c r="O274" s="227" t="s">
        <v>6</v>
      </c>
      <c r="P274" s="227" t="s">
        <v>6</v>
      </c>
      <c r="Q274" s="68">
        <v>43922</v>
      </c>
      <c r="R274" s="33" t="s">
        <v>208</v>
      </c>
      <c r="S274" s="15">
        <v>7440</v>
      </c>
      <c r="T274" s="12">
        <f t="shared" si="10"/>
        <v>16788.925439999995</v>
      </c>
    </row>
    <row r="275" spans="1:20" hidden="1">
      <c r="A275" s="117">
        <v>43936</v>
      </c>
      <c r="B275" s="117">
        <v>43936</v>
      </c>
      <c r="C275" s="228">
        <v>220</v>
      </c>
      <c r="D275" s="228" t="s">
        <v>84</v>
      </c>
      <c r="E275" s="228">
        <v>16</v>
      </c>
      <c r="F275" s="231" t="s">
        <v>320</v>
      </c>
      <c r="G275" s="228" t="s">
        <v>203</v>
      </c>
      <c r="H275" s="228" t="s">
        <v>342</v>
      </c>
      <c r="I275" s="228">
        <v>2000</v>
      </c>
      <c r="J275" s="228">
        <v>63</v>
      </c>
      <c r="K275" s="228">
        <v>2009</v>
      </c>
      <c r="L275" s="228" t="s">
        <v>55</v>
      </c>
      <c r="M275" s="228" t="s">
        <v>6</v>
      </c>
      <c r="N275" s="228" t="s">
        <v>6</v>
      </c>
      <c r="O275" s="228" t="s">
        <v>6</v>
      </c>
      <c r="P275" s="228" t="s">
        <v>6</v>
      </c>
      <c r="Q275" s="68">
        <v>43922</v>
      </c>
      <c r="R275" s="33" t="s">
        <v>208</v>
      </c>
      <c r="S275" s="15">
        <v>7440</v>
      </c>
      <c r="T275" s="12">
        <f t="shared" ref="T275" si="11">S275*1.92*1.15*1.022</f>
        <v>16788.925439999995</v>
      </c>
    </row>
    <row r="276" spans="1:20" hidden="1">
      <c r="A276" s="117">
        <v>43936</v>
      </c>
      <c r="B276" s="117">
        <v>43936</v>
      </c>
      <c r="C276" s="229">
        <v>220</v>
      </c>
      <c r="D276" s="229" t="s">
        <v>84</v>
      </c>
      <c r="E276" s="229">
        <v>17</v>
      </c>
      <c r="F276" s="231" t="s">
        <v>932</v>
      </c>
      <c r="G276" s="229" t="s">
        <v>203</v>
      </c>
      <c r="H276" s="229" t="s">
        <v>458</v>
      </c>
      <c r="I276" s="229">
        <v>2000</v>
      </c>
      <c r="J276" s="229">
        <v>63</v>
      </c>
      <c r="K276" s="229">
        <v>2009</v>
      </c>
      <c r="L276" s="229" t="s">
        <v>55</v>
      </c>
      <c r="M276" s="229" t="s">
        <v>6</v>
      </c>
      <c r="N276" s="229" t="s">
        <v>6</v>
      </c>
      <c r="O276" s="229" t="s">
        <v>6</v>
      </c>
      <c r="P276" s="229" t="s">
        <v>6</v>
      </c>
      <c r="Q276" s="68">
        <v>43922</v>
      </c>
      <c r="R276" s="33" t="s">
        <v>208</v>
      </c>
      <c r="S276" s="15">
        <v>7440</v>
      </c>
      <c r="T276" s="12">
        <f t="shared" si="10"/>
        <v>16788.925439999995</v>
      </c>
    </row>
    <row r="277" spans="1:20" hidden="1">
      <c r="A277" s="61">
        <v>43938</v>
      </c>
      <c r="B277" s="61">
        <v>43938</v>
      </c>
      <c r="C277" s="230">
        <v>220</v>
      </c>
      <c r="D277" s="230" t="s">
        <v>84</v>
      </c>
      <c r="E277" s="79">
        <v>14</v>
      </c>
      <c r="F277" s="231" t="s">
        <v>939</v>
      </c>
      <c r="G277" s="230" t="s">
        <v>203</v>
      </c>
      <c r="H277" s="79" t="s">
        <v>942</v>
      </c>
      <c r="I277" s="230">
        <v>2000</v>
      </c>
      <c r="J277" s="230">
        <v>63</v>
      </c>
      <c r="K277" s="230">
        <v>2009</v>
      </c>
      <c r="L277" s="230" t="s">
        <v>55</v>
      </c>
      <c r="M277" s="230" t="s">
        <v>6</v>
      </c>
      <c r="N277" s="230" t="s">
        <v>6</v>
      </c>
      <c r="O277" s="230" t="s">
        <v>6</v>
      </c>
      <c r="P277" s="230" t="s">
        <v>6</v>
      </c>
      <c r="Q277" s="68">
        <v>43922</v>
      </c>
      <c r="R277" s="33" t="s">
        <v>208</v>
      </c>
      <c r="S277" s="15">
        <v>7440</v>
      </c>
      <c r="T277" s="12">
        <f t="shared" si="10"/>
        <v>16788.925439999995</v>
      </c>
    </row>
    <row r="278" spans="1:20" hidden="1">
      <c r="A278" s="61">
        <v>43959</v>
      </c>
      <c r="B278" s="61">
        <v>43959</v>
      </c>
      <c r="C278" s="191">
        <v>220</v>
      </c>
      <c r="D278" s="10" t="s">
        <v>84</v>
      </c>
      <c r="E278" s="10">
        <v>10</v>
      </c>
      <c r="F278" s="10" t="s">
        <v>79</v>
      </c>
      <c r="G278" s="239" t="s">
        <v>203</v>
      </c>
      <c r="H278" s="239" t="s">
        <v>245</v>
      </c>
      <c r="I278" s="239">
        <v>2000</v>
      </c>
      <c r="J278" s="239">
        <v>63</v>
      </c>
      <c r="K278" s="239">
        <v>2009</v>
      </c>
      <c r="L278" s="10" t="s">
        <v>55</v>
      </c>
      <c r="M278" s="240" t="s">
        <v>6</v>
      </c>
      <c r="N278" s="240" t="s">
        <v>6</v>
      </c>
      <c r="O278" s="240" t="s">
        <v>6</v>
      </c>
      <c r="P278" s="239" t="s">
        <v>317</v>
      </c>
      <c r="Q278" s="68">
        <v>43952</v>
      </c>
      <c r="R278" s="13" t="s">
        <v>23</v>
      </c>
      <c r="S278" s="10">
        <v>1690.99</v>
      </c>
      <c r="T278" s="10">
        <v>1690.99</v>
      </c>
    </row>
    <row r="279" spans="1:20">
      <c r="A279" s="61">
        <v>43959</v>
      </c>
      <c r="B279" s="61">
        <v>43959</v>
      </c>
      <c r="C279" s="239">
        <v>220</v>
      </c>
      <c r="D279" s="239" t="s">
        <v>84</v>
      </c>
      <c r="E279" s="239">
        <v>3</v>
      </c>
      <c r="F279" s="239" t="s">
        <v>966</v>
      </c>
      <c r="G279" s="239" t="s">
        <v>203</v>
      </c>
      <c r="H279" s="239" t="s">
        <v>890</v>
      </c>
      <c r="I279" s="239">
        <v>2000</v>
      </c>
      <c r="J279" s="239">
        <v>63</v>
      </c>
      <c r="K279" s="239">
        <v>2009</v>
      </c>
      <c r="L279" s="239" t="s">
        <v>55</v>
      </c>
      <c r="M279" s="239" t="s">
        <v>6</v>
      </c>
      <c r="N279" s="239" t="s">
        <v>6</v>
      </c>
      <c r="O279" s="239" t="s">
        <v>6</v>
      </c>
      <c r="P279" s="239" t="s">
        <v>317</v>
      </c>
      <c r="Q279" s="65"/>
      <c r="R279" s="13" t="s">
        <v>23</v>
      </c>
      <c r="S279" s="10">
        <v>1690.99</v>
      </c>
      <c r="T279" s="10">
        <v>1690.99</v>
      </c>
    </row>
    <row r="280" spans="1:20" hidden="1">
      <c r="A280" s="61">
        <v>43967</v>
      </c>
      <c r="B280" s="61">
        <v>43967</v>
      </c>
      <c r="C280" s="241">
        <v>220</v>
      </c>
      <c r="D280" s="241" t="s">
        <v>84</v>
      </c>
      <c r="E280" s="241">
        <v>9</v>
      </c>
      <c r="F280" s="241" t="s">
        <v>947</v>
      </c>
      <c r="G280" s="241" t="s">
        <v>203</v>
      </c>
      <c r="H280" s="241" t="s">
        <v>951</v>
      </c>
      <c r="I280" s="241">
        <v>2000</v>
      </c>
      <c r="J280" s="241">
        <v>63</v>
      </c>
      <c r="K280" s="241">
        <v>2009</v>
      </c>
      <c r="L280" s="241" t="s">
        <v>55</v>
      </c>
      <c r="M280" s="241" t="s">
        <v>6</v>
      </c>
      <c r="N280" s="241" t="s">
        <v>6</v>
      </c>
      <c r="O280" s="241" t="s">
        <v>6</v>
      </c>
      <c r="P280" s="241" t="s">
        <v>6</v>
      </c>
      <c r="Q280" s="68">
        <v>43952</v>
      </c>
      <c r="R280" s="33" t="s">
        <v>208</v>
      </c>
      <c r="S280" s="15">
        <v>7440</v>
      </c>
      <c r="T280" s="12">
        <f t="shared" si="10"/>
        <v>16788.925439999995</v>
      </c>
    </row>
    <row r="281" spans="1:20">
      <c r="A281" s="61">
        <v>43999</v>
      </c>
      <c r="B281" s="61">
        <v>43999</v>
      </c>
      <c r="C281" s="79">
        <v>6</v>
      </c>
      <c r="D281" s="79" t="s">
        <v>987</v>
      </c>
      <c r="E281" s="79">
        <v>1</v>
      </c>
      <c r="F281" s="79" t="s">
        <v>988</v>
      </c>
      <c r="G281" s="79"/>
      <c r="H281" s="79"/>
      <c r="I281" s="79">
        <v>1250</v>
      </c>
      <c r="J281" s="79">
        <v>40</v>
      </c>
      <c r="K281" s="79">
        <v>2009</v>
      </c>
      <c r="L281" s="79" t="s">
        <v>55</v>
      </c>
      <c r="M281" s="79">
        <v>13</v>
      </c>
      <c r="N281" s="79">
        <v>14</v>
      </c>
      <c r="O281" s="79">
        <v>14</v>
      </c>
      <c r="P281" s="79" t="s">
        <v>1106</v>
      </c>
      <c r="Q281" s="65"/>
      <c r="R281" s="15"/>
      <c r="S281" s="15">
        <v>5022</v>
      </c>
      <c r="T281" s="12">
        <f t="shared" si="10"/>
        <v>11332.524672</v>
      </c>
    </row>
    <row r="282" spans="1:20" hidden="1">
      <c r="A282" s="61">
        <v>44000</v>
      </c>
      <c r="B282" s="61">
        <v>44000</v>
      </c>
      <c r="C282" s="79">
        <v>220</v>
      </c>
      <c r="D282" s="79" t="s">
        <v>84</v>
      </c>
      <c r="E282" s="79">
        <v>5</v>
      </c>
      <c r="F282" s="79" t="s">
        <v>202</v>
      </c>
      <c r="G282" s="273" t="s">
        <v>203</v>
      </c>
      <c r="H282" s="273" t="s">
        <v>989</v>
      </c>
      <c r="I282" s="273">
        <v>2000</v>
      </c>
      <c r="J282" s="273">
        <v>63</v>
      </c>
      <c r="K282" s="273">
        <v>2009</v>
      </c>
      <c r="L282" s="273" t="s">
        <v>55</v>
      </c>
      <c r="M282" s="273" t="s">
        <v>6</v>
      </c>
      <c r="N282" s="273" t="s">
        <v>6</v>
      </c>
      <c r="O282" s="273" t="s">
        <v>6</v>
      </c>
      <c r="P282" s="79"/>
      <c r="Q282" s="65">
        <v>43983</v>
      </c>
      <c r="R282" s="33" t="s">
        <v>208</v>
      </c>
      <c r="S282" s="15">
        <v>7440</v>
      </c>
      <c r="T282" s="12">
        <f t="shared" si="10"/>
        <v>16788.925439999995</v>
      </c>
    </row>
    <row r="283" spans="1:20">
      <c r="A283" s="61">
        <v>44001</v>
      </c>
      <c r="B283" s="61">
        <v>44001</v>
      </c>
      <c r="C283" s="273">
        <v>6</v>
      </c>
      <c r="D283" s="273" t="s">
        <v>987</v>
      </c>
      <c r="E283" s="79">
        <v>11</v>
      </c>
      <c r="F283" s="79" t="s">
        <v>991</v>
      </c>
      <c r="G283" s="79"/>
      <c r="H283" s="79"/>
      <c r="I283" s="273">
        <v>1250</v>
      </c>
      <c r="J283" s="273">
        <v>40</v>
      </c>
      <c r="K283" s="273">
        <v>2009</v>
      </c>
      <c r="L283" s="273" t="s">
        <v>55</v>
      </c>
      <c r="M283" s="79">
        <v>15</v>
      </c>
      <c r="N283" s="79">
        <v>15</v>
      </c>
      <c r="O283" s="79">
        <v>15</v>
      </c>
      <c r="P283" s="79">
        <v>343</v>
      </c>
      <c r="Q283" s="65"/>
      <c r="R283" s="15"/>
      <c r="S283" s="15">
        <v>5022</v>
      </c>
      <c r="T283" s="12">
        <f t="shared" si="10"/>
        <v>11332.524672</v>
      </c>
    </row>
    <row r="284" spans="1:20">
      <c r="A284" s="61">
        <v>44001</v>
      </c>
      <c r="B284" s="61">
        <v>44001</v>
      </c>
      <c r="C284" s="273">
        <v>6</v>
      </c>
      <c r="D284" s="273" t="s">
        <v>992</v>
      </c>
      <c r="E284" s="79">
        <v>9</v>
      </c>
      <c r="F284" s="273" t="s">
        <v>991</v>
      </c>
      <c r="G284" s="79"/>
      <c r="H284" s="79"/>
      <c r="I284" s="273">
        <v>1250</v>
      </c>
      <c r="J284" s="273">
        <v>40</v>
      </c>
      <c r="K284" s="273">
        <v>2009</v>
      </c>
      <c r="L284" s="273" t="s">
        <v>55</v>
      </c>
      <c r="M284" s="79">
        <v>15</v>
      </c>
      <c r="N284" s="79">
        <v>15</v>
      </c>
      <c r="O284" s="79">
        <v>15</v>
      </c>
      <c r="P284" s="79">
        <v>288</v>
      </c>
      <c r="Q284" s="65"/>
      <c r="R284" s="15"/>
      <c r="S284" s="15">
        <v>5022</v>
      </c>
      <c r="T284" s="12">
        <f t="shared" si="10"/>
        <v>11332.524672</v>
      </c>
    </row>
    <row r="285" spans="1:20">
      <c r="A285" s="61">
        <v>44005</v>
      </c>
      <c r="B285" s="61">
        <v>44005</v>
      </c>
      <c r="C285" s="79">
        <v>6</v>
      </c>
      <c r="D285" s="79" t="s">
        <v>86</v>
      </c>
      <c r="E285" s="79">
        <v>155</v>
      </c>
      <c r="F285" s="79" t="s">
        <v>549</v>
      </c>
      <c r="G285" s="273" t="s">
        <v>158</v>
      </c>
      <c r="H285" s="79">
        <v>115776</v>
      </c>
      <c r="I285" s="273">
        <v>630</v>
      </c>
      <c r="J285" s="273">
        <v>20</v>
      </c>
      <c r="K285" s="273">
        <v>1980</v>
      </c>
      <c r="L285" s="79" t="s">
        <v>9</v>
      </c>
      <c r="M285" s="79">
        <v>48</v>
      </c>
      <c r="N285" s="79">
        <v>46</v>
      </c>
      <c r="O285" s="79">
        <v>48</v>
      </c>
      <c r="P285" s="297" t="s">
        <v>6</v>
      </c>
      <c r="Q285" s="65"/>
      <c r="R285" s="11" t="s">
        <v>56</v>
      </c>
      <c r="S285" s="273">
        <v>1179</v>
      </c>
      <c r="T285" s="12">
        <f t="shared" si="10"/>
        <v>2660.5031039999994</v>
      </c>
    </row>
    <row r="286" spans="1:20">
      <c r="A286" s="61">
        <v>44007</v>
      </c>
      <c r="B286" s="61">
        <v>44007</v>
      </c>
      <c r="C286" s="79">
        <v>6</v>
      </c>
      <c r="D286" s="79" t="s">
        <v>992</v>
      </c>
      <c r="E286" s="79">
        <v>6</v>
      </c>
      <c r="F286" s="79" t="s">
        <v>993</v>
      </c>
      <c r="G286" s="79"/>
      <c r="H286" s="79"/>
      <c r="I286" s="274">
        <v>1250</v>
      </c>
      <c r="J286" s="274">
        <v>40</v>
      </c>
      <c r="K286" s="274">
        <v>2009</v>
      </c>
      <c r="L286" s="274" t="s">
        <v>55</v>
      </c>
      <c r="M286" s="79">
        <v>11</v>
      </c>
      <c r="N286" s="79">
        <v>13</v>
      </c>
      <c r="O286" s="79">
        <v>12</v>
      </c>
      <c r="P286" s="79">
        <v>607</v>
      </c>
      <c r="Q286" s="65"/>
      <c r="R286" s="15"/>
      <c r="S286" s="15">
        <v>5022</v>
      </c>
      <c r="T286" s="12">
        <f t="shared" si="10"/>
        <v>11332.524672</v>
      </c>
    </row>
    <row r="287" spans="1:20">
      <c r="A287" s="61">
        <v>44007</v>
      </c>
      <c r="B287" s="61">
        <v>44007</v>
      </c>
      <c r="C287" s="275">
        <v>6</v>
      </c>
      <c r="D287" s="275" t="s">
        <v>987</v>
      </c>
      <c r="E287" s="275">
        <v>13</v>
      </c>
      <c r="F287" s="79" t="s">
        <v>994</v>
      </c>
      <c r="G287" s="79"/>
      <c r="H287" s="79"/>
      <c r="I287" s="275">
        <v>1250</v>
      </c>
      <c r="J287" s="275">
        <v>40</v>
      </c>
      <c r="K287" s="275">
        <v>2009</v>
      </c>
      <c r="L287" s="275" t="s">
        <v>55</v>
      </c>
      <c r="M287" s="79">
        <v>15</v>
      </c>
      <c r="N287" s="79">
        <v>13</v>
      </c>
      <c r="O287" s="79">
        <v>14</v>
      </c>
      <c r="P287" s="79">
        <v>206</v>
      </c>
      <c r="Q287" s="65"/>
      <c r="R287" s="15"/>
      <c r="S287" s="15">
        <v>5022</v>
      </c>
      <c r="T287" s="12">
        <f t="shared" ref="T287:T317" si="12">S287*1.92*1.15*1.022</f>
        <v>11332.524672</v>
      </c>
    </row>
    <row r="288" spans="1:20">
      <c r="A288" s="61">
        <v>44011</v>
      </c>
      <c r="B288" s="61">
        <v>44011</v>
      </c>
      <c r="C288" s="276">
        <v>6</v>
      </c>
      <c r="D288" s="276" t="s">
        <v>992</v>
      </c>
      <c r="E288" s="79">
        <v>7</v>
      </c>
      <c r="F288" s="79" t="s">
        <v>997</v>
      </c>
      <c r="G288" s="79"/>
      <c r="H288" s="79"/>
      <c r="I288" s="276">
        <v>1250</v>
      </c>
      <c r="J288" s="276">
        <v>40</v>
      </c>
      <c r="K288" s="276">
        <v>2009</v>
      </c>
      <c r="L288" s="276" t="s">
        <v>55</v>
      </c>
      <c r="M288" s="79">
        <v>12</v>
      </c>
      <c r="N288" s="79">
        <v>14</v>
      </c>
      <c r="O288" s="79">
        <v>14</v>
      </c>
      <c r="P288" s="79">
        <v>327</v>
      </c>
      <c r="Q288" s="65"/>
      <c r="R288" s="15"/>
      <c r="S288" s="15">
        <v>5022</v>
      </c>
      <c r="T288" s="12">
        <f t="shared" si="12"/>
        <v>11332.524672</v>
      </c>
    </row>
    <row r="289" spans="1:20">
      <c r="A289" s="61">
        <v>44011</v>
      </c>
      <c r="B289" s="61">
        <v>44011</v>
      </c>
      <c r="C289" s="276">
        <v>6</v>
      </c>
      <c r="D289" s="276" t="s">
        <v>987</v>
      </c>
      <c r="E289" s="79">
        <v>6</v>
      </c>
      <c r="F289" s="79" t="s">
        <v>998</v>
      </c>
      <c r="G289" s="79"/>
      <c r="H289" s="79"/>
      <c r="I289" s="276">
        <v>1250</v>
      </c>
      <c r="J289" s="276">
        <v>40</v>
      </c>
      <c r="K289" s="276">
        <v>2009</v>
      </c>
      <c r="L289" s="276" t="s">
        <v>55</v>
      </c>
      <c r="M289" s="79">
        <v>13</v>
      </c>
      <c r="N289" s="79">
        <v>13</v>
      </c>
      <c r="O289" s="79">
        <v>13</v>
      </c>
      <c r="P289" s="79">
        <v>235</v>
      </c>
      <c r="Q289" s="65"/>
      <c r="R289" s="15"/>
      <c r="S289" s="15">
        <v>5022</v>
      </c>
      <c r="T289" s="12">
        <f t="shared" si="12"/>
        <v>11332.524672</v>
      </c>
    </row>
    <row r="290" spans="1:20">
      <c r="A290" s="61">
        <v>44012</v>
      </c>
      <c r="B290" s="61">
        <v>44012</v>
      </c>
      <c r="C290" s="277">
        <v>6</v>
      </c>
      <c r="D290" s="277" t="s">
        <v>992</v>
      </c>
      <c r="E290" s="79">
        <v>4</v>
      </c>
      <c r="F290" s="79" t="s">
        <v>999</v>
      </c>
      <c r="G290" s="79"/>
      <c r="H290" s="79"/>
      <c r="I290" s="277">
        <v>1250</v>
      </c>
      <c r="J290" s="277">
        <v>40</v>
      </c>
      <c r="K290" s="277">
        <v>2009</v>
      </c>
      <c r="L290" s="277" t="s">
        <v>55</v>
      </c>
      <c r="M290" s="79">
        <v>13</v>
      </c>
      <c r="N290" s="79">
        <v>13</v>
      </c>
      <c r="O290" s="79">
        <v>13</v>
      </c>
      <c r="P290" s="79">
        <v>650</v>
      </c>
      <c r="Q290" s="65"/>
      <c r="R290" s="15"/>
      <c r="S290" s="15">
        <v>5022</v>
      </c>
      <c r="T290" s="12">
        <f t="shared" si="12"/>
        <v>11332.524672</v>
      </c>
    </row>
    <row r="291" spans="1:20">
      <c r="A291" s="61">
        <v>44012</v>
      </c>
      <c r="B291" s="61">
        <v>44012</v>
      </c>
      <c r="C291" s="277">
        <v>6</v>
      </c>
      <c r="D291" s="277" t="s">
        <v>987</v>
      </c>
      <c r="E291" s="79">
        <v>3</v>
      </c>
      <c r="F291" s="277" t="s">
        <v>1000</v>
      </c>
      <c r="G291" s="79"/>
      <c r="H291" s="79"/>
      <c r="I291" s="277">
        <v>1250</v>
      </c>
      <c r="J291" s="277">
        <v>40</v>
      </c>
      <c r="K291" s="277">
        <v>2009</v>
      </c>
      <c r="L291" s="277" t="s">
        <v>55</v>
      </c>
      <c r="M291" s="79">
        <v>12</v>
      </c>
      <c r="N291" s="79">
        <v>12</v>
      </c>
      <c r="O291" s="79">
        <v>12</v>
      </c>
      <c r="P291" s="79">
        <v>603</v>
      </c>
      <c r="Q291" s="65"/>
      <c r="R291" s="15"/>
      <c r="S291" s="15">
        <v>5022</v>
      </c>
      <c r="T291" s="12">
        <f t="shared" si="12"/>
        <v>11332.524672</v>
      </c>
    </row>
    <row r="292" spans="1:20">
      <c r="A292" s="61">
        <v>44015</v>
      </c>
      <c r="B292" s="61">
        <v>44018</v>
      </c>
      <c r="C292" s="79">
        <v>15.75</v>
      </c>
      <c r="D292" s="79" t="s">
        <v>1003</v>
      </c>
      <c r="E292" s="79"/>
      <c r="F292" s="79" t="s">
        <v>1002</v>
      </c>
      <c r="G292" s="79" t="s">
        <v>1005</v>
      </c>
      <c r="H292" s="79"/>
      <c r="I292" s="79">
        <v>7900</v>
      </c>
      <c r="J292" s="79">
        <v>63</v>
      </c>
      <c r="K292" s="79">
        <v>2009</v>
      </c>
      <c r="L292" s="79" t="s">
        <v>55</v>
      </c>
      <c r="M292" s="79">
        <v>13</v>
      </c>
      <c r="N292" s="79">
        <v>12</v>
      </c>
      <c r="O292" s="79">
        <v>13</v>
      </c>
      <c r="P292" s="79">
        <v>522</v>
      </c>
      <c r="Q292" s="65"/>
      <c r="R292" s="15"/>
      <c r="S292" s="15">
        <v>5022</v>
      </c>
      <c r="T292" s="12">
        <f t="shared" si="12"/>
        <v>11332.524672</v>
      </c>
    </row>
    <row r="293" spans="1:20">
      <c r="A293" s="61">
        <v>44019</v>
      </c>
      <c r="B293" s="61">
        <v>44020</v>
      </c>
      <c r="C293" s="79">
        <v>220</v>
      </c>
      <c r="D293" s="79" t="s">
        <v>84</v>
      </c>
      <c r="E293" s="79">
        <v>15</v>
      </c>
      <c r="F293" s="46" t="s">
        <v>187</v>
      </c>
      <c r="G293" s="278" t="s">
        <v>203</v>
      </c>
      <c r="H293" s="278" t="s">
        <v>1008</v>
      </c>
      <c r="I293" s="278">
        <v>2000</v>
      </c>
      <c r="J293" s="278">
        <v>63</v>
      </c>
      <c r="K293" s="278">
        <v>2009</v>
      </c>
      <c r="L293" s="278" t="s">
        <v>55</v>
      </c>
      <c r="M293" s="278" t="s">
        <v>6</v>
      </c>
      <c r="N293" s="278" t="s">
        <v>6</v>
      </c>
      <c r="O293" s="278" t="s">
        <v>6</v>
      </c>
      <c r="P293" s="278" t="s">
        <v>6</v>
      </c>
      <c r="Q293" s="68"/>
      <c r="R293" s="33" t="s">
        <v>208</v>
      </c>
      <c r="S293" s="15">
        <v>7440</v>
      </c>
      <c r="T293" s="12">
        <f t="shared" si="12"/>
        <v>16788.925439999995</v>
      </c>
    </row>
    <row r="294" spans="1:20">
      <c r="A294" s="63">
        <v>44021</v>
      </c>
      <c r="B294" s="63">
        <v>44021</v>
      </c>
      <c r="C294" s="279">
        <v>220</v>
      </c>
      <c r="D294" s="279" t="s">
        <v>84</v>
      </c>
      <c r="E294" s="279">
        <v>16</v>
      </c>
      <c r="F294" s="46" t="s">
        <v>1011</v>
      </c>
      <c r="G294" s="279" t="s">
        <v>203</v>
      </c>
      <c r="H294" s="279" t="s">
        <v>1013</v>
      </c>
      <c r="I294" s="279">
        <v>2000</v>
      </c>
      <c r="J294" s="279">
        <v>63</v>
      </c>
      <c r="K294" s="279">
        <v>2009</v>
      </c>
      <c r="L294" s="279" t="s">
        <v>55</v>
      </c>
      <c r="M294" s="279" t="s">
        <v>6</v>
      </c>
      <c r="N294" s="279" t="s">
        <v>6</v>
      </c>
      <c r="O294" s="279" t="s">
        <v>6</v>
      </c>
      <c r="P294" s="279" t="s">
        <v>6</v>
      </c>
      <c r="Q294" s="68"/>
      <c r="R294" s="33" t="s">
        <v>208</v>
      </c>
      <c r="S294" s="15">
        <v>7440</v>
      </c>
      <c r="T294" s="12">
        <f t="shared" si="12"/>
        <v>16788.925439999995</v>
      </c>
    </row>
    <row r="295" spans="1:20">
      <c r="A295" s="61">
        <v>44026</v>
      </c>
      <c r="B295" s="61">
        <v>44027</v>
      </c>
      <c r="C295" s="280">
        <v>110</v>
      </c>
      <c r="D295" s="280" t="s">
        <v>84</v>
      </c>
      <c r="E295" s="280">
        <v>3</v>
      </c>
      <c r="F295" s="280" t="s">
        <v>1018</v>
      </c>
      <c r="G295" s="280" t="s">
        <v>189</v>
      </c>
      <c r="H295" s="280" t="s">
        <v>1023</v>
      </c>
      <c r="I295" s="280">
        <v>2000</v>
      </c>
      <c r="J295" s="280">
        <v>40</v>
      </c>
      <c r="K295" s="280">
        <v>2006</v>
      </c>
      <c r="L295" s="280" t="s">
        <v>55</v>
      </c>
      <c r="M295" s="280" t="s">
        <v>6</v>
      </c>
      <c r="N295" s="280" t="s">
        <v>6</v>
      </c>
      <c r="O295" s="280" t="s">
        <v>6</v>
      </c>
      <c r="P295" s="280">
        <v>331</v>
      </c>
      <c r="Q295" s="65"/>
      <c r="R295" s="33" t="s">
        <v>209</v>
      </c>
      <c r="S295" s="15">
        <v>5022</v>
      </c>
      <c r="T295" s="12">
        <f t="shared" si="12"/>
        <v>11332.524672</v>
      </c>
    </row>
    <row r="296" spans="1:20">
      <c r="A296" s="61">
        <v>44027</v>
      </c>
      <c r="B296" s="61">
        <v>44027</v>
      </c>
      <c r="C296" s="79">
        <v>6</v>
      </c>
      <c r="D296" s="281" t="s">
        <v>987</v>
      </c>
      <c r="E296" s="79">
        <v>4</v>
      </c>
      <c r="F296" s="79" t="s">
        <v>1026</v>
      </c>
      <c r="G296" s="79"/>
      <c r="H296" s="79"/>
      <c r="I296" s="281">
        <v>1250</v>
      </c>
      <c r="J296" s="281">
        <v>40</v>
      </c>
      <c r="K296" s="281">
        <v>2009</v>
      </c>
      <c r="L296" s="281" t="s">
        <v>55</v>
      </c>
      <c r="M296" s="281">
        <v>14</v>
      </c>
      <c r="N296" s="281">
        <v>14</v>
      </c>
      <c r="O296" s="281">
        <v>14</v>
      </c>
      <c r="P296" s="281" t="s">
        <v>1027</v>
      </c>
      <c r="Q296" s="65"/>
      <c r="R296" s="15"/>
      <c r="S296" s="15">
        <v>5022</v>
      </c>
      <c r="T296" s="12">
        <f t="shared" si="12"/>
        <v>11332.524672</v>
      </c>
    </row>
    <row r="297" spans="1:20">
      <c r="A297" s="61">
        <v>44027</v>
      </c>
      <c r="B297" s="61">
        <v>44027</v>
      </c>
      <c r="C297" s="79">
        <v>6</v>
      </c>
      <c r="D297" s="281" t="s">
        <v>992</v>
      </c>
      <c r="E297" s="79">
        <v>3</v>
      </c>
      <c r="F297" s="281" t="s">
        <v>1026</v>
      </c>
      <c r="G297" s="79"/>
      <c r="H297" s="79"/>
      <c r="I297" s="281">
        <v>1250</v>
      </c>
      <c r="J297" s="281">
        <v>40</v>
      </c>
      <c r="K297" s="281">
        <v>2009</v>
      </c>
      <c r="L297" s="281" t="s">
        <v>55</v>
      </c>
      <c r="M297" s="281">
        <v>13</v>
      </c>
      <c r="N297" s="281">
        <v>13</v>
      </c>
      <c r="O297" s="281">
        <v>13</v>
      </c>
      <c r="P297" s="281" t="s">
        <v>1028</v>
      </c>
      <c r="Q297" s="65"/>
      <c r="R297" s="15"/>
      <c r="S297" s="15">
        <v>5022</v>
      </c>
      <c r="T297" s="12">
        <f t="shared" si="12"/>
        <v>11332.524672</v>
      </c>
    </row>
    <row r="298" spans="1:20">
      <c r="A298" s="61">
        <v>44028</v>
      </c>
      <c r="B298" s="61">
        <v>44028</v>
      </c>
      <c r="C298" s="281">
        <v>110</v>
      </c>
      <c r="D298" s="281" t="s">
        <v>84</v>
      </c>
      <c r="E298" s="281">
        <v>9</v>
      </c>
      <c r="F298" s="281" t="s">
        <v>1024</v>
      </c>
      <c r="G298" s="281" t="s">
        <v>189</v>
      </c>
      <c r="H298" s="281" t="s">
        <v>1025</v>
      </c>
      <c r="I298" s="281">
        <v>2000</v>
      </c>
      <c r="J298" s="281">
        <v>40</v>
      </c>
      <c r="K298" s="281">
        <v>2006</v>
      </c>
      <c r="L298" s="281" t="s">
        <v>55</v>
      </c>
      <c r="M298" s="281" t="s">
        <v>6</v>
      </c>
      <c r="N298" s="281" t="s">
        <v>6</v>
      </c>
      <c r="O298" s="281" t="s">
        <v>6</v>
      </c>
      <c r="P298" s="281">
        <v>331</v>
      </c>
      <c r="Q298" s="65"/>
      <c r="R298" s="33" t="s">
        <v>209</v>
      </c>
      <c r="S298" s="15">
        <v>5022</v>
      </c>
      <c r="T298" s="12">
        <f t="shared" si="12"/>
        <v>11332.524672</v>
      </c>
    </row>
    <row r="299" spans="1:20">
      <c r="A299" s="61">
        <v>44030</v>
      </c>
      <c r="B299" s="61">
        <v>44030</v>
      </c>
      <c r="C299" s="79">
        <v>17</v>
      </c>
      <c r="D299" s="79" t="s">
        <v>1003</v>
      </c>
      <c r="E299" s="79"/>
      <c r="F299" s="282" t="s">
        <v>1032</v>
      </c>
      <c r="G299" s="287" t="s">
        <v>1005</v>
      </c>
      <c r="H299" s="79"/>
      <c r="I299" s="287">
        <v>7900</v>
      </c>
      <c r="J299" s="287">
        <v>63</v>
      </c>
      <c r="K299" s="287">
        <v>2009</v>
      </c>
      <c r="L299" s="283" t="s">
        <v>55</v>
      </c>
      <c r="M299" s="79"/>
      <c r="N299" s="79"/>
      <c r="O299" s="79"/>
      <c r="P299" s="79">
        <v>624</v>
      </c>
      <c r="Q299" s="65"/>
      <c r="R299" s="15"/>
      <c r="S299" s="15">
        <v>5022</v>
      </c>
      <c r="T299" s="12">
        <f t="shared" si="12"/>
        <v>11332.524672</v>
      </c>
    </row>
    <row r="300" spans="1:20">
      <c r="A300" s="61">
        <v>44030</v>
      </c>
      <c r="B300" s="61">
        <v>44031</v>
      </c>
      <c r="C300" s="79">
        <v>110</v>
      </c>
      <c r="D300" s="79" t="s">
        <v>84</v>
      </c>
      <c r="E300" s="79">
        <v>18</v>
      </c>
      <c r="F300" s="79" t="s">
        <v>1036</v>
      </c>
      <c r="G300" s="284" t="s">
        <v>189</v>
      </c>
      <c r="H300" s="284" t="s">
        <v>1037</v>
      </c>
      <c r="I300" s="284">
        <v>2000</v>
      </c>
      <c r="J300" s="284">
        <v>40</v>
      </c>
      <c r="K300" s="284">
        <v>2006</v>
      </c>
      <c r="L300" s="284" t="s">
        <v>55</v>
      </c>
      <c r="M300" s="284" t="s">
        <v>6</v>
      </c>
      <c r="N300" s="284" t="s">
        <v>6</v>
      </c>
      <c r="O300" s="284" t="s">
        <v>6</v>
      </c>
      <c r="P300" s="284">
        <v>242</v>
      </c>
      <c r="Q300" s="65"/>
      <c r="R300" s="33" t="s">
        <v>209</v>
      </c>
      <c r="S300" s="15">
        <v>5022</v>
      </c>
      <c r="T300" s="12">
        <f t="shared" si="12"/>
        <v>11332.524672</v>
      </c>
    </row>
    <row r="301" spans="1:20">
      <c r="A301" s="61">
        <v>44031</v>
      </c>
      <c r="B301" s="61">
        <v>44032</v>
      </c>
      <c r="C301" s="79">
        <v>110</v>
      </c>
      <c r="D301" s="79" t="s">
        <v>84</v>
      </c>
      <c r="E301" s="79">
        <v>5</v>
      </c>
      <c r="F301" s="285" t="s">
        <v>298</v>
      </c>
      <c r="G301" s="285" t="s">
        <v>189</v>
      </c>
      <c r="H301" s="79" t="s">
        <v>350</v>
      </c>
      <c r="I301" s="285">
        <v>2000</v>
      </c>
      <c r="J301" s="285">
        <v>40</v>
      </c>
      <c r="K301" s="285">
        <v>2006</v>
      </c>
      <c r="L301" s="285" t="s">
        <v>55</v>
      </c>
      <c r="M301" s="285" t="s">
        <v>6</v>
      </c>
      <c r="N301" s="285" t="s">
        <v>6</v>
      </c>
      <c r="O301" s="285" t="s">
        <v>6</v>
      </c>
      <c r="P301" s="285">
        <v>426</v>
      </c>
      <c r="Q301" s="65"/>
      <c r="R301" s="33" t="s">
        <v>209</v>
      </c>
      <c r="S301" s="15">
        <v>5022</v>
      </c>
      <c r="T301" s="12">
        <f t="shared" ref="T301" si="13">S301*1.92*1.15*1.022</f>
        <v>11332.524672</v>
      </c>
    </row>
    <row r="302" spans="1:20">
      <c r="A302" s="61">
        <v>44031</v>
      </c>
      <c r="B302" s="61">
        <v>44031</v>
      </c>
      <c r="C302" s="79">
        <v>6</v>
      </c>
      <c r="D302" s="285" t="s">
        <v>987</v>
      </c>
      <c r="E302" s="79">
        <v>5</v>
      </c>
      <c r="F302" s="79" t="s">
        <v>1039</v>
      </c>
      <c r="G302" s="79"/>
      <c r="H302" s="79"/>
      <c r="I302" s="285">
        <v>1250</v>
      </c>
      <c r="J302" s="285">
        <v>40</v>
      </c>
      <c r="K302" s="285">
        <v>2009</v>
      </c>
      <c r="L302" s="285" t="s">
        <v>55</v>
      </c>
      <c r="M302" s="285">
        <v>13</v>
      </c>
      <c r="N302" s="285">
        <v>13</v>
      </c>
      <c r="O302" s="285">
        <v>11</v>
      </c>
      <c r="P302" s="285">
        <v>492</v>
      </c>
      <c r="Q302" s="65"/>
      <c r="R302" s="15"/>
      <c r="S302" s="15">
        <v>5022</v>
      </c>
      <c r="T302" s="12">
        <f t="shared" si="12"/>
        <v>11332.524672</v>
      </c>
    </row>
    <row r="303" spans="1:20">
      <c r="A303" s="61">
        <v>44031</v>
      </c>
      <c r="B303" s="61">
        <v>44031</v>
      </c>
      <c r="C303" s="79">
        <v>6</v>
      </c>
      <c r="D303" s="285" t="s">
        <v>992</v>
      </c>
      <c r="E303" s="79">
        <v>5</v>
      </c>
      <c r="F303" s="79" t="s">
        <v>1040</v>
      </c>
      <c r="G303" s="79"/>
      <c r="H303" s="79"/>
      <c r="I303" s="285">
        <v>1250</v>
      </c>
      <c r="J303" s="285">
        <v>40</v>
      </c>
      <c r="K303" s="285">
        <v>2009</v>
      </c>
      <c r="L303" s="285" t="s">
        <v>55</v>
      </c>
      <c r="M303" s="285">
        <v>13</v>
      </c>
      <c r="N303" s="285">
        <v>14</v>
      </c>
      <c r="O303" s="285">
        <v>11</v>
      </c>
      <c r="P303" s="285" t="s">
        <v>1043</v>
      </c>
      <c r="Q303" s="65"/>
      <c r="R303" s="15"/>
      <c r="S303" s="15">
        <v>5022</v>
      </c>
      <c r="T303" s="12">
        <f t="shared" si="12"/>
        <v>11332.524672</v>
      </c>
    </row>
    <row r="304" spans="1:20">
      <c r="A304" s="61">
        <v>44032</v>
      </c>
      <c r="B304" s="61">
        <v>44032</v>
      </c>
      <c r="C304" s="286">
        <v>6</v>
      </c>
      <c r="D304" s="286" t="s">
        <v>987</v>
      </c>
      <c r="E304" s="79">
        <v>7</v>
      </c>
      <c r="F304" s="79" t="s">
        <v>1042</v>
      </c>
      <c r="G304" s="79"/>
      <c r="H304" s="79"/>
      <c r="I304" s="286">
        <v>1250</v>
      </c>
      <c r="J304" s="286">
        <v>40</v>
      </c>
      <c r="K304" s="286">
        <v>2009</v>
      </c>
      <c r="L304" s="286" t="s">
        <v>55</v>
      </c>
      <c r="M304" s="79">
        <v>12</v>
      </c>
      <c r="N304" s="79">
        <v>12</v>
      </c>
      <c r="O304" s="79">
        <v>12</v>
      </c>
      <c r="P304" s="79">
        <v>373</v>
      </c>
      <c r="Q304" s="65"/>
      <c r="R304" s="15"/>
      <c r="S304" s="15">
        <v>5022</v>
      </c>
      <c r="T304" s="12">
        <f t="shared" si="12"/>
        <v>11332.524672</v>
      </c>
    </row>
    <row r="305" spans="1:20">
      <c r="A305" s="61">
        <v>44033</v>
      </c>
      <c r="B305" s="61">
        <v>44033</v>
      </c>
      <c r="C305" s="286">
        <v>110</v>
      </c>
      <c r="D305" s="286" t="s">
        <v>84</v>
      </c>
      <c r="E305" s="79">
        <v>15</v>
      </c>
      <c r="F305" s="286" t="s">
        <v>1044</v>
      </c>
      <c r="G305" s="286" t="s">
        <v>189</v>
      </c>
      <c r="H305" s="287" t="s">
        <v>1055</v>
      </c>
      <c r="I305" s="286">
        <v>2000</v>
      </c>
      <c r="J305" s="286">
        <v>40</v>
      </c>
      <c r="K305" s="286">
        <v>2006</v>
      </c>
      <c r="L305" s="286" t="s">
        <v>55</v>
      </c>
      <c r="M305" s="286" t="s">
        <v>6</v>
      </c>
      <c r="N305" s="286" t="s">
        <v>6</v>
      </c>
      <c r="O305" s="286" t="s">
        <v>6</v>
      </c>
      <c r="P305" s="79">
        <v>247</v>
      </c>
      <c r="Q305" s="65"/>
      <c r="R305" s="15"/>
      <c r="S305" s="15">
        <v>5022</v>
      </c>
      <c r="T305" s="12">
        <f t="shared" si="12"/>
        <v>11332.524672</v>
      </c>
    </row>
    <row r="306" spans="1:20">
      <c r="A306" s="61">
        <v>44033</v>
      </c>
      <c r="B306" s="61">
        <v>44033</v>
      </c>
      <c r="C306" s="286">
        <v>6</v>
      </c>
      <c r="D306" s="286" t="s">
        <v>992</v>
      </c>
      <c r="E306" s="286">
        <v>8</v>
      </c>
      <c r="F306" s="286" t="s">
        <v>1041</v>
      </c>
      <c r="G306" s="286"/>
      <c r="H306" s="286"/>
      <c r="I306" s="286">
        <v>1250</v>
      </c>
      <c r="J306" s="286">
        <v>40</v>
      </c>
      <c r="K306" s="286">
        <v>2009</v>
      </c>
      <c r="L306" s="286" t="s">
        <v>55</v>
      </c>
      <c r="M306" s="286">
        <v>13</v>
      </c>
      <c r="N306" s="286">
        <v>12</v>
      </c>
      <c r="O306" s="286">
        <v>13</v>
      </c>
      <c r="P306" s="286">
        <v>320</v>
      </c>
      <c r="Q306" s="65"/>
      <c r="R306" s="15"/>
      <c r="S306" s="15">
        <v>5022</v>
      </c>
      <c r="T306" s="12">
        <f t="shared" ref="T306" si="14">S306*1.92*1.15*1.022</f>
        <v>11332.524672</v>
      </c>
    </row>
    <row r="307" spans="1:20">
      <c r="A307" s="63">
        <v>44036</v>
      </c>
      <c r="B307" s="63">
        <v>44036</v>
      </c>
      <c r="C307" s="287">
        <v>110</v>
      </c>
      <c r="D307" s="287" t="s">
        <v>84</v>
      </c>
      <c r="E307" s="79">
        <v>13</v>
      </c>
      <c r="F307" s="287" t="s">
        <v>188</v>
      </c>
      <c r="G307" s="287" t="s">
        <v>189</v>
      </c>
      <c r="H307" s="288" t="s">
        <v>191</v>
      </c>
      <c r="I307" s="287">
        <v>2000</v>
      </c>
      <c r="J307" s="287">
        <v>40</v>
      </c>
      <c r="K307" s="287">
        <v>2006</v>
      </c>
      <c r="L307" s="287" t="s">
        <v>55</v>
      </c>
      <c r="M307" s="287" t="s">
        <v>6</v>
      </c>
      <c r="N307" s="287" t="s">
        <v>6</v>
      </c>
      <c r="O307" s="287" t="s">
        <v>6</v>
      </c>
      <c r="P307" s="287">
        <v>210</v>
      </c>
      <c r="Q307" s="65"/>
      <c r="R307" s="15"/>
      <c r="S307" s="15">
        <v>5022</v>
      </c>
      <c r="T307" s="12">
        <f t="shared" si="12"/>
        <v>11332.524672</v>
      </c>
    </row>
    <row r="308" spans="1:20">
      <c r="A308" s="61">
        <v>44037</v>
      </c>
      <c r="B308" s="63">
        <v>44038</v>
      </c>
      <c r="C308" s="288">
        <v>6</v>
      </c>
      <c r="D308" s="288" t="s">
        <v>228</v>
      </c>
      <c r="E308" s="288">
        <v>2</v>
      </c>
      <c r="F308" s="288" t="s">
        <v>1066</v>
      </c>
      <c r="G308" s="288" t="s">
        <v>802</v>
      </c>
      <c r="H308" s="288">
        <v>379805</v>
      </c>
      <c r="I308" s="10">
        <v>1600</v>
      </c>
      <c r="J308" s="10">
        <v>25</v>
      </c>
      <c r="K308" s="288">
        <v>2007</v>
      </c>
      <c r="L308" s="288" t="s">
        <v>55</v>
      </c>
      <c r="M308" s="288" t="s">
        <v>6</v>
      </c>
      <c r="N308" s="288" t="s">
        <v>6</v>
      </c>
      <c r="O308" s="288" t="s">
        <v>6</v>
      </c>
      <c r="P308" s="297" t="s">
        <v>6</v>
      </c>
      <c r="Q308" s="65"/>
      <c r="R308" s="13" t="s">
        <v>51</v>
      </c>
      <c r="S308" s="288">
        <v>777</v>
      </c>
      <c r="T308" s="12">
        <f t="shared" si="12"/>
        <v>1753.3595519999999</v>
      </c>
    </row>
    <row r="309" spans="1:20">
      <c r="A309" s="61">
        <v>44037</v>
      </c>
      <c r="B309" s="63">
        <v>44038</v>
      </c>
      <c r="C309" s="288">
        <v>6</v>
      </c>
      <c r="D309" s="288" t="s">
        <v>228</v>
      </c>
      <c r="E309" s="288">
        <v>9</v>
      </c>
      <c r="F309" s="288" t="s">
        <v>1065</v>
      </c>
      <c r="G309" s="288" t="s">
        <v>802</v>
      </c>
      <c r="H309" s="288">
        <v>363040</v>
      </c>
      <c r="I309" s="10">
        <v>1600</v>
      </c>
      <c r="J309" s="10">
        <v>25</v>
      </c>
      <c r="K309" s="288">
        <v>2007</v>
      </c>
      <c r="L309" s="288" t="s">
        <v>55</v>
      </c>
      <c r="M309" s="288" t="s">
        <v>6</v>
      </c>
      <c r="N309" s="288" t="s">
        <v>6</v>
      </c>
      <c r="O309" s="288" t="s">
        <v>6</v>
      </c>
      <c r="P309" s="297" t="s">
        <v>6</v>
      </c>
      <c r="Q309" s="65"/>
      <c r="R309" s="13" t="s">
        <v>51</v>
      </c>
      <c r="S309" s="288">
        <v>777</v>
      </c>
      <c r="T309" s="12">
        <f t="shared" si="12"/>
        <v>1753.3595519999999</v>
      </c>
    </row>
    <row r="310" spans="1:20">
      <c r="A310" s="61">
        <v>44037</v>
      </c>
      <c r="B310" s="63">
        <v>44038</v>
      </c>
      <c r="C310" s="288">
        <v>110</v>
      </c>
      <c r="D310" s="288" t="s">
        <v>84</v>
      </c>
      <c r="E310" s="288">
        <v>23</v>
      </c>
      <c r="F310" s="288" t="s">
        <v>1071</v>
      </c>
      <c r="G310" s="288" t="s">
        <v>189</v>
      </c>
      <c r="H310" s="289" t="s">
        <v>1077</v>
      </c>
      <c r="I310" s="288">
        <v>2000</v>
      </c>
      <c r="J310" s="288">
        <v>40</v>
      </c>
      <c r="K310" s="288">
        <v>2006</v>
      </c>
      <c r="L310" s="288" t="s">
        <v>55</v>
      </c>
      <c r="M310" s="288" t="s">
        <v>6</v>
      </c>
      <c r="N310" s="288" t="s">
        <v>6</v>
      </c>
      <c r="O310" s="288" t="s">
        <v>6</v>
      </c>
      <c r="P310" s="288">
        <v>498</v>
      </c>
      <c r="Q310" s="65"/>
      <c r="R310" s="15"/>
      <c r="S310" s="15">
        <v>5022</v>
      </c>
      <c r="T310" s="12">
        <f t="shared" si="12"/>
        <v>11332.524672</v>
      </c>
    </row>
    <row r="311" spans="1:20">
      <c r="A311" s="61">
        <v>44037</v>
      </c>
      <c r="B311" s="63">
        <v>44038</v>
      </c>
      <c r="C311" s="288">
        <v>110</v>
      </c>
      <c r="D311" s="288" t="s">
        <v>84</v>
      </c>
      <c r="E311" s="288">
        <v>12</v>
      </c>
      <c r="F311" s="288" t="s">
        <v>303</v>
      </c>
      <c r="G311" s="288" t="s">
        <v>189</v>
      </c>
      <c r="H311" s="289" t="s">
        <v>347</v>
      </c>
      <c r="I311" s="288">
        <v>2000</v>
      </c>
      <c r="J311" s="288">
        <v>40</v>
      </c>
      <c r="K311" s="288">
        <v>2006</v>
      </c>
      <c r="L311" s="288" t="s">
        <v>55</v>
      </c>
      <c r="M311" s="288" t="s">
        <v>6</v>
      </c>
      <c r="N311" s="288" t="s">
        <v>6</v>
      </c>
      <c r="O311" s="288" t="s">
        <v>6</v>
      </c>
      <c r="P311" s="288">
        <v>167</v>
      </c>
      <c r="Q311" s="65"/>
      <c r="R311" s="15"/>
      <c r="S311" s="15">
        <v>5022</v>
      </c>
      <c r="T311" s="12">
        <f t="shared" si="12"/>
        <v>11332.524672</v>
      </c>
    </row>
    <row r="312" spans="1:20">
      <c r="A312" s="61">
        <v>44039</v>
      </c>
      <c r="B312" s="117">
        <v>44040</v>
      </c>
      <c r="C312" s="290">
        <v>110</v>
      </c>
      <c r="D312" s="290" t="s">
        <v>84</v>
      </c>
      <c r="E312" s="290">
        <v>11</v>
      </c>
      <c r="F312" s="290" t="s">
        <v>1081</v>
      </c>
      <c r="G312" s="290" t="s">
        <v>189</v>
      </c>
      <c r="H312" s="292" t="s">
        <v>1090</v>
      </c>
      <c r="I312" s="290">
        <v>2000</v>
      </c>
      <c r="J312" s="290">
        <v>40</v>
      </c>
      <c r="K312" s="290">
        <v>2006</v>
      </c>
      <c r="L312" s="290" t="s">
        <v>55</v>
      </c>
      <c r="M312" s="290" t="s">
        <v>6</v>
      </c>
      <c r="N312" s="290" t="s">
        <v>6</v>
      </c>
      <c r="O312" s="290" t="s">
        <v>6</v>
      </c>
      <c r="P312" s="290">
        <v>214</v>
      </c>
      <c r="Q312" s="65"/>
      <c r="R312" s="33" t="s">
        <v>209</v>
      </c>
      <c r="S312" s="15">
        <v>5022</v>
      </c>
      <c r="T312" s="12">
        <f t="shared" si="12"/>
        <v>11332.524672</v>
      </c>
    </row>
    <row r="313" spans="1:20">
      <c r="A313" s="117">
        <v>44042</v>
      </c>
      <c r="B313" s="61">
        <v>44043</v>
      </c>
      <c r="C313" s="291">
        <v>110</v>
      </c>
      <c r="D313" s="291" t="s">
        <v>84</v>
      </c>
      <c r="E313" s="291">
        <v>17</v>
      </c>
      <c r="F313" s="291" t="s">
        <v>1089</v>
      </c>
      <c r="G313" s="292" t="s">
        <v>189</v>
      </c>
      <c r="H313" s="293" t="s">
        <v>1092</v>
      </c>
      <c r="I313" s="292">
        <v>2000</v>
      </c>
      <c r="J313" s="292">
        <v>40</v>
      </c>
      <c r="K313" s="292">
        <v>2006</v>
      </c>
      <c r="L313" s="292" t="s">
        <v>55</v>
      </c>
      <c r="M313" s="292" t="s">
        <v>6</v>
      </c>
      <c r="N313" s="292" t="s">
        <v>6</v>
      </c>
      <c r="O313" s="292" t="s">
        <v>6</v>
      </c>
      <c r="P313" s="292">
        <v>249</v>
      </c>
      <c r="Q313" s="65"/>
      <c r="R313" s="33" t="s">
        <v>209</v>
      </c>
      <c r="S313" s="15">
        <v>5022</v>
      </c>
      <c r="T313" s="12">
        <f t="shared" si="12"/>
        <v>11332.524672</v>
      </c>
    </row>
    <row r="314" spans="1:20">
      <c r="A314" s="61">
        <v>44044</v>
      </c>
      <c r="B314" s="61">
        <v>44044</v>
      </c>
      <c r="C314" s="293">
        <v>110</v>
      </c>
      <c r="D314" s="293" t="s">
        <v>84</v>
      </c>
      <c r="E314" s="79">
        <v>21</v>
      </c>
      <c r="F314" s="293" t="s">
        <v>325</v>
      </c>
      <c r="G314" s="293" t="s">
        <v>189</v>
      </c>
      <c r="H314" s="293" t="s">
        <v>345</v>
      </c>
      <c r="I314" s="293">
        <v>2000</v>
      </c>
      <c r="J314" s="293">
        <v>40</v>
      </c>
      <c r="K314" s="293">
        <v>2006</v>
      </c>
      <c r="L314" s="293" t="s">
        <v>55</v>
      </c>
      <c r="M314" s="293" t="s">
        <v>6</v>
      </c>
      <c r="N314" s="293" t="s">
        <v>6</v>
      </c>
      <c r="O314" s="293" t="s">
        <v>6</v>
      </c>
      <c r="P314" s="79">
        <v>487</v>
      </c>
      <c r="Q314" s="65"/>
      <c r="R314" s="33" t="s">
        <v>209</v>
      </c>
      <c r="S314" s="15">
        <v>5022</v>
      </c>
      <c r="T314" s="12">
        <f t="shared" si="12"/>
        <v>11332.524672</v>
      </c>
    </row>
    <row r="315" spans="1:20">
      <c r="A315" s="61">
        <v>44044</v>
      </c>
      <c r="B315" s="61">
        <v>44045</v>
      </c>
      <c r="C315" s="293">
        <v>110</v>
      </c>
      <c r="D315" s="293" t="s">
        <v>84</v>
      </c>
      <c r="E315" s="79">
        <v>24</v>
      </c>
      <c r="F315" s="79" t="s">
        <v>1093</v>
      </c>
      <c r="G315" s="293" t="s">
        <v>189</v>
      </c>
      <c r="H315" s="296" t="s">
        <v>1105</v>
      </c>
      <c r="I315" s="293">
        <v>2000</v>
      </c>
      <c r="J315" s="293">
        <v>40</v>
      </c>
      <c r="K315" s="293">
        <v>2006</v>
      </c>
      <c r="L315" s="293" t="s">
        <v>55</v>
      </c>
      <c r="M315" s="293" t="s">
        <v>6</v>
      </c>
      <c r="N315" s="293" t="s">
        <v>6</v>
      </c>
      <c r="O315" s="293" t="s">
        <v>6</v>
      </c>
      <c r="P315" s="79">
        <v>239</v>
      </c>
      <c r="Q315" s="65"/>
      <c r="R315" s="33" t="s">
        <v>209</v>
      </c>
      <c r="S315" s="15">
        <v>5022</v>
      </c>
      <c r="T315" s="12">
        <f t="shared" si="12"/>
        <v>11332.524672</v>
      </c>
    </row>
    <row r="316" spans="1:20">
      <c r="A316" s="61">
        <v>44045</v>
      </c>
      <c r="B316" s="61">
        <v>44045</v>
      </c>
      <c r="C316" s="293">
        <v>110</v>
      </c>
      <c r="D316" s="293" t="s">
        <v>84</v>
      </c>
      <c r="E316" s="79">
        <v>20</v>
      </c>
      <c r="F316" s="79" t="s">
        <v>216</v>
      </c>
      <c r="G316" s="293" t="s">
        <v>189</v>
      </c>
      <c r="H316" s="296" t="s">
        <v>217</v>
      </c>
      <c r="I316" s="293">
        <v>2000</v>
      </c>
      <c r="J316" s="293">
        <v>40</v>
      </c>
      <c r="K316" s="293">
        <v>2006</v>
      </c>
      <c r="L316" s="293" t="s">
        <v>55</v>
      </c>
      <c r="M316" s="293" t="s">
        <v>6</v>
      </c>
      <c r="N316" s="293" t="s">
        <v>6</v>
      </c>
      <c r="O316" s="293" t="s">
        <v>6</v>
      </c>
      <c r="P316" s="79">
        <v>254</v>
      </c>
      <c r="Q316" s="65"/>
      <c r="R316" s="15"/>
      <c r="S316" s="15"/>
      <c r="T316" s="12">
        <f t="shared" si="12"/>
        <v>0</v>
      </c>
    </row>
    <row r="317" spans="1:20">
      <c r="A317" s="61">
        <v>44046</v>
      </c>
      <c r="B317" s="61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65"/>
      <c r="R317" s="15"/>
      <c r="S317" s="15"/>
      <c r="T317" s="12">
        <f t="shared" si="12"/>
        <v>0</v>
      </c>
    </row>
    <row r="318" spans="1:20">
      <c r="A318" s="61">
        <v>44047</v>
      </c>
      <c r="B318" s="61">
        <v>44047</v>
      </c>
      <c r="C318" s="79">
        <v>6</v>
      </c>
      <c r="D318" s="79" t="s">
        <v>165</v>
      </c>
      <c r="E318" s="79">
        <v>25</v>
      </c>
      <c r="F318" s="79" t="s">
        <v>392</v>
      </c>
      <c r="G318" s="79"/>
      <c r="H318" s="79">
        <v>3349</v>
      </c>
      <c r="I318" s="79">
        <v>630</v>
      </c>
      <c r="J318" s="79"/>
      <c r="K318" s="79">
        <v>1980</v>
      </c>
      <c r="L318" s="79" t="s">
        <v>1109</v>
      </c>
      <c r="M318" s="79" t="s">
        <v>1110</v>
      </c>
      <c r="N318" s="79" t="s">
        <v>1111</v>
      </c>
      <c r="O318" s="79">
        <v>45</v>
      </c>
      <c r="P318" s="79"/>
      <c r="Q318" s="65"/>
      <c r="R318" s="15"/>
      <c r="S318" s="15"/>
      <c r="T318" s="12">
        <f t="shared" ref="T318:T348" si="15">S318*1.92*1.15*1.022</f>
        <v>0</v>
      </c>
    </row>
    <row r="319" spans="1:20">
      <c r="A319" s="61">
        <v>44048</v>
      </c>
      <c r="B319" s="61">
        <v>44048</v>
      </c>
      <c r="C319" s="79">
        <v>6</v>
      </c>
      <c r="D319" s="79" t="s">
        <v>165</v>
      </c>
      <c r="E319" s="79">
        <v>21</v>
      </c>
      <c r="F319" s="79" t="s">
        <v>1108</v>
      </c>
      <c r="G319" s="79"/>
      <c r="H319" s="79"/>
      <c r="I319" s="79"/>
      <c r="J319" s="79"/>
      <c r="K319" s="79"/>
      <c r="L319" s="79" t="s">
        <v>1109</v>
      </c>
      <c r="M319" s="79">
        <v>46</v>
      </c>
      <c r="N319" s="79">
        <v>55</v>
      </c>
      <c r="O319" s="79">
        <v>48</v>
      </c>
      <c r="P319" s="79"/>
      <c r="Q319" s="65"/>
      <c r="R319" s="15"/>
      <c r="S319" s="15"/>
      <c r="T319" s="12">
        <f t="shared" si="15"/>
        <v>0</v>
      </c>
    </row>
    <row r="320" spans="1:20">
      <c r="A320" s="61">
        <v>44048</v>
      </c>
      <c r="B320" s="61">
        <v>44048</v>
      </c>
      <c r="C320" s="79">
        <v>6</v>
      </c>
      <c r="D320" s="79" t="s">
        <v>165</v>
      </c>
      <c r="E320" s="79">
        <v>23</v>
      </c>
      <c r="F320" s="79" t="s">
        <v>391</v>
      </c>
      <c r="G320" s="79"/>
      <c r="H320" s="79"/>
      <c r="I320" s="79"/>
      <c r="J320" s="79"/>
      <c r="K320" s="79"/>
      <c r="L320" s="79" t="s">
        <v>55</v>
      </c>
      <c r="M320" s="79"/>
      <c r="N320" s="79"/>
      <c r="O320" s="79"/>
      <c r="P320" s="79"/>
      <c r="Q320" s="65"/>
      <c r="R320" s="15"/>
      <c r="S320" s="15"/>
      <c r="T320" s="12">
        <f t="shared" si="15"/>
        <v>0</v>
      </c>
    </row>
    <row r="321" spans="1:20">
      <c r="A321" s="61">
        <v>44049</v>
      </c>
      <c r="B321" s="61">
        <v>44049</v>
      </c>
      <c r="C321" s="79">
        <v>6</v>
      </c>
      <c r="D321" s="79" t="s">
        <v>175</v>
      </c>
      <c r="E321" s="79">
        <v>36</v>
      </c>
      <c r="F321" s="79" t="s">
        <v>1112</v>
      </c>
      <c r="G321" s="79"/>
      <c r="H321" s="79"/>
      <c r="I321" s="79"/>
      <c r="J321" s="79"/>
      <c r="K321" s="79"/>
      <c r="L321" s="79" t="s">
        <v>55</v>
      </c>
      <c r="M321" s="79">
        <v>46.7</v>
      </c>
      <c r="N321" s="79">
        <v>47.7</v>
      </c>
      <c r="O321" s="79">
        <v>54.1</v>
      </c>
      <c r="P321" s="79"/>
      <c r="Q321" s="65"/>
      <c r="R321" s="15"/>
      <c r="S321" s="15"/>
      <c r="T321" s="12">
        <f t="shared" si="15"/>
        <v>0</v>
      </c>
    </row>
    <row r="322" spans="1:20">
      <c r="A322" s="61">
        <v>44049</v>
      </c>
      <c r="B322" s="61">
        <v>44049</v>
      </c>
      <c r="C322" s="79">
        <v>6</v>
      </c>
      <c r="D322" s="79" t="s">
        <v>175</v>
      </c>
      <c r="E322" s="79">
        <v>40</v>
      </c>
      <c r="F322" s="79" t="s">
        <v>399</v>
      </c>
      <c r="G322" s="79"/>
      <c r="H322" s="79">
        <v>90481</v>
      </c>
      <c r="I322" s="79">
        <v>600</v>
      </c>
      <c r="J322" s="79"/>
      <c r="K322" s="79"/>
      <c r="L322" s="79" t="s">
        <v>1109</v>
      </c>
      <c r="M322" s="79">
        <v>49.1</v>
      </c>
      <c r="N322" s="79">
        <v>47.1</v>
      </c>
      <c r="O322" s="79">
        <v>45.7</v>
      </c>
      <c r="P322" s="79" t="s">
        <v>1113</v>
      </c>
      <c r="Q322" s="65"/>
      <c r="R322" s="15"/>
      <c r="S322" s="15"/>
      <c r="T322" s="12">
        <f t="shared" si="15"/>
        <v>0</v>
      </c>
    </row>
    <row r="323" spans="1:20">
      <c r="A323" s="61">
        <v>44049</v>
      </c>
      <c r="B323" s="61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65"/>
      <c r="R323" s="15"/>
      <c r="S323" s="15"/>
      <c r="T323" s="12">
        <f t="shared" si="15"/>
        <v>0</v>
      </c>
    </row>
    <row r="324" spans="1:20">
      <c r="A324" s="61">
        <v>44050</v>
      </c>
      <c r="B324" s="61">
        <v>44050</v>
      </c>
      <c r="C324" s="79">
        <v>6</v>
      </c>
      <c r="D324" s="79" t="s">
        <v>175</v>
      </c>
      <c r="E324" s="79">
        <v>14</v>
      </c>
      <c r="F324" s="79" t="s">
        <v>1114</v>
      </c>
      <c r="G324" s="79"/>
      <c r="H324" s="79">
        <v>514</v>
      </c>
      <c r="I324" s="79">
        <v>630</v>
      </c>
      <c r="J324" s="79"/>
      <c r="K324" s="79"/>
      <c r="L324" s="79" t="s">
        <v>55</v>
      </c>
      <c r="M324" s="79">
        <v>37.799999999999997</v>
      </c>
      <c r="N324" s="79">
        <v>24.3</v>
      </c>
      <c r="O324" s="79">
        <v>40.299999999999997</v>
      </c>
      <c r="P324" s="79"/>
      <c r="Q324" s="65"/>
      <c r="R324" s="15"/>
      <c r="S324" s="15"/>
      <c r="T324" s="12">
        <f t="shared" si="15"/>
        <v>0</v>
      </c>
    </row>
    <row r="325" spans="1:20">
      <c r="A325" s="61">
        <v>44050</v>
      </c>
      <c r="B325" s="61">
        <v>44050</v>
      </c>
      <c r="C325" s="79">
        <v>6</v>
      </c>
      <c r="D325" s="79" t="s">
        <v>175</v>
      </c>
      <c r="E325" s="79">
        <v>32</v>
      </c>
      <c r="F325" s="79" t="s">
        <v>1115</v>
      </c>
      <c r="G325" s="79"/>
      <c r="H325" s="79">
        <v>8341</v>
      </c>
      <c r="I325" s="79">
        <v>630</v>
      </c>
      <c r="J325" s="79"/>
      <c r="K325" s="79"/>
      <c r="L325" s="79" t="s">
        <v>55</v>
      </c>
      <c r="M325" s="79">
        <v>49</v>
      </c>
      <c r="N325" s="79">
        <v>54.7</v>
      </c>
      <c r="O325" s="79">
        <v>44.3</v>
      </c>
      <c r="P325" s="79"/>
      <c r="Q325" s="65"/>
      <c r="R325" s="15"/>
      <c r="S325" s="15"/>
      <c r="T325" s="12">
        <f t="shared" si="15"/>
        <v>0</v>
      </c>
    </row>
    <row r="326" spans="1:20">
      <c r="A326" s="61">
        <v>44050</v>
      </c>
      <c r="B326" s="61">
        <v>44050</v>
      </c>
      <c r="C326" s="79">
        <v>6</v>
      </c>
      <c r="D326" s="79" t="s">
        <v>175</v>
      </c>
      <c r="E326" s="79">
        <v>34</v>
      </c>
      <c r="F326" s="79" t="s">
        <v>182</v>
      </c>
      <c r="G326" s="79"/>
      <c r="H326" s="79"/>
      <c r="I326" s="79"/>
      <c r="J326" s="79"/>
      <c r="K326" s="79"/>
      <c r="L326" s="79" t="s">
        <v>1109</v>
      </c>
      <c r="M326" s="79"/>
      <c r="N326" s="79"/>
      <c r="O326" s="79"/>
      <c r="P326" s="79"/>
      <c r="Q326" s="65"/>
      <c r="R326" s="15"/>
      <c r="S326" s="15"/>
      <c r="T326" s="12">
        <f t="shared" si="15"/>
        <v>0</v>
      </c>
    </row>
    <row r="327" spans="1:20">
      <c r="A327" s="61">
        <v>44053</v>
      </c>
      <c r="B327" s="61">
        <v>44053</v>
      </c>
      <c r="C327" s="79">
        <v>6</v>
      </c>
      <c r="D327" s="79" t="s">
        <v>165</v>
      </c>
      <c r="E327" s="79">
        <v>5</v>
      </c>
      <c r="F327" s="79" t="s">
        <v>1116</v>
      </c>
      <c r="G327" s="79"/>
      <c r="H327" s="79">
        <v>521</v>
      </c>
      <c r="I327" s="79">
        <v>630</v>
      </c>
      <c r="J327" s="79"/>
      <c r="K327" s="79"/>
      <c r="L327" s="79" t="s">
        <v>55</v>
      </c>
      <c r="M327" s="79">
        <v>43.7</v>
      </c>
      <c r="N327" s="79">
        <v>42.2</v>
      </c>
      <c r="O327" s="79">
        <v>43.1</v>
      </c>
      <c r="P327" s="79"/>
      <c r="Q327" s="65"/>
      <c r="R327" s="15"/>
      <c r="S327" s="15"/>
      <c r="T327" s="12">
        <f t="shared" si="15"/>
        <v>0</v>
      </c>
    </row>
    <row r="328" spans="1:20">
      <c r="A328" s="61">
        <v>0</v>
      </c>
      <c r="B328" s="61">
        <v>44053</v>
      </c>
      <c r="C328" s="79">
        <v>0</v>
      </c>
      <c r="D328" s="79" t="s">
        <v>165</v>
      </c>
      <c r="E328" s="79">
        <v>19</v>
      </c>
      <c r="F328" s="79" t="s">
        <v>1117</v>
      </c>
      <c r="G328" s="79"/>
      <c r="H328" s="79">
        <v>74016</v>
      </c>
      <c r="I328" s="79"/>
      <c r="J328" s="79">
        <v>1600</v>
      </c>
      <c r="K328" s="79"/>
      <c r="L328" s="79" t="s">
        <v>55</v>
      </c>
      <c r="M328" s="79">
        <v>33.299999999999997</v>
      </c>
      <c r="N328" s="79">
        <v>31.4</v>
      </c>
      <c r="O328" s="79">
        <v>31.8</v>
      </c>
      <c r="P328" s="79"/>
      <c r="Q328" s="65"/>
      <c r="R328" s="15"/>
      <c r="S328" s="15"/>
      <c r="T328" s="12">
        <f t="shared" si="15"/>
        <v>0</v>
      </c>
    </row>
    <row r="329" spans="1:20">
      <c r="A329" s="61">
        <v>44054</v>
      </c>
      <c r="B329" s="61">
        <v>44054</v>
      </c>
      <c r="C329" s="79">
        <v>6</v>
      </c>
      <c r="D329" s="79" t="s">
        <v>1118</v>
      </c>
      <c r="E329" s="79">
        <v>7</v>
      </c>
      <c r="F329" s="79" t="s">
        <v>1119</v>
      </c>
      <c r="G329" s="79"/>
      <c r="H329" s="79">
        <v>522</v>
      </c>
      <c r="I329" s="79">
        <v>630</v>
      </c>
      <c r="J329" s="79"/>
      <c r="K329" s="79">
        <v>1978</v>
      </c>
      <c r="L329" s="79" t="s">
        <v>55</v>
      </c>
      <c r="M329" s="79">
        <v>53.1</v>
      </c>
      <c r="N329" s="79">
        <v>41.8</v>
      </c>
      <c r="O329" s="79">
        <v>43.6</v>
      </c>
      <c r="P329" s="79"/>
      <c r="Q329" s="65"/>
      <c r="R329" s="15"/>
      <c r="S329" s="15"/>
      <c r="T329" s="12">
        <f t="shared" si="15"/>
        <v>0</v>
      </c>
    </row>
    <row r="330" spans="1:20">
      <c r="A330" s="61">
        <v>44054</v>
      </c>
      <c r="B330" s="61">
        <v>44054</v>
      </c>
      <c r="C330" s="79">
        <v>6</v>
      </c>
      <c r="D330" s="79" t="s">
        <v>175</v>
      </c>
      <c r="E330" s="79">
        <v>6</v>
      </c>
      <c r="F330" s="79" t="s">
        <v>1120</v>
      </c>
      <c r="G330" s="79"/>
      <c r="H330" s="79">
        <v>518</v>
      </c>
      <c r="I330" s="79">
        <v>630</v>
      </c>
      <c r="J330" s="79"/>
      <c r="K330" s="79">
        <v>1978</v>
      </c>
      <c r="L330" s="79" t="s">
        <v>55</v>
      </c>
      <c r="M330" s="79">
        <v>43.2</v>
      </c>
      <c r="N330" s="79">
        <v>49.6</v>
      </c>
      <c r="O330" s="79">
        <v>48.4</v>
      </c>
      <c r="P330" s="79"/>
      <c r="Q330" s="65"/>
      <c r="R330" s="15"/>
      <c r="S330" s="15"/>
      <c r="T330" s="12">
        <f t="shared" si="15"/>
        <v>0</v>
      </c>
    </row>
    <row r="331" spans="1:20">
      <c r="A331" s="61">
        <v>44054</v>
      </c>
      <c r="B331" s="61">
        <v>44054</v>
      </c>
      <c r="C331" s="79">
        <v>6</v>
      </c>
      <c r="D331" s="79" t="s">
        <v>165</v>
      </c>
      <c r="E331" s="79">
        <v>11</v>
      </c>
      <c r="F331" s="79" t="s">
        <v>212</v>
      </c>
      <c r="G331" s="79"/>
      <c r="H331" s="79">
        <v>524</v>
      </c>
      <c r="I331" s="79">
        <v>630</v>
      </c>
      <c r="J331" s="79"/>
      <c r="K331" s="79">
        <v>1978</v>
      </c>
      <c r="L331" s="79" t="s">
        <v>55</v>
      </c>
      <c r="M331" s="79">
        <v>43.7</v>
      </c>
      <c r="N331" s="79">
        <v>51.5</v>
      </c>
      <c r="O331" s="79">
        <v>46.6</v>
      </c>
      <c r="P331" s="79"/>
      <c r="Q331" s="65"/>
      <c r="R331" s="15"/>
      <c r="S331" s="15"/>
      <c r="T331" s="12">
        <f t="shared" si="15"/>
        <v>0</v>
      </c>
    </row>
    <row r="332" spans="1:20">
      <c r="A332" s="61">
        <v>44055</v>
      </c>
      <c r="B332" s="61">
        <v>44055</v>
      </c>
      <c r="C332" s="79">
        <v>6</v>
      </c>
      <c r="D332" s="79" t="s">
        <v>165</v>
      </c>
      <c r="E332" s="79">
        <v>29</v>
      </c>
      <c r="F332" s="79" t="s">
        <v>1121</v>
      </c>
      <c r="G332" s="79"/>
      <c r="H332" s="79">
        <v>8350</v>
      </c>
      <c r="I332" s="79">
        <v>630</v>
      </c>
      <c r="J332" s="79"/>
      <c r="K332" s="79">
        <v>1980</v>
      </c>
      <c r="L332" s="79" t="s">
        <v>55</v>
      </c>
      <c r="M332" s="79">
        <v>43.8</v>
      </c>
      <c r="N332" s="79">
        <v>44</v>
      </c>
      <c r="O332" s="79">
        <v>44.8</v>
      </c>
      <c r="P332" s="79"/>
      <c r="Q332" s="65"/>
      <c r="R332" s="15"/>
      <c r="S332" s="15"/>
      <c r="T332" s="12">
        <f t="shared" si="15"/>
        <v>0</v>
      </c>
    </row>
    <row r="333" spans="1:20">
      <c r="A333" s="61" t="s">
        <v>1122</v>
      </c>
      <c r="B333" s="61" t="s">
        <v>1123</v>
      </c>
      <c r="C333" s="79">
        <v>6</v>
      </c>
      <c r="D333" s="79" t="s">
        <v>175</v>
      </c>
      <c r="E333" s="79">
        <v>36</v>
      </c>
      <c r="F333" s="79" t="s">
        <v>1124</v>
      </c>
      <c r="G333" s="79"/>
      <c r="H333" s="79">
        <v>530</v>
      </c>
      <c r="I333" s="79">
        <v>630</v>
      </c>
      <c r="J333" s="79"/>
      <c r="K333" s="79">
        <v>1978</v>
      </c>
      <c r="L333" s="79" t="s">
        <v>55</v>
      </c>
      <c r="M333" s="79">
        <v>54.1</v>
      </c>
      <c r="N333" s="79">
        <v>47.2</v>
      </c>
      <c r="O333" s="79">
        <v>46.7</v>
      </c>
      <c r="P333" s="79"/>
      <c r="Q333" s="65"/>
      <c r="R333" s="15"/>
      <c r="S333" s="15"/>
      <c r="T333" s="12">
        <f t="shared" si="15"/>
        <v>0</v>
      </c>
    </row>
    <row r="334" spans="1:20">
      <c r="A334" s="61" t="s">
        <v>1123</v>
      </c>
      <c r="B334" s="61" t="s">
        <v>1123</v>
      </c>
      <c r="C334" s="79">
        <v>6</v>
      </c>
      <c r="D334" s="79" t="s">
        <v>165</v>
      </c>
      <c r="E334" s="79">
        <v>31</v>
      </c>
      <c r="F334" s="79" t="s">
        <v>394</v>
      </c>
      <c r="G334" s="79"/>
      <c r="H334" s="79">
        <v>8352</v>
      </c>
      <c r="I334" s="79">
        <v>630</v>
      </c>
      <c r="J334" s="79"/>
      <c r="K334" s="79">
        <v>1980</v>
      </c>
      <c r="L334" s="79" t="s">
        <v>55</v>
      </c>
      <c r="M334" s="79">
        <v>45.4</v>
      </c>
      <c r="N334" s="79">
        <v>46.1</v>
      </c>
      <c r="O334" s="79">
        <v>47</v>
      </c>
      <c r="P334" s="79"/>
      <c r="Q334" s="65"/>
      <c r="R334" s="15"/>
      <c r="S334" s="15"/>
      <c r="T334" s="12">
        <f t="shared" si="15"/>
        <v>0</v>
      </c>
    </row>
    <row r="335" spans="1:20">
      <c r="A335" s="61" t="s">
        <v>1123</v>
      </c>
      <c r="B335" s="61" t="s">
        <v>1125</v>
      </c>
      <c r="C335" s="79">
        <v>6</v>
      </c>
      <c r="D335" s="79" t="s">
        <v>165</v>
      </c>
      <c r="E335" s="79">
        <v>45</v>
      </c>
      <c r="F335" s="79" t="s">
        <v>1126</v>
      </c>
      <c r="G335" s="79"/>
      <c r="H335" s="79">
        <v>24407</v>
      </c>
      <c r="I335" s="79">
        <v>630</v>
      </c>
      <c r="J335" s="79"/>
      <c r="K335" s="79">
        <v>1963</v>
      </c>
      <c r="L335" s="79" t="s">
        <v>55</v>
      </c>
      <c r="M335" s="79">
        <v>52.5</v>
      </c>
      <c r="N335" s="79">
        <v>53.2</v>
      </c>
      <c r="O335" s="79">
        <v>47.1</v>
      </c>
      <c r="P335" s="79"/>
      <c r="Q335" s="65"/>
      <c r="R335" s="15"/>
      <c r="S335" s="15"/>
      <c r="T335" s="12">
        <f t="shared" si="15"/>
        <v>0</v>
      </c>
    </row>
    <row r="336" spans="1:20">
      <c r="A336" s="61" t="s">
        <v>1127</v>
      </c>
      <c r="B336" s="61" t="s">
        <v>1127</v>
      </c>
      <c r="C336" s="79">
        <v>0.4</v>
      </c>
      <c r="D336" s="79" t="s">
        <v>1128</v>
      </c>
      <c r="E336" s="79" t="s">
        <v>1129</v>
      </c>
      <c r="F336" s="79" t="s">
        <v>1130</v>
      </c>
      <c r="G336" s="79" t="s">
        <v>1131</v>
      </c>
      <c r="H336" s="79"/>
      <c r="I336" s="79"/>
      <c r="J336" s="79"/>
      <c r="K336" s="79"/>
      <c r="L336" s="79" t="s">
        <v>1109</v>
      </c>
      <c r="M336" s="79" t="s">
        <v>6</v>
      </c>
      <c r="N336" s="79" t="s">
        <v>6</v>
      </c>
      <c r="O336" s="79" t="s">
        <v>6</v>
      </c>
      <c r="P336" s="79"/>
      <c r="Q336" s="65"/>
      <c r="R336" s="15"/>
      <c r="S336" s="15"/>
      <c r="T336" s="12">
        <f t="shared" si="15"/>
        <v>0</v>
      </c>
    </row>
    <row r="337" spans="1:20">
      <c r="A337" s="61">
        <v>44060</v>
      </c>
      <c r="B337" s="61" t="s">
        <v>1132</v>
      </c>
      <c r="C337" s="79">
        <v>0.4</v>
      </c>
      <c r="D337" s="79" t="s">
        <v>1133</v>
      </c>
      <c r="E337" s="79" t="s">
        <v>1129</v>
      </c>
      <c r="F337" s="79" t="s">
        <v>1134</v>
      </c>
      <c r="G337" s="79" t="s">
        <v>1135</v>
      </c>
      <c r="H337" s="79" t="s">
        <v>1142</v>
      </c>
      <c r="I337" s="79"/>
      <c r="J337" s="79"/>
      <c r="K337" s="79"/>
      <c r="L337" s="79"/>
      <c r="M337" s="79"/>
      <c r="N337" s="79"/>
      <c r="O337" s="79"/>
      <c r="P337" s="79"/>
      <c r="Q337" s="65"/>
      <c r="R337" s="15"/>
      <c r="S337" s="15"/>
      <c r="T337" s="12">
        <f t="shared" si="15"/>
        <v>0</v>
      </c>
    </row>
    <row r="338" spans="1:20">
      <c r="A338" s="61" t="s">
        <v>1132</v>
      </c>
      <c r="B338" s="61" t="s">
        <v>1132</v>
      </c>
      <c r="C338" s="79">
        <v>0.4</v>
      </c>
      <c r="D338" s="79" t="s">
        <v>1136</v>
      </c>
      <c r="E338" s="79" t="s">
        <v>1137</v>
      </c>
      <c r="F338" s="79" t="s">
        <v>1138</v>
      </c>
      <c r="G338" s="79" t="s">
        <v>1135</v>
      </c>
      <c r="H338" s="79" t="s">
        <v>55</v>
      </c>
      <c r="I338" s="79"/>
      <c r="J338" s="79"/>
      <c r="K338" s="79"/>
      <c r="L338" s="79"/>
      <c r="M338" s="79"/>
      <c r="N338" s="79"/>
      <c r="O338" s="79"/>
      <c r="P338" s="79"/>
      <c r="Q338" s="65"/>
      <c r="R338" s="15"/>
      <c r="S338" s="15"/>
      <c r="T338" s="12">
        <f t="shared" si="15"/>
        <v>0</v>
      </c>
    </row>
    <row r="339" spans="1:20">
      <c r="A339" s="61" t="s">
        <v>1132</v>
      </c>
      <c r="B339" s="61" t="s">
        <v>1132</v>
      </c>
      <c r="C339" s="79">
        <v>0.4</v>
      </c>
      <c r="D339" s="79" t="s">
        <v>1139</v>
      </c>
      <c r="E339" s="79" t="s">
        <v>1140</v>
      </c>
      <c r="F339" s="79" t="s">
        <v>1141</v>
      </c>
      <c r="G339" s="79"/>
      <c r="H339" s="79" t="s">
        <v>55</v>
      </c>
      <c r="I339" s="79"/>
      <c r="J339" s="79"/>
      <c r="K339" s="79"/>
      <c r="L339" s="79"/>
      <c r="M339" s="79"/>
      <c r="N339" s="79"/>
      <c r="O339" s="79"/>
      <c r="P339" s="79"/>
      <c r="Q339" s="65"/>
      <c r="R339" s="15"/>
      <c r="S339" s="15"/>
      <c r="T339" s="12">
        <f t="shared" si="15"/>
        <v>0</v>
      </c>
    </row>
    <row r="340" spans="1:20">
      <c r="A340" s="61" t="s">
        <v>1143</v>
      </c>
      <c r="B340" s="61" t="s">
        <v>1143</v>
      </c>
      <c r="C340" s="79">
        <v>6</v>
      </c>
      <c r="D340" s="79" t="s">
        <v>8</v>
      </c>
      <c r="E340" s="79">
        <v>190</v>
      </c>
      <c r="F340" s="79" t="s">
        <v>1144</v>
      </c>
      <c r="G340" s="79"/>
      <c r="H340" s="79">
        <v>8275</v>
      </c>
      <c r="I340" s="79">
        <v>600</v>
      </c>
      <c r="J340" s="79"/>
      <c r="K340" s="79">
        <v>1969</v>
      </c>
      <c r="L340" s="79" t="s">
        <v>55</v>
      </c>
      <c r="M340" s="79">
        <v>48.6</v>
      </c>
      <c r="N340" s="79">
        <v>48</v>
      </c>
      <c r="O340" s="79">
        <v>46.7</v>
      </c>
      <c r="P340" s="79"/>
      <c r="Q340" s="65"/>
      <c r="R340" s="15"/>
      <c r="S340" s="15"/>
      <c r="T340" s="12">
        <f t="shared" si="15"/>
        <v>0</v>
      </c>
    </row>
    <row r="341" spans="1:20">
      <c r="A341" s="61" t="s">
        <v>1145</v>
      </c>
      <c r="B341" s="61" t="s">
        <v>1145</v>
      </c>
      <c r="C341" s="79">
        <v>6</v>
      </c>
      <c r="D341" s="79" t="s">
        <v>153</v>
      </c>
      <c r="E341" s="79">
        <v>183</v>
      </c>
      <c r="F341" s="79" t="s">
        <v>277</v>
      </c>
      <c r="G341" s="79"/>
      <c r="H341" s="79">
        <v>8237</v>
      </c>
      <c r="I341" s="79">
        <v>600</v>
      </c>
      <c r="J341" s="79"/>
      <c r="K341" s="79">
        <v>1969</v>
      </c>
      <c r="L341" s="79" t="s">
        <v>55</v>
      </c>
      <c r="M341" s="79">
        <v>50.6</v>
      </c>
      <c r="N341" s="79">
        <v>54.3</v>
      </c>
      <c r="O341" s="79">
        <v>48.6</v>
      </c>
      <c r="P341" s="79"/>
      <c r="Q341" s="65"/>
      <c r="R341" s="15"/>
      <c r="S341" s="15"/>
      <c r="T341" s="12">
        <f t="shared" si="15"/>
        <v>0</v>
      </c>
    </row>
    <row r="342" spans="1:20">
      <c r="A342" s="61" t="s">
        <v>1143</v>
      </c>
      <c r="B342" s="61" t="s">
        <v>1143</v>
      </c>
      <c r="C342" s="79"/>
      <c r="D342" s="79" t="s">
        <v>8</v>
      </c>
      <c r="E342" s="79">
        <v>218</v>
      </c>
      <c r="F342" s="79" t="s">
        <v>1146</v>
      </c>
      <c r="G342" s="79" t="s">
        <v>1147</v>
      </c>
      <c r="H342" s="79" t="s">
        <v>6</v>
      </c>
      <c r="I342" s="79"/>
      <c r="J342" s="79"/>
      <c r="K342" s="79"/>
      <c r="L342" s="79"/>
      <c r="M342" s="79">
        <v>45.4</v>
      </c>
      <c r="N342" s="79">
        <v>49.4</v>
      </c>
      <c r="O342" s="79">
        <v>50.7</v>
      </c>
      <c r="P342" s="79" t="s">
        <v>1148</v>
      </c>
      <c r="Q342" s="65"/>
      <c r="R342" s="15"/>
      <c r="S342" s="15"/>
      <c r="T342" s="12">
        <f t="shared" si="15"/>
        <v>0</v>
      </c>
    </row>
    <row r="343" spans="1:20">
      <c r="A343" s="61"/>
      <c r="B343" s="61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65"/>
      <c r="R343" s="15"/>
      <c r="S343" s="15"/>
      <c r="T343" s="12">
        <f t="shared" si="15"/>
        <v>0</v>
      </c>
    </row>
    <row r="344" spans="1:20">
      <c r="A344" s="61"/>
      <c r="B344" s="61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65"/>
      <c r="R344" s="15"/>
      <c r="S344" s="15"/>
      <c r="T344" s="12">
        <f t="shared" si="15"/>
        <v>0</v>
      </c>
    </row>
    <row r="345" spans="1:20">
      <c r="A345" s="61"/>
      <c r="B345" s="61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65"/>
      <c r="R345" s="15"/>
      <c r="S345" s="15"/>
      <c r="T345" s="12">
        <f t="shared" si="15"/>
        <v>0</v>
      </c>
    </row>
    <row r="346" spans="1:20">
      <c r="A346" s="61"/>
      <c r="B346" s="61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65"/>
      <c r="R346" s="15"/>
      <c r="S346" s="15"/>
      <c r="T346" s="12">
        <f t="shared" si="15"/>
        <v>0</v>
      </c>
    </row>
    <row r="347" spans="1:20">
      <c r="A347" s="61"/>
      <c r="B347" s="61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65"/>
      <c r="R347" s="15"/>
      <c r="S347" s="15"/>
      <c r="T347" s="12">
        <f t="shared" si="15"/>
        <v>0</v>
      </c>
    </row>
    <row r="348" spans="1:20">
      <c r="A348" s="61"/>
      <c r="B348" s="61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65"/>
      <c r="R348" s="15"/>
      <c r="S348" s="15"/>
      <c r="T348" s="12">
        <f t="shared" si="15"/>
        <v>0</v>
      </c>
    </row>
    <row r="349" spans="1:20">
      <c r="A349" s="61"/>
      <c r="B349" s="61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65"/>
      <c r="R349" s="15"/>
      <c r="S349" s="15"/>
      <c r="T349" s="12">
        <f t="shared" ref="T349:T380" si="16">S349*1.92*1.15*1.022</f>
        <v>0</v>
      </c>
    </row>
    <row r="350" spans="1:20">
      <c r="A350" s="61"/>
      <c r="B350" s="61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65"/>
      <c r="R350" s="15"/>
      <c r="S350" s="15"/>
      <c r="T350" s="12">
        <f t="shared" si="16"/>
        <v>0</v>
      </c>
    </row>
    <row r="351" spans="1:20">
      <c r="A351" s="61"/>
      <c r="B351" s="61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65"/>
      <c r="R351" s="15"/>
      <c r="S351" s="15"/>
      <c r="T351" s="12">
        <f t="shared" si="16"/>
        <v>0</v>
      </c>
    </row>
    <row r="352" spans="1:20">
      <c r="A352" s="61"/>
      <c r="B352" s="61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65"/>
      <c r="R352" s="15"/>
      <c r="S352" s="15"/>
      <c r="T352" s="12">
        <f t="shared" si="16"/>
        <v>0</v>
      </c>
    </row>
    <row r="353" spans="1:20">
      <c r="A353" s="61"/>
      <c r="B353" s="61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65"/>
      <c r="R353" s="15"/>
      <c r="S353" s="15"/>
      <c r="T353" s="12">
        <f t="shared" si="16"/>
        <v>0</v>
      </c>
    </row>
    <row r="354" spans="1:20">
      <c r="A354" s="61"/>
      <c r="B354" s="61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65"/>
      <c r="R354" s="15"/>
      <c r="S354" s="15"/>
      <c r="T354" s="12">
        <f t="shared" si="16"/>
        <v>0</v>
      </c>
    </row>
    <row r="355" spans="1:20">
      <c r="A355" s="61"/>
      <c r="B355" s="61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65"/>
      <c r="R355" s="15"/>
      <c r="S355" s="15"/>
      <c r="T355" s="12">
        <f t="shared" si="16"/>
        <v>0</v>
      </c>
    </row>
    <row r="356" spans="1:20">
      <c r="A356" s="61"/>
      <c r="B356" s="61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65"/>
      <c r="R356" s="15"/>
      <c r="S356" s="15"/>
      <c r="T356" s="12">
        <f t="shared" si="16"/>
        <v>0</v>
      </c>
    </row>
    <row r="357" spans="1:20">
      <c r="A357" s="61"/>
      <c r="B357" s="61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65"/>
      <c r="R357" s="15"/>
      <c r="S357" s="15"/>
      <c r="T357" s="12">
        <f t="shared" si="16"/>
        <v>0</v>
      </c>
    </row>
    <row r="358" spans="1:20">
      <c r="A358" s="61"/>
      <c r="B358" s="61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65"/>
      <c r="R358" s="15"/>
      <c r="S358" s="15"/>
      <c r="T358" s="12">
        <f t="shared" si="16"/>
        <v>0</v>
      </c>
    </row>
    <row r="359" spans="1:20">
      <c r="A359" s="61"/>
      <c r="B359" s="61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65"/>
      <c r="R359" s="15"/>
      <c r="S359" s="15"/>
      <c r="T359" s="12">
        <f t="shared" si="16"/>
        <v>0</v>
      </c>
    </row>
    <row r="360" spans="1:20">
      <c r="A360" s="61"/>
      <c r="B360" s="61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65"/>
      <c r="R360" s="15"/>
      <c r="S360" s="15"/>
      <c r="T360" s="12">
        <f t="shared" si="16"/>
        <v>0</v>
      </c>
    </row>
    <row r="361" spans="1:20">
      <c r="A361" s="61"/>
      <c r="B361" s="61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65"/>
      <c r="R361" s="15"/>
      <c r="S361" s="15"/>
      <c r="T361" s="12">
        <f t="shared" si="16"/>
        <v>0</v>
      </c>
    </row>
    <row r="362" spans="1:20">
      <c r="A362" s="61"/>
      <c r="B362" s="61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65"/>
      <c r="R362" s="15"/>
      <c r="S362" s="15"/>
      <c r="T362" s="12">
        <f t="shared" si="16"/>
        <v>0</v>
      </c>
    </row>
    <row r="363" spans="1:20">
      <c r="A363" s="61"/>
      <c r="B363" s="61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65"/>
      <c r="R363" s="15"/>
      <c r="S363" s="15"/>
      <c r="T363" s="12">
        <f t="shared" si="16"/>
        <v>0</v>
      </c>
    </row>
    <row r="364" spans="1:20">
      <c r="A364" s="61"/>
      <c r="B364" s="61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65"/>
      <c r="R364" s="15"/>
      <c r="S364" s="15"/>
      <c r="T364" s="12">
        <f t="shared" si="16"/>
        <v>0</v>
      </c>
    </row>
    <row r="365" spans="1:20">
      <c r="A365" s="61"/>
      <c r="B365" s="61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65"/>
      <c r="R365" s="15"/>
      <c r="S365" s="15"/>
      <c r="T365" s="12">
        <f t="shared" si="16"/>
        <v>0</v>
      </c>
    </row>
    <row r="366" spans="1:20">
      <c r="A366" s="61"/>
      <c r="B366" s="61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65"/>
      <c r="R366" s="15"/>
      <c r="S366" s="15"/>
      <c r="T366" s="12">
        <f t="shared" si="16"/>
        <v>0</v>
      </c>
    </row>
    <row r="367" spans="1:20">
      <c r="A367" s="61"/>
      <c r="B367" s="61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65"/>
      <c r="R367" s="15"/>
      <c r="S367" s="15"/>
      <c r="T367" s="12">
        <f t="shared" si="16"/>
        <v>0</v>
      </c>
    </row>
    <row r="368" spans="1:20">
      <c r="A368" s="61"/>
      <c r="B368" s="61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65"/>
      <c r="R368" s="15"/>
      <c r="S368" s="15"/>
      <c r="T368" s="12">
        <f t="shared" si="16"/>
        <v>0</v>
      </c>
    </row>
    <row r="369" spans="1:20">
      <c r="A369" s="61"/>
      <c r="B369" s="61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65"/>
      <c r="R369" s="15"/>
      <c r="S369" s="15"/>
      <c r="T369" s="12">
        <f t="shared" si="16"/>
        <v>0</v>
      </c>
    </row>
    <row r="370" spans="1:20">
      <c r="A370" s="61"/>
      <c r="B370" s="61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65"/>
      <c r="R370" s="15"/>
      <c r="S370" s="15"/>
      <c r="T370" s="12">
        <f t="shared" si="16"/>
        <v>0</v>
      </c>
    </row>
    <row r="371" spans="1:20">
      <c r="A371" s="61"/>
      <c r="B371" s="61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65"/>
      <c r="R371" s="15"/>
      <c r="S371" s="15"/>
      <c r="T371" s="12">
        <f t="shared" si="16"/>
        <v>0</v>
      </c>
    </row>
    <row r="372" spans="1:20">
      <c r="A372" s="61"/>
      <c r="B372" s="61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65"/>
      <c r="R372" s="15"/>
      <c r="S372" s="15"/>
      <c r="T372" s="12">
        <f t="shared" si="16"/>
        <v>0</v>
      </c>
    </row>
    <row r="373" spans="1:20">
      <c r="A373" s="61"/>
      <c r="B373" s="61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65"/>
      <c r="R373" s="15"/>
      <c r="S373" s="15"/>
      <c r="T373" s="12">
        <f t="shared" si="16"/>
        <v>0</v>
      </c>
    </row>
    <row r="374" spans="1:20">
      <c r="A374" s="61"/>
      <c r="B374" s="61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65"/>
      <c r="R374" s="15"/>
      <c r="S374" s="15"/>
      <c r="T374" s="12">
        <f t="shared" si="16"/>
        <v>0</v>
      </c>
    </row>
    <row r="375" spans="1:20">
      <c r="A375" s="61"/>
      <c r="B375" s="61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65"/>
      <c r="R375" s="15"/>
      <c r="S375" s="15"/>
      <c r="T375" s="12">
        <f t="shared" si="16"/>
        <v>0</v>
      </c>
    </row>
    <row r="376" spans="1:20">
      <c r="A376" s="61"/>
      <c r="B376" s="61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65"/>
      <c r="R376" s="15"/>
      <c r="S376" s="15"/>
      <c r="T376" s="12">
        <f t="shared" si="16"/>
        <v>0</v>
      </c>
    </row>
    <row r="377" spans="1:20">
      <c r="A377" s="61"/>
      <c r="B377" s="61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65"/>
      <c r="R377" s="15"/>
      <c r="S377" s="15"/>
      <c r="T377" s="12">
        <f t="shared" si="16"/>
        <v>0</v>
      </c>
    </row>
    <row r="378" spans="1:20">
      <c r="A378" s="61"/>
      <c r="B378" s="61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65"/>
      <c r="R378" s="15"/>
      <c r="S378" s="15"/>
      <c r="T378" s="12">
        <f t="shared" si="16"/>
        <v>0</v>
      </c>
    </row>
    <row r="379" spans="1:20">
      <c r="A379" s="61"/>
      <c r="B379" s="61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65"/>
      <c r="R379" s="15"/>
      <c r="S379" s="15"/>
      <c r="T379" s="12">
        <f t="shared" si="16"/>
        <v>0</v>
      </c>
    </row>
    <row r="380" spans="1:20">
      <c r="A380" s="61"/>
      <c r="B380" s="61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65"/>
      <c r="R380" s="15"/>
      <c r="S380" s="15"/>
      <c r="T380" s="12">
        <f t="shared" si="16"/>
        <v>0</v>
      </c>
    </row>
    <row r="381" spans="1:20">
      <c r="A381" s="61"/>
      <c r="B381" s="61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65"/>
      <c r="R381" s="15"/>
      <c r="S381" s="15"/>
      <c r="T381" s="12">
        <f t="shared" ref="T381:T383" si="17">S381*1.92*1.15*1.022</f>
        <v>0</v>
      </c>
    </row>
    <row r="382" spans="1:20">
      <c r="A382" s="61"/>
      <c r="B382" s="61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65"/>
      <c r="R382" s="15"/>
      <c r="S382" s="15"/>
      <c r="T382" s="12">
        <f t="shared" si="17"/>
        <v>0</v>
      </c>
    </row>
    <row r="383" spans="1:20">
      <c r="A383" s="61"/>
      <c r="B383" s="61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65"/>
      <c r="R383" s="15"/>
      <c r="S383" s="15"/>
      <c r="T383" s="12">
        <f t="shared" si="17"/>
        <v>0</v>
      </c>
    </row>
    <row r="384" spans="1:20">
      <c r="A384" s="88"/>
      <c r="B384" s="88"/>
    </row>
    <row r="385" spans="1:2">
      <c r="A385" s="88"/>
      <c r="B385" s="88"/>
    </row>
    <row r="386" spans="1:2">
      <c r="A386" s="88"/>
      <c r="B386" s="88"/>
    </row>
  </sheetData>
  <autoFilter ref="A3:T383" xr:uid="{00000000-0009-0000-0000-000001000000}">
    <filterColumn colId="16">
      <filters blank="1"/>
    </filterColumn>
    <sortState xmlns:xlrd2="http://schemas.microsoft.com/office/spreadsheetml/2017/richdata2" ref="A5:W387">
      <sortCondition ref="A2"/>
    </sortState>
  </autoFilter>
  <sortState xmlns:xlrd2="http://schemas.microsoft.com/office/spreadsheetml/2017/richdata2" ref="A3:X304">
    <sortCondition ref="A4:A40"/>
  </sortState>
  <mergeCells count="17">
    <mergeCell ref="B1:T1"/>
    <mergeCell ref="P2:P3"/>
    <mergeCell ref="R2:R3"/>
    <mergeCell ref="S2:S3"/>
    <mergeCell ref="T2:T3"/>
    <mergeCell ref="Q2:Q3"/>
    <mergeCell ref="A2:A3"/>
    <mergeCell ref="D2:D3"/>
    <mergeCell ref="G2:G3"/>
    <mergeCell ref="M2:O2"/>
    <mergeCell ref="L2:L3"/>
    <mergeCell ref="E2:E3"/>
    <mergeCell ref="H2:H3"/>
    <mergeCell ref="B2:B3"/>
    <mergeCell ref="C2:C3"/>
    <mergeCell ref="I2:K2"/>
    <mergeCell ref="F2:F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P247"/>
  <sheetViews>
    <sheetView zoomScale="70" zoomScaleNormal="70" workbookViewId="0">
      <pane ySplit="2" topLeftCell="A3" activePane="bottomLeft" state="frozen"/>
      <selection activeCell="X195" sqref="X195"/>
      <selection pane="bottomLeft" activeCell="F98" sqref="F98"/>
    </sheetView>
  </sheetViews>
  <sheetFormatPr defaultRowHeight="14.4"/>
  <cols>
    <col min="1" max="1" width="11.33203125" style="49" customWidth="1"/>
    <col min="2" max="2" width="10.88671875" style="49" customWidth="1"/>
    <col min="3" max="3" width="15.5546875" style="49" customWidth="1"/>
    <col min="4" max="4" width="5.6640625" style="49" customWidth="1"/>
    <col min="5" max="5" width="11.109375" style="49" customWidth="1"/>
    <col min="6" max="6" width="30.6640625" style="49" bestFit="1" customWidth="1"/>
    <col min="7" max="7" width="21.109375" style="49" bestFit="1" customWidth="1"/>
    <col min="8" max="8" width="11.44140625" style="49" customWidth="1"/>
    <col min="9" max="9" width="11" style="49" customWidth="1"/>
    <col min="10" max="10" width="13.5546875" style="49" customWidth="1"/>
    <col min="11" max="11" width="22.5546875" style="49" bestFit="1" customWidth="1"/>
    <col min="12" max="12" width="32.5546875" style="49" bestFit="1" customWidth="1"/>
    <col min="13" max="13" width="15.109375" style="67" customWidth="1"/>
    <col min="14" max="14" width="17.5546875" style="49" bestFit="1" customWidth="1"/>
    <col min="15" max="15" width="9.33203125" style="49" bestFit="1" customWidth="1"/>
    <col min="16" max="16" width="18.6640625" style="49" customWidth="1"/>
    <col min="17" max="252" width="9.109375" style="49"/>
    <col min="253" max="253" width="8.44140625" style="49" customWidth="1"/>
    <col min="254" max="254" width="17" style="49" customWidth="1"/>
    <col min="255" max="255" width="21.5546875" style="49" customWidth="1"/>
    <col min="256" max="256" width="25.6640625" style="49" customWidth="1"/>
    <col min="257" max="257" width="17.33203125" style="49" customWidth="1"/>
    <col min="258" max="258" width="13.5546875" style="49" customWidth="1"/>
    <col min="259" max="259" width="11" style="49" customWidth="1"/>
    <col min="260" max="260" width="11.44140625" style="49" customWidth="1"/>
    <col min="261" max="261" width="9.88671875" style="49" customWidth="1"/>
    <col min="262" max="263" width="7.109375" style="49" customWidth="1"/>
    <col min="264" max="264" width="9.109375" style="49" customWidth="1"/>
    <col min="265" max="265" width="8.109375" style="49" customWidth="1"/>
    <col min="266" max="266" width="7.88671875" style="49" customWidth="1"/>
    <col min="267" max="267" width="13.109375" style="49" customWidth="1"/>
    <col min="268" max="268" width="32.5546875" style="49" bestFit="1" customWidth="1"/>
    <col min="269" max="508" width="9.109375" style="49"/>
    <col min="509" max="509" width="8.44140625" style="49" customWidth="1"/>
    <col min="510" max="510" width="17" style="49" customWidth="1"/>
    <col min="511" max="511" width="21.5546875" style="49" customWidth="1"/>
    <col min="512" max="512" width="25.6640625" style="49" customWidth="1"/>
    <col min="513" max="513" width="17.33203125" style="49" customWidth="1"/>
    <col min="514" max="514" width="13.5546875" style="49" customWidth="1"/>
    <col min="515" max="515" width="11" style="49" customWidth="1"/>
    <col min="516" max="516" width="11.44140625" style="49" customWidth="1"/>
    <col min="517" max="517" width="9.88671875" style="49" customWidth="1"/>
    <col min="518" max="519" width="7.109375" style="49" customWidth="1"/>
    <col min="520" max="520" width="9.109375" style="49" customWidth="1"/>
    <col min="521" max="521" width="8.109375" style="49" customWidth="1"/>
    <col min="522" max="522" width="7.88671875" style="49" customWidth="1"/>
    <col min="523" max="523" width="13.109375" style="49" customWidth="1"/>
    <col min="524" max="524" width="32.5546875" style="49" bestFit="1" customWidth="1"/>
    <col min="525" max="764" width="9.109375" style="49"/>
    <col min="765" max="765" width="8.44140625" style="49" customWidth="1"/>
    <col min="766" max="766" width="17" style="49" customWidth="1"/>
    <col min="767" max="767" width="21.5546875" style="49" customWidth="1"/>
    <col min="768" max="768" width="25.6640625" style="49" customWidth="1"/>
    <col min="769" max="769" width="17.33203125" style="49" customWidth="1"/>
    <col min="770" max="770" width="13.5546875" style="49" customWidth="1"/>
    <col min="771" max="771" width="11" style="49" customWidth="1"/>
    <col min="772" max="772" width="11.44140625" style="49" customWidth="1"/>
    <col min="773" max="773" width="9.88671875" style="49" customWidth="1"/>
    <col min="774" max="775" width="7.109375" style="49" customWidth="1"/>
    <col min="776" max="776" width="9.109375" style="49" customWidth="1"/>
    <col min="777" max="777" width="8.109375" style="49" customWidth="1"/>
    <col min="778" max="778" width="7.88671875" style="49" customWidth="1"/>
    <col min="779" max="779" width="13.109375" style="49" customWidth="1"/>
    <col min="780" max="780" width="32.5546875" style="49" bestFit="1" customWidth="1"/>
    <col min="781" max="1020" width="9.109375" style="49"/>
    <col min="1021" max="1021" width="8.44140625" style="49" customWidth="1"/>
    <col min="1022" max="1022" width="17" style="49" customWidth="1"/>
    <col min="1023" max="1023" width="21.5546875" style="49" customWidth="1"/>
    <col min="1024" max="1024" width="25.6640625" style="49" customWidth="1"/>
    <col min="1025" max="1025" width="17.33203125" style="49" customWidth="1"/>
    <col min="1026" max="1026" width="13.5546875" style="49" customWidth="1"/>
    <col min="1027" max="1027" width="11" style="49" customWidth="1"/>
    <col min="1028" max="1028" width="11.44140625" style="49" customWidth="1"/>
    <col min="1029" max="1029" width="9.88671875" style="49" customWidth="1"/>
    <col min="1030" max="1031" width="7.109375" style="49" customWidth="1"/>
    <col min="1032" max="1032" width="9.109375" style="49" customWidth="1"/>
    <col min="1033" max="1033" width="8.109375" style="49" customWidth="1"/>
    <col min="1034" max="1034" width="7.88671875" style="49" customWidth="1"/>
    <col min="1035" max="1035" width="13.109375" style="49" customWidth="1"/>
    <col min="1036" max="1036" width="32.5546875" style="49" bestFit="1" customWidth="1"/>
    <col min="1037" max="1276" width="9.109375" style="49"/>
    <col min="1277" max="1277" width="8.44140625" style="49" customWidth="1"/>
    <col min="1278" max="1278" width="17" style="49" customWidth="1"/>
    <col min="1279" max="1279" width="21.5546875" style="49" customWidth="1"/>
    <col min="1280" max="1280" width="25.6640625" style="49" customWidth="1"/>
    <col min="1281" max="1281" width="17.33203125" style="49" customWidth="1"/>
    <col min="1282" max="1282" width="13.5546875" style="49" customWidth="1"/>
    <col min="1283" max="1283" width="11" style="49" customWidth="1"/>
    <col min="1284" max="1284" width="11.44140625" style="49" customWidth="1"/>
    <col min="1285" max="1285" width="9.88671875" style="49" customWidth="1"/>
    <col min="1286" max="1287" width="7.109375" style="49" customWidth="1"/>
    <col min="1288" max="1288" width="9.109375" style="49" customWidth="1"/>
    <col min="1289" max="1289" width="8.109375" style="49" customWidth="1"/>
    <col min="1290" max="1290" width="7.88671875" style="49" customWidth="1"/>
    <col min="1291" max="1291" width="13.109375" style="49" customWidth="1"/>
    <col min="1292" max="1292" width="32.5546875" style="49" bestFit="1" customWidth="1"/>
    <col min="1293" max="1532" width="9.109375" style="49"/>
    <col min="1533" max="1533" width="8.44140625" style="49" customWidth="1"/>
    <col min="1534" max="1534" width="17" style="49" customWidth="1"/>
    <col min="1535" max="1535" width="21.5546875" style="49" customWidth="1"/>
    <col min="1536" max="1536" width="25.6640625" style="49" customWidth="1"/>
    <col min="1537" max="1537" width="17.33203125" style="49" customWidth="1"/>
    <col min="1538" max="1538" width="13.5546875" style="49" customWidth="1"/>
    <col min="1539" max="1539" width="11" style="49" customWidth="1"/>
    <col min="1540" max="1540" width="11.44140625" style="49" customWidth="1"/>
    <col min="1541" max="1541" width="9.88671875" style="49" customWidth="1"/>
    <col min="1542" max="1543" width="7.109375" style="49" customWidth="1"/>
    <col min="1544" max="1544" width="9.109375" style="49" customWidth="1"/>
    <col min="1545" max="1545" width="8.109375" style="49" customWidth="1"/>
    <col min="1546" max="1546" width="7.88671875" style="49" customWidth="1"/>
    <col min="1547" max="1547" width="13.109375" style="49" customWidth="1"/>
    <col min="1548" max="1548" width="32.5546875" style="49" bestFit="1" customWidth="1"/>
    <col min="1549" max="1788" width="9.109375" style="49"/>
    <col min="1789" max="1789" width="8.44140625" style="49" customWidth="1"/>
    <col min="1790" max="1790" width="17" style="49" customWidth="1"/>
    <col min="1791" max="1791" width="21.5546875" style="49" customWidth="1"/>
    <col min="1792" max="1792" width="25.6640625" style="49" customWidth="1"/>
    <col min="1793" max="1793" width="17.33203125" style="49" customWidth="1"/>
    <col min="1794" max="1794" width="13.5546875" style="49" customWidth="1"/>
    <col min="1795" max="1795" width="11" style="49" customWidth="1"/>
    <col min="1796" max="1796" width="11.44140625" style="49" customWidth="1"/>
    <col min="1797" max="1797" width="9.88671875" style="49" customWidth="1"/>
    <col min="1798" max="1799" width="7.109375" style="49" customWidth="1"/>
    <col min="1800" max="1800" width="9.109375" style="49" customWidth="1"/>
    <col min="1801" max="1801" width="8.109375" style="49" customWidth="1"/>
    <col min="1802" max="1802" width="7.88671875" style="49" customWidth="1"/>
    <col min="1803" max="1803" width="13.109375" style="49" customWidth="1"/>
    <col min="1804" max="1804" width="32.5546875" style="49" bestFit="1" customWidth="1"/>
    <col min="1805" max="2044" width="9.109375" style="49"/>
    <col min="2045" max="2045" width="8.44140625" style="49" customWidth="1"/>
    <col min="2046" max="2046" width="17" style="49" customWidth="1"/>
    <col min="2047" max="2047" width="21.5546875" style="49" customWidth="1"/>
    <col min="2048" max="2048" width="25.6640625" style="49" customWidth="1"/>
    <col min="2049" max="2049" width="17.33203125" style="49" customWidth="1"/>
    <col min="2050" max="2050" width="13.5546875" style="49" customWidth="1"/>
    <col min="2051" max="2051" width="11" style="49" customWidth="1"/>
    <col min="2052" max="2052" width="11.44140625" style="49" customWidth="1"/>
    <col min="2053" max="2053" width="9.88671875" style="49" customWidth="1"/>
    <col min="2054" max="2055" width="7.109375" style="49" customWidth="1"/>
    <col min="2056" max="2056" width="9.109375" style="49" customWidth="1"/>
    <col min="2057" max="2057" width="8.109375" style="49" customWidth="1"/>
    <col min="2058" max="2058" width="7.88671875" style="49" customWidth="1"/>
    <col min="2059" max="2059" width="13.109375" style="49" customWidth="1"/>
    <col min="2060" max="2060" width="32.5546875" style="49" bestFit="1" customWidth="1"/>
    <col min="2061" max="2300" width="9.109375" style="49"/>
    <col min="2301" max="2301" width="8.44140625" style="49" customWidth="1"/>
    <col min="2302" max="2302" width="17" style="49" customWidth="1"/>
    <col min="2303" max="2303" width="21.5546875" style="49" customWidth="1"/>
    <col min="2304" max="2304" width="25.6640625" style="49" customWidth="1"/>
    <col min="2305" max="2305" width="17.33203125" style="49" customWidth="1"/>
    <col min="2306" max="2306" width="13.5546875" style="49" customWidth="1"/>
    <col min="2307" max="2307" width="11" style="49" customWidth="1"/>
    <col min="2308" max="2308" width="11.44140625" style="49" customWidth="1"/>
    <col min="2309" max="2309" width="9.88671875" style="49" customWidth="1"/>
    <col min="2310" max="2311" width="7.109375" style="49" customWidth="1"/>
    <col min="2312" max="2312" width="9.109375" style="49" customWidth="1"/>
    <col min="2313" max="2313" width="8.109375" style="49" customWidth="1"/>
    <col min="2314" max="2314" width="7.88671875" style="49" customWidth="1"/>
    <col min="2315" max="2315" width="13.109375" style="49" customWidth="1"/>
    <col min="2316" max="2316" width="32.5546875" style="49" bestFit="1" customWidth="1"/>
    <col min="2317" max="2556" width="9.109375" style="49"/>
    <col min="2557" max="2557" width="8.44140625" style="49" customWidth="1"/>
    <col min="2558" max="2558" width="17" style="49" customWidth="1"/>
    <col min="2559" max="2559" width="21.5546875" style="49" customWidth="1"/>
    <col min="2560" max="2560" width="25.6640625" style="49" customWidth="1"/>
    <col min="2561" max="2561" width="17.33203125" style="49" customWidth="1"/>
    <col min="2562" max="2562" width="13.5546875" style="49" customWidth="1"/>
    <col min="2563" max="2563" width="11" style="49" customWidth="1"/>
    <col min="2564" max="2564" width="11.44140625" style="49" customWidth="1"/>
    <col min="2565" max="2565" width="9.88671875" style="49" customWidth="1"/>
    <col min="2566" max="2567" width="7.109375" style="49" customWidth="1"/>
    <col min="2568" max="2568" width="9.109375" style="49" customWidth="1"/>
    <col min="2569" max="2569" width="8.109375" style="49" customWidth="1"/>
    <col min="2570" max="2570" width="7.88671875" style="49" customWidth="1"/>
    <col min="2571" max="2571" width="13.109375" style="49" customWidth="1"/>
    <col min="2572" max="2572" width="32.5546875" style="49" bestFit="1" customWidth="1"/>
    <col min="2573" max="2812" width="9.109375" style="49"/>
    <col min="2813" max="2813" width="8.44140625" style="49" customWidth="1"/>
    <col min="2814" max="2814" width="17" style="49" customWidth="1"/>
    <col min="2815" max="2815" width="21.5546875" style="49" customWidth="1"/>
    <col min="2816" max="2816" width="25.6640625" style="49" customWidth="1"/>
    <col min="2817" max="2817" width="17.33203125" style="49" customWidth="1"/>
    <col min="2818" max="2818" width="13.5546875" style="49" customWidth="1"/>
    <col min="2819" max="2819" width="11" style="49" customWidth="1"/>
    <col min="2820" max="2820" width="11.44140625" style="49" customWidth="1"/>
    <col min="2821" max="2821" width="9.88671875" style="49" customWidth="1"/>
    <col min="2822" max="2823" width="7.109375" style="49" customWidth="1"/>
    <col min="2824" max="2824" width="9.109375" style="49" customWidth="1"/>
    <col min="2825" max="2825" width="8.109375" style="49" customWidth="1"/>
    <col min="2826" max="2826" width="7.88671875" style="49" customWidth="1"/>
    <col min="2827" max="2827" width="13.109375" style="49" customWidth="1"/>
    <col min="2828" max="2828" width="32.5546875" style="49" bestFit="1" customWidth="1"/>
    <col min="2829" max="3068" width="9.109375" style="49"/>
    <col min="3069" max="3069" width="8.44140625" style="49" customWidth="1"/>
    <col min="3070" max="3070" width="17" style="49" customWidth="1"/>
    <col min="3071" max="3071" width="21.5546875" style="49" customWidth="1"/>
    <col min="3072" max="3072" width="25.6640625" style="49" customWidth="1"/>
    <col min="3073" max="3073" width="17.33203125" style="49" customWidth="1"/>
    <col min="3074" max="3074" width="13.5546875" style="49" customWidth="1"/>
    <col min="3075" max="3075" width="11" style="49" customWidth="1"/>
    <col min="3076" max="3076" width="11.44140625" style="49" customWidth="1"/>
    <col min="3077" max="3077" width="9.88671875" style="49" customWidth="1"/>
    <col min="3078" max="3079" width="7.109375" style="49" customWidth="1"/>
    <col min="3080" max="3080" width="9.109375" style="49" customWidth="1"/>
    <col min="3081" max="3081" width="8.109375" style="49" customWidth="1"/>
    <col min="3082" max="3082" width="7.88671875" style="49" customWidth="1"/>
    <col min="3083" max="3083" width="13.109375" style="49" customWidth="1"/>
    <col min="3084" max="3084" width="32.5546875" style="49" bestFit="1" customWidth="1"/>
    <col min="3085" max="3324" width="9.109375" style="49"/>
    <col min="3325" max="3325" width="8.44140625" style="49" customWidth="1"/>
    <col min="3326" max="3326" width="17" style="49" customWidth="1"/>
    <col min="3327" max="3327" width="21.5546875" style="49" customWidth="1"/>
    <col min="3328" max="3328" width="25.6640625" style="49" customWidth="1"/>
    <col min="3329" max="3329" width="17.33203125" style="49" customWidth="1"/>
    <col min="3330" max="3330" width="13.5546875" style="49" customWidth="1"/>
    <col min="3331" max="3331" width="11" style="49" customWidth="1"/>
    <col min="3332" max="3332" width="11.44140625" style="49" customWidth="1"/>
    <col min="3333" max="3333" width="9.88671875" style="49" customWidth="1"/>
    <col min="3334" max="3335" width="7.109375" style="49" customWidth="1"/>
    <col min="3336" max="3336" width="9.109375" style="49" customWidth="1"/>
    <col min="3337" max="3337" width="8.109375" style="49" customWidth="1"/>
    <col min="3338" max="3338" width="7.88671875" style="49" customWidth="1"/>
    <col min="3339" max="3339" width="13.109375" style="49" customWidth="1"/>
    <col min="3340" max="3340" width="32.5546875" style="49" bestFit="1" customWidth="1"/>
    <col min="3341" max="3580" width="9.109375" style="49"/>
    <col min="3581" max="3581" width="8.44140625" style="49" customWidth="1"/>
    <col min="3582" max="3582" width="17" style="49" customWidth="1"/>
    <col min="3583" max="3583" width="21.5546875" style="49" customWidth="1"/>
    <col min="3584" max="3584" width="25.6640625" style="49" customWidth="1"/>
    <col min="3585" max="3585" width="17.33203125" style="49" customWidth="1"/>
    <col min="3586" max="3586" width="13.5546875" style="49" customWidth="1"/>
    <col min="3587" max="3587" width="11" style="49" customWidth="1"/>
    <col min="3588" max="3588" width="11.44140625" style="49" customWidth="1"/>
    <col min="3589" max="3589" width="9.88671875" style="49" customWidth="1"/>
    <col min="3590" max="3591" width="7.109375" style="49" customWidth="1"/>
    <col min="3592" max="3592" width="9.109375" style="49" customWidth="1"/>
    <col min="3593" max="3593" width="8.109375" style="49" customWidth="1"/>
    <col min="3594" max="3594" width="7.88671875" style="49" customWidth="1"/>
    <col min="3595" max="3595" width="13.109375" style="49" customWidth="1"/>
    <col min="3596" max="3596" width="32.5546875" style="49" bestFit="1" customWidth="1"/>
    <col min="3597" max="3836" width="9.109375" style="49"/>
    <col min="3837" max="3837" width="8.44140625" style="49" customWidth="1"/>
    <col min="3838" max="3838" width="17" style="49" customWidth="1"/>
    <col min="3839" max="3839" width="21.5546875" style="49" customWidth="1"/>
    <col min="3840" max="3840" width="25.6640625" style="49" customWidth="1"/>
    <col min="3841" max="3841" width="17.33203125" style="49" customWidth="1"/>
    <col min="3842" max="3842" width="13.5546875" style="49" customWidth="1"/>
    <col min="3843" max="3843" width="11" style="49" customWidth="1"/>
    <col min="3844" max="3844" width="11.44140625" style="49" customWidth="1"/>
    <col min="3845" max="3845" width="9.88671875" style="49" customWidth="1"/>
    <col min="3846" max="3847" width="7.109375" style="49" customWidth="1"/>
    <col min="3848" max="3848" width="9.109375" style="49" customWidth="1"/>
    <col min="3849" max="3849" width="8.109375" style="49" customWidth="1"/>
    <col min="3850" max="3850" width="7.88671875" style="49" customWidth="1"/>
    <col min="3851" max="3851" width="13.109375" style="49" customWidth="1"/>
    <col min="3852" max="3852" width="32.5546875" style="49" bestFit="1" customWidth="1"/>
    <col min="3853" max="4092" width="9.109375" style="49"/>
    <col min="4093" max="4093" width="8.44140625" style="49" customWidth="1"/>
    <col min="4094" max="4094" width="17" style="49" customWidth="1"/>
    <col min="4095" max="4095" width="21.5546875" style="49" customWidth="1"/>
    <col min="4096" max="4096" width="25.6640625" style="49" customWidth="1"/>
    <col min="4097" max="4097" width="17.33203125" style="49" customWidth="1"/>
    <col min="4098" max="4098" width="13.5546875" style="49" customWidth="1"/>
    <col min="4099" max="4099" width="11" style="49" customWidth="1"/>
    <col min="4100" max="4100" width="11.44140625" style="49" customWidth="1"/>
    <col min="4101" max="4101" width="9.88671875" style="49" customWidth="1"/>
    <col min="4102" max="4103" width="7.109375" style="49" customWidth="1"/>
    <col min="4104" max="4104" width="9.109375" style="49" customWidth="1"/>
    <col min="4105" max="4105" width="8.109375" style="49" customWidth="1"/>
    <col min="4106" max="4106" width="7.88671875" style="49" customWidth="1"/>
    <col min="4107" max="4107" width="13.109375" style="49" customWidth="1"/>
    <col min="4108" max="4108" width="32.5546875" style="49" bestFit="1" customWidth="1"/>
    <col min="4109" max="4348" width="9.109375" style="49"/>
    <col min="4349" max="4349" width="8.44140625" style="49" customWidth="1"/>
    <col min="4350" max="4350" width="17" style="49" customWidth="1"/>
    <col min="4351" max="4351" width="21.5546875" style="49" customWidth="1"/>
    <col min="4352" max="4352" width="25.6640625" style="49" customWidth="1"/>
    <col min="4353" max="4353" width="17.33203125" style="49" customWidth="1"/>
    <col min="4354" max="4354" width="13.5546875" style="49" customWidth="1"/>
    <col min="4355" max="4355" width="11" style="49" customWidth="1"/>
    <col min="4356" max="4356" width="11.44140625" style="49" customWidth="1"/>
    <col min="4357" max="4357" width="9.88671875" style="49" customWidth="1"/>
    <col min="4358" max="4359" width="7.109375" style="49" customWidth="1"/>
    <col min="4360" max="4360" width="9.109375" style="49" customWidth="1"/>
    <col min="4361" max="4361" width="8.109375" style="49" customWidth="1"/>
    <col min="4362" max="4362" width="7.88671875" style="49" customWidth="1"/>
    <col min="4363" max="4363" width="13.109375" style="49" customWidth="1"/>
    <col min="4364" max="4364" width="32.5546875" style="49" bestFit="1" customWidth="1"/>
    <col min="4365" max="4604" width="9.109375" style="49"/>
    <col min="4605" max="4605" width="8.44140625" style="49" customWidth="1"/>
    <col min="4606" max="4606" width="17" style="49" customWidth="1"/>
    <col min="4607" max="4607" width="21.5546875" style="49" customWidth="1"/>
    <col min="4608" max="4608" width="25.6640625" style="49" customWidth="1"/>
    <col min="4609" max="4609" width="17.33203125" style="49" customWidth="1"/>
    <col min="4610" max="4610" width="13.5546875" style="49" customWidth="1"/>
    <col min="4611" max="4611" width="11" style="49" customWidth="1"/>
    <col min="4612" max="4612" width="11.44140625" style="49" customWidth="1"/>
    <col min="4613" max="4613" width="9.88671875" style="49" customWidth="1"/>
    <col min="4614" max="4615" width="7.109375" style="49" customWidth="1"/>
    <col min="4616" max="4616" width="9.109375" style="49" customWidth="1"/>
    <col min="4617" max="4617" width="8.109375" style="49" customWidth="1"/>
    <col min="4618" max="4618" width="7.88671875" style="49" customWidth="1"/>
    <col min="4619" max="4619" width="13.109375" style="49" customWidth="1"/>
    <col min="4620" max="4620" width="32.5546875" style="49" bestFit="1" customWidth="1"/>
    <col min="4621" max="4860" width="9.109375" style="49"/>
    <col min="4861" max="4861" width="8.44140625" style="49" customWidth="1"/>
    <col min="4862" max="4862" width="17" style="49" customWidth="1"/>
    <col min="4863" max="4863" width="21.5546875" style="49" customWidth="1"/>
    <col min="4864" max="4864" width="25.6640625" style="49" customWidth="1"/>
    <col min="4865" max="4865" width="17.33203125" style="49" customWidth="1"/>
    <col min="4866" max="4866" width="13.5546875" style="49" customWidth="1"/>
    <col min="4867" max="4867" width="11" style="49" customWidth="1"/>
    <col min="4868" max="4868" width="11.44140625" style="49" customWidth="1"/>
    <col min="4869" max="4869" width="9.88671875" style="49" customWidth="1"/>
    <col min="4870" max="4871" width="7.109375" style="49" customWidth="1"/>
    <col min="4872" max="4872" width="9.109375" style="49" customWidth="1"/>
    <col min="4873" max="4873" width="8.109375" style="49" customWidth="1"/>
    <col min="4874" max="4874" width="7.88671875" style="49" customWidth="1"/>
    <col min="4875" max="4875" width="13.109375" style="49" customWidth="1"/>
    <col min="4876" max="4876" width="32.5546875" style="49" bestFit="1" customWidth="1"/>
    <col min="4877" max="5116" width="9.109375" style="49"/>
    <col min="5117" max="5117" width="8.44140625" style="49" customWidth="1"/>
    <col min="5118" max="5118" width="17" style="49" customWidth="1"/>
    <col min="5119" max="5119" width="21.5546875" style="49" customWidth="1"/>
    <col min="5120" max="5120" width="25.6640625" style="49" customWidth="1"/>
    <col min="5121" max="5121" width="17.33203125" style="49" customWidth="1"/>
    <col min="5122" max="5122" width="13.5546875" style="49" customWidth="1"/>
    <col min="5123" max="5123" width="11" style="49" customWidth="1"/>
    <col min="5124" max="5124" width="11.44140625" style="49" customWidth="1"/>
    <col min="5125" max="5125" width="9.88671875" style="49" customWidth="1"/>
    <col min="5126" max="5127" width="7.109375" style="49" customWidth="1"/>
    <col min="5128" max="5128" width="9.109375" style="49" customWidth="1"/>
    <col min="5129" max="5129" width="8.109375" style="49" customWidth="1"/>
    <col min="5130" max="5130" width="7.88671875" style="49" customWidth="1"/>
    <col min="5131" max="5131" width="13.109375" style="49" customWidth="1"/>
    <col min="5132" max="5132" width="32.5546875" style="49" bestFit="1" customWidth="1"/>
    <col min="5133" max="5372" width="9.109375" style="49"/>
    <col min="5373" max="5373" width="8.44140625" style="49" customWidth="1"/>
    <col min="5374" max="5374" width="17" style="49" customWidth="1"/>
    <col min="5375" max="5375" width="21.5546875" style="49" customWidth="1"/>
    <col min="5376" max="5376" width="25.6640625" style="49" customWidth="1"/>
    <col min="5377" max="5377" width="17.33203125" style="49" customWidth="1"/>
    <col min="5378" max="5378" width="13.5546875" style="49" customWidth="1"/>
    <col min="5379" max="5379" width="11" style="49" customWidth="1"/>
    <col min="5380" max="5380" width="11.44140625" style="49" customWidth="1"/>
    <col min="5381" max="5381" width="9.88671875" style="49" customWidth="1"/>
    <col min="5382" max="5383" width="7.109375" style="49" customWidth="1"/>
    <col min="5384" max="5384" width="9.109375" style="49" customWidth="1"/>
    <col min="5385" max="5385" width="8.109375" style="49" customWidth="1"/>
    <col min="5386" max="5386" width="7.88671875" style="49" customWidth="1"/>
    <col min="5387" max="5387" width="13.109375" style="49" customWidth="1"/>
    <col min="5388" max="5388" width="32.5546875" style="49" bestFit="1" customWidth="1"/>
    <col min="5389" max="5628" width="9.109375" style="49"/>
    <col min="5629" max="5629" width="8.44140625" style="49" customWidth="1"/>
    <col min="5630" max="5630" width="17" style="49" customWidth="1"/>
    <col min="5631" max="5631" width="21.5546875" style="49" customWidth="1"/>
    <col min="5632" max="5632" width="25.6640625" style="49" customWidth="1"/>
    <col min="5633" max="5633" width="17.33203125" style="49" customWidth="1"/>
    <col min="5634" max="5634" width="13.5546875" style="49" customWidth="1"/>
    <col min="5635" max="5635" width="11" style="49" customWidth="1"/>
    <col min="5636" max="5636" width="11.44140625" style="49" customWidth="1"/>
    <col min="5637" max="5637" width="9.88671875" style="49" customWidth="1"/>
    <col min="5638" max="5639" width="7.109375" style="49" customWidth="1"/>
    <col min="5640" max="5640" width="9.109375" style="49" customWidth="1"/>
    <col min="5641" max="5641" width="8.109375" style="49" customWidth="1"/>
    <col min="5642" max="5642" width="7.88671875" style="49" customWidth="1"/>
    <col min="5643" max="5643" width="13.109375" style="49" customWidth="1"/>
    <col min="5644" max="5644" width="32.5546875" style="49" bestFit="1" customWidth="1"/>
    <col min="5645" max="5884" width="9.109375" style="49"/>
    <col min="5885" max="5885" width="8.44140625" style="49" customWidth="1"/>
    <col min="5886" max="5886" width="17" style="49" customWidth="1"/>
    <col min="5887" max="5887" width="21.5546875" style="49" customWidth="1"/>
    <col min="5888" max="5888" width="25.6640625" style="49" customWidth="1"/>
    <col min="5889" max="5889" width="17.33203125" style="49" customWidth="1"/>
    <col min="5890" max="5890" width="13.5546875" style="49" customWidth="1"/>
    <col min="5891" max="5891" width="11" style="49" customWidth="1"/>
    <col min="5892" max="5892" width="11.44140625" style="49" customWidth="1"/>
    <col min="5893" max="5893" width="9.88671875" style="49" customWidth="1"/>
    <col min="5894" max="5895" width="7.109375" style="49" customWidth="1"/>
    <col min="5896" max="5896" width="9.109375" style="49" customWidth="1"/>
    <col min="5897" max="5897" width="8.109375" style="49" customWidth="1"/>
    <col min="5898" max="5898" width="7.88671875" style="49" customWidth="1"/>
    <col min="5899" max="5899" width="13.109375" style="49" customWidth="1"/>
    <col min="5900" max="5900" width="32.5546875" style="49" bestFit="1" customWidth="1"/>
    <col min="5901" max="6140" width="9.109375" style="49"/>
    <col min="6141" max="6141" width="8.44140625" style="49" customWidth="1"/>
    <col min="6142" max="6142" width="17" style="49" customWidth="1"/>
    <col min="6143" max="6143" width="21.5546875" style="49" customWidth="1"/>
    <col min="6144" max="6144" width="25.6640625" style="49" customWidth="1"/>
    <col min="6145" max="6145" width="17.33203125" style="49" customWidth="1"/>
    <col min="6146" max="6146" width="13.5546875" style="49" customWidth="1"/>
    <col min="6147" max="6147" width="11" style="49" customWidth="1"/>
    <col min="6148" max="6148" width="11.44140625" style="49" customWidth="1"/>
    <col min="6149" max="6149" width="9.88671875" style="49" customWidth="1"/>
    <col min="6150" max="6151" width="7.109375" style="49" customWidth="1"/>
    <col min="6152" max="6152" width="9.109375" style="49" customWidth="1"/>
    <col min="6153" max="6153" width="8.109375" style="49" customWidth="1"/>
    <col min="6154" max="6154" width="7.88671875" style="49" customWidth="1"/>
    <col min="6155" max="6155" width="13.109375" style="49" customWidth="1"/>
    <col min="6156" max="6156" width="32.5546875" style="49" bestFit="1" customWidth="1"/>
    <col min="6157" max="6396" width="9.109375" style="49"/>
    <col min="6397" max="6397" width="8.44140625" style="49" customWidth="1"/>
    <col min="6398" max="6398" width="17" style="49" customWidth="1"/>
    <col min="6399" max="6399" width="21.5546875" style="49" customWidth="1"/>
    <col min="6400" max="6400" width="25.6640625" style="49" customWidth="1"/>
    <col min="6401" max="6401" width="17.33203125" style="49" customWidth="1"/>
    <col min="6402" max="6402" width="13.5546875" style="49" customWidth="1"/>
    <col min="6403" max="6403" width="11" style="49" customWidth="1"/>
    <col min="6404" max="6404" width="11.44140625" style="49" customWidth="1"/>
    <col min="6405" max="6405" width="9.88671875" style="49" customWidth="1"/>
    <col min="6406" max="6407" width="7.109375" style="49" customWidth="1"/>
    <col min="6408" max="6408" width="9.109375" style="49" customWidth="1"/>
    <col min="6409" max="6409" width="8.109375" style="49" customWidth="1"/>
    <col min="6410" max="6410" width="7.88671875" style="49" customWidth="1"/>
    <col min="6411" max="6411" width="13.109375" style="49" customWidth="1"/>
    <col min="6412" max="6412" width="32.5546875" style="49" bestFit="1" customWidth="1"/>
    <col min="6413" max="6652" width="9.109375" style="49"/>
    <col min="6653" max="6653" width="8.44140625" style="49" customWidth="1"/>
    <col min="6654" max="6654" width="17" style="49" customWidth="1"/>
    <col min="6655" max="6655" width="21.5546875" style="49" customWidth="1"/>
    <col min="6656" max="6656" width="25.6640625" style="49" customWidth="1"/>
    <col min="6657" max="6657" width="17.33203125" style="49" customWidth="1"/>
    <col min="6658" max="6658" width="13.5546875" style="49" customWidth="1"/>
    <col min="6659" max="6659" width="11" style="49" customWidth="1"/>
    <col min="6660" max="6660" width="11.44140625" style="49" customWidth="1"/>
    <col min="6661" max="6661" width="9.88671875" style="49" customWidth="1"/>
    <col min="6662" max="6663" width="7.109375" style="49" customWidth="1"/>
    <col min="6664" max="6664" width="9.109375" style="49" customWidth="1"/>
    <col min="6665" max="6665" width="8.109375" style="49" customWidth="1"/>
    <col min="6666" max="6666" width="7.88671875" style="49" customWidth="1"/>
    <col min="6667" max="6667" width="13.109375" style="49" customWidth="1"/>
    <col min="6668" max="6668" width="32.5546875" style="49" bestFit="1" customWidth="1"/>
    <col min="6669" max="6908" width="9.109375" style="49"/>
    <col min="6909" max="6909" width="8.44140625" style="49" customWidth="1"/>
    <col min="6910" max="6910" width="17" style="49" customWidth="1"/>
    <col min="6911" max="6911" width="21.5546875" style="49" customWidth="1"/>
    <col min="6912" max="6912" width="25.6640625" style="49" customWidth="1"/>
    <col min="6913" max="6913" width="17.33203125" style="49" customWidth="1"/>
    <col min="6914" max="6914" width="13.5546875" style="49" customWidth="1"/>
    <col min="6915" max="6915" width="11" style="49" customWidth="1"/>
    <col min="6916" max="6916" width="11.44140625" style="49" customWidth="1"/>
    <col min="6917" max="6917" width="9.88671875" style="49" customWidth="1"/>
    <col min="6918" max="6919" width="7.109375" style="49" customWidth="1"/>
    <col min="6920" max="6920" width="9.109375" style="49" customWidth="1"/>
    <col min="6921" max="6921" width="8.109375" style="49" customWidth="1"/>
    <col min="6922" max="6922" width="7.88671875" style="49" customWidth="1"/>
    <col min="6923" max="6923" width="13.109375" style="49" customWidth="1"/>
    <col min="6924" max="6924" width="32.5546875" style="49" bestFit="1" customWidth="1"/>
    <col min="6925" max="7164" width="9.109375" style="49"/>
    <col min="7165" max="7165" width="8.44140625" style="49" customWidth="1"/>
    <col min="7166" max="7166" width="17" style="49" customWidth="1"/>
    <col min="7167" max="7167" width="21.5546875" style="49" customWidth="1"/>
    <col min="7168" max="7168" width="25.6640625" style="49" customWidth="1"/>
    <col min="7169" max="7169" width="17.33203125" style="49" customWidth="1"/>
    <col min="7170" max="7170" width="13.5546875" style="49" customWidth="1"/>
    <col min="7171" max="7171" width="11" style="49" customWidth="1"/>
    <col min="7172" max="7172" width="11.44140625" style="49" customWidth="1"/>
    <col min="7173" max="7173" width="9.88671875" style="49" customWidth="1"/>
    <col min="7174" max="7175" width="7.109375" style="49" customWidth="1"/>
    <col min="7176" max="7176" width="9.109375" style="49" customWidth="1"/>
    <col min="7177" max="7177" width="8.109375" style="49" customWidth="1"/>
    <col min="7178" max="7178" width="7.88671875" style="49" customWidth="1"/>
    <col min="7179" max="7179" width="13.109375" style="49" customWidth="1"/>
    <col min="7180" max="7180" width="32.5546875" style="49" bestFit="1" customWidth="1"/>
    <col min="7181" max="7420" width="9.109375" style="49"/>
    <col min="7421" max="7421" width="8.44140625" style="49" customWidth="1"/>
    <col min="7422" max="7422" width="17" style="49" customWidth="1"/>
    <col min="7423" max="7423" width="21.5546875" style="49" customWidth="1"/>
    <col min="7424" max="7424" width="25.6640625" style="49" customWidth="1"/>
    <col min="7425" max="7425" width="17.33203125" style="49" customWidth="1"/>
    <col min="7426" max="7426" width="13.5546875" style="49" customWidth="1"/>
    <col min="7427" max="7427" width="11" style="49" customWidth="1"/>
    <col min="7428" max="7428" width="11.44140625" style="49" customWidth="1"/>
    <col min="7429" max="7429" width="9.88671875" style="49" customWidth="1"/>
    <col min="7430" max="7431" width="7.109375" style="49" customWidth="1"/>
    <col min="7432" max="7432" width="9.109375" style="49" customWidth="1"/>
    <col min="7433" max="7433" width="8.109375" style="49" customWidth="1"/>
    <col min="7434" max="7434" width="7.88671875" style="49" customWidth="1"/>
    <col min="7435" max="7435" width="13.109375" style="49" customWidth="1"/>
    <col min="7436" max="7436" width="32.5546875" style="49" bestFit="1" customWidth="1"/>
    <col min="7437" max="7676" width="9.109375" style="49"/>
    <col min="7677" max="7677" width="8.44140625" style="49" customWidth="1"/>
    <col min="7678" max="7678" width="17" style="49" customWidth="1"/>
    <col min="7679" max="7679" width="21.5546875" style="49" customWidth="1"/>
    <col min="7680" max="7680" width="25.6640625" style="49" customWidth="1"/>
    <col min="7681" max="7681" width="17.33203125" style="49" customWidth="1"/>
    <col min="7682" max="7682" width="13.5546875" style="49" customWidth="1"/>
    <col min="7683" max="7683" width="11" style="49" customWidth="1"/>
    <col min="7684" max="7684" width="11.44140625" style="49" customWidth="1"/>
    <col min="7685" max="7685" width="9.88671875" style="49" customWidth="1"/>
    <col min="7686" max="7687" width="7.109375" style="49" customWidth="1"/>
    <col min="7688" max="7688" width="9.109375" style="49" customWidth="1"/>
    <col min="7689" max="7689" width="8.109375" style="49" customWidth="1"/>
    <col min="7690" max="7690" width="7.88671875" style="49" customWidth="1"/>
    <col min="7691" max="7691" width="13.109375" style="49" customWidth="1"/>
    <col min="7692" max="7692" width="32.5546875" style="49" bestFit="1" customWidth="1"/>
    <col min="7693" max="7932" width="9.109375" style="49"/>
    <col min="7933" max="7933" width="8.44140625" style="49" customWidth="1"/>
    <col min="7934" max="7934" width="17" style="49" customWidth="1"/>
    <col min="7935" max="7935" width="21.5546875" style="49" customWidth="1"/>
    <col min="7936" max="7936" width="25.6640625" style="49" customWidth="1"/>
    <col min="7937" max="7937" width="17.33203125" style="49" customWidth="1"/>
    <col min="7938" max="7938" width="13.5546875" style="49" customWidth="1"/>
    <col min="7939" max="7939" width="11" style="49" customWidth="1"/>
    <col min="7940" max="7940" width="11.44140625" style="49" customWidth="1"/>
    <col min="7941" max="7941" width="9.88671875" style="49" customWidth="1"/>
    <col min="7942" max="7943" width="7.109375" style="49" customWidth="1"/>
    <col min="7944" max="7944" width="9.109375" style="49" customWidth="1"/>
    <col min="7945" max="7945" width="8.109375" style="49" customWidth="1"/>
    <col min="7946" max="7946" width="7.88671875" style="49" customWidth="1"/>
    <col min="7947" max="7947" width="13.109375" style="49" customWidth="1"/>
    <col min="7948" max="7948" width="32.5546875" style="49" bestFit="1" customWidth="1"/>
    <col min="7949" max="8188" width="9.109375" style="49"/>
    <col min="8189" max="8189" width="8.44140625" style="49" customWidth="1"/>
    <col min="8190" max="8190" width="17" style="49" customWidth="1"/>
    <col min="8191" max="8191" width="21.5546875" style="49" customWidth="1"/>
    <col min="8192" max="8192" width="25.6640625" style="49" customWidth="1"/>
    <col min="8193" max="8193" width="17.33203125" style="49" customWidth="1"/>
    <col min="8194" max="8194" width="13.5546875" style="49" customWidth="1"/>
    <col min="8195" max="8195" width="11" style="49" customWidth="1"/>
    <col min="8196" max="8196" width="11.44140625" style="49" customWidth="1"/>
    <col min="8197" max="8197" width="9.88671875" style="49" customWidth="1"/>
    <col min="8198" max="8199" width="7.109375" style="49" customWidth="1"/>
    <col min="8200" max="8200" width="9.109375" style="49" customWidth="1"/>
    <col min="8201" max="8201" width="8.109375" style="49" customWidth="1"/>
    <col min="8202" max="8202" width="7.88671875" style="49" customWidth="1"/>
    <col min="8203" max="8203" width="13.109375" style="49" customWidth="1"/>
    <col min="8204" max="8204" width="32.5546875" style="49" bestFit="1" customWidth="1"/>
    <col min="8205" max="8444" width="9.109375" style="49"/>
    <col min="8445" max="8445" width="8.44140625" style="49" customWidth="1"/>
    <col min="8446" max="8446" width="17" style="49" customWidth="1"/>
    <col min="8447" max="8447" width="21.5546875" style="49" customWidth="1"/>
    <col min="8448" max="8448" width="25.6640625" style="49" customWidth="1"/>
    <col min="8449" max="8449" width="17.33203125" style="49" customWidth="1"/>
    <col min="8450" max="8450" width="13.5546875" style="49" customWidth="1"/>
    <col min="8451" max="8451" width="11" style="49" customWidth="1"/>
    <col min="8452" max="8452" width="11.44140625" style="49" customWidth="1"/>
    <col min="8453" max="8453" width="9.88671875" style="49" customWidth="1"/>
    <col min="8454" max="8455" width="7.109375" style="49" customWidth="1"/>
    <col min="8456" max="8456" width="9.109375" style="49" customWidth="1"/>
    <col min="8457" max="8457" width="8.109375" style="49" customWidth="1"/>
    <col min="8458" max="8458" width="7.88671875" style="49" customWidth="1"/>
    <col min="8459" max="8459" width="13.109375" style="49" customWidth="1"/>
    <col min="8460" max="8460" width="32.5546875" style="49" bestFit="1" customWidth="1"/>
    <col min="8461" max="8700" width="9.109375" style="49"/>
    <col min="8701" max="8701" width="8.44140625" style="49" customWidth="1"/>
    <col min="8702" max="8702" width="17" style="49" customWidth="1"/>
    <col min="8703" max="8703" width="21.5546875" style="49" customWidth="1"/>
    <col min="8704" max="8704" width="25.6640625" style="49" customWidth="1"/>
    <col min="8705" max="8705" width="17.33203125" style="49" customWidth="1"/>
    <col min="8706" max="8706" width="13.5546875" style="49" customWidth="1"/>
    <col min="8707" max="8707" width="11" style="49" customWidth="1"/>
    <col min="8708" max="8708" width="11.44140625" style="49" customWidth="1"/>
    <col min="8709" max="8709" width="9.88671875" style="49" customWidth="1"/>
    <col min="8710" max="8711" width="7.109375" style="49" customWidth="1"/>
    <col min="8712" max="8712" width="9.109375" style="49" customWidth="1"/>
    <col min="8713" max="8713" width="8.109375" style="49" customWidth="1"/>
    <col min="8714" max="8714" width="7.88671875" style="49" customWidth="1"/>
    <col min="8715" max="8715" width="13.109375" style="49" customWidth="1"/>
    <col min="8716" max="8716" width="32.5546875" style="49" bestFit="1" customWidth="1"/>
    <col min="8717" max="8956" width="9.109375" style="49"/>
    <col min="8957" max="8957" width="8.44140625" style="49" customWidth="1"/>
    <col min="8958" max="8958" width="17" style="49" customWidth="1"/>
    <col min="8959" max="8959" width="21.5546875" style="49" customWidth="1"/>
    <col min="8960" max="8960" width="25.6640625" style="49" customWidth="1"/>
    <col min="8961" max="8961" width="17.33203125" style="49" customWidth="1"/>
    <col min="8962" max="8962" width="13.5546875" style="49" customWidth="1"/>
    <col min="8963" max="8963" width="11" style="49" customWidth="1"/>
    <col min="8964" max="8964" width="11.44140625" style="49" customWidth="1"/>
    <col min="8965" max="8965" width="9.88671875" style="49" customWidth="1"/>
    <col min="8966" max="8967" width="7.109375" style="49" customWidth="1"/>
    <col min="8968" max="8968" width="9.109375" style="49" customWidth="1"/>
    <col min="8969" max="8969" width="8.109375" style="49" customWidth="1"/>
    <col min="8970" max="8970" width="7.88671875" style="49" customWidth="1"/>
    <col min="8971" max="8971" width="13.109375" style="49" customWidth="1"/>
    <col min="8972" max="8972" width="32.5546875" style="49" bestFit="1" customWidth="1"/>
    <col min="8973" max="9212" width="9.109375" style="49"/>
    <col min="9213" max="9213" width="8.44140625" style="49" customWidth="1"/>
    <col min="9214" max="9214" width="17" style="49" customWidth="1"/>
    <col min="9215" max="9215" width="21.5546875" style="49" customWidth="1"/>
    <col min="9216" max="9216" width="25.6640625" style="49" customWidth="1"/>
    <col min="9217" max="9217" width="17.33203125" style="49" customWidth="1"/>
    <col min="9218" max="9218" width="13.5546875" style="49" customWidth="1"/>
    <col min="9219" max="9219" width="11" style="49" customWidth="1"/>
    <col min="9220" max="9220" width="11.44140625" style="49" customWidth="1"/>
    <col min="9221" max="9221" width="9.88671875" style="49" customWidth="1"/>
    <col min="9222" max="9223" width="7.109375" style="49" customWidth="1"/>
    <col min="9224" max="9224" width="9.109375" style="49" customWidth="1"/>
    <col min="9225" max="9225" width="8.109375" style="49" customWidth="1"/>
    <col min="9226" max="9226" width="7.88671875" style="49" customWidth="1"/>
    <col min="9227" max="9227" width="13.109375" style="49" customWidth="1"/>
    <col min="9228" max="9228" width="32.5546875" style="49" bestFit="1" customWidth="1"/>
    <col min="9229" max="9468" width="9.109375" style="49"/>
    <col min="9469" max="9469" width="8.44140625" style="49" customWidth="1"/>
    <col min="9470" max="9470" width="17" style="49" customWidth="1"/>
    <col min="9471" max="9471" width="21.5546875" style="49" customWidth="1"/>
    <col min="9472" max="9472" width="25.6640625" style="49" customWidth="1"/>
    <col min="9473" max="9473" width="17.33203125" style="49" customWidth="1"/>
    <col min="9474" max="9474" width="13.5546875" style="49" customWidth="1"/>
    <col min="9475" max="9475" width="11" style="49" customWidth="1"/>
    <col min="9476" max="9476" width="11.44140625" style="49" customWidth="1"/>
    <col min="9477" max="9477" width="9.88671875" style="49" customWidth="1"/>
    <col min="9478" max="9479" width="7.109375" style="49" customWidth="1"/>
    <col min="9480" max="9480" width="9.109375" style="49" customWidth="1"/>
    <col min="9481" max="9481" width="8.109375" style="49" customWidth="1"/>
    <col min="9482" max="9482" width="7.88671875" style="49" customWidth="1"/>
    <col min="9483" max="9483" width="13.109375" style="49" customWidth="1"/>
    <col min="9484" max="9484" width="32.5546875" style="49" bestFit="1" customWidth="1"/>
    <col min="9485" max="9724" width="9.109375" style="49"/>
    <col min="9725" max="9725" width="8.44140625" style="49" customWidth="1"/>
    <col min="9726" max="9726" width="17" style="49" customWidth="1"/>
    <col min="9727" max="9727" width="21.5546875" style="49" customWidth="1"/>
    <col min="9728" max="9728" width="25.6640625" style="49" customWidth="1"/>
    <col min="9729" max="9729" width="17.33203125" style="49" customWidth="1"/>
    <col min="9730" max="9730" width="13.5546875" style="49" customWidth="1"/>
    <col min="9731" max="9731" width="11" style="49" customWidth="1"/>
    <col min="9732" max="9732" width="11.44140625" style="49" customWidth="1"/>
    <col min="9733" max="9733" width="9.88671875" style="49" customWidth="1"/>
    <col min="9734" max="9735" width="7.109375" style="49" customWidth="1"/>
    <col min="9736" max="9736" width="9.109375" style="49" customWidth="1"/>
    <col min="9737" max="9737" width="8.109375" style="49" customWidth="1"/>
    <col min="9738" max="9738" width="7.88671875" style="49" customWidth="1"/>
    <col min="9739" max="9739" width="13.109375" style="49" customWidth="1"/>
    <col min="9740" max="9740" width="32.5546875" style="49" bestFit="1" customWidth="1"/>
    <col min="9741" max="9980" width="9.109375" style="49"/>
    <col min="9981" max="9981" width="8.44140625" style="49" customWidth="1"/>
    <col min="9982" max="9982" width="17" style="49" customWidth="1"/>
    <col min="9983" max="9983" width="21.5546875" style="49" customWidth="1"/>
    <col min="9984" max="9984" width="25.6640625" style="49" customWidth="1"/>
    <col min="9985" max="9985" width="17.33203125" style="49" customWidth="1"/>
    <col min="9986" max="9986" width="13.5546875" style="49" customWidth="1"/>
    <col min="9987" max="9987" width="11" style="49" customWidth="1"/>
    <col min="9988" max="9988" width="11.44140625" style="49" customWidth="1"/>
    <col min="9989" max="9989" width="9.88671875" style="49" customWidth="1"/>
    <col min="9990" max="9991" width="7.109375" style="49" customWidth="1"/>
    <col min="9992" max="9992" width="9.109375" style="49" customWidth="1"/>
    <col min="9993" max="9993" width="8.109375" style="49" customWidth="1"/>
    <col min="9994" max="9994" width="7.88671875" style="49" customWidth="1"/>
    <col min="9995" max="9995" width="13.109375" style="49" customWidth="1"/>
    <col min="9996" max="9996" width="32.5546875" style="49" bestFit="1" customWidth="1"/>
    <col min="9997" max="10236" width="9.109375" style="49"/>
    <col min="10237" max="10237" width="8.44140625" style="49" customWidth="1"/>
    <col min="10238" max="10238" width="17" style="49" customWidth="1"/>
    <col min="10239" max="10239" width="21.5546875" style="49" customWidth="1"/>
    <col min="10240" max="10240" width="25.6640625" style="49" customWidth="1"/>
    <col min="10241" max="10241" width="17.33203125" style="49" customWidth="1"/>
    <col min="10242" max="10242" width="13.5546875" style="49" customWidth="1"/>
    <col min="10243" max="10243" width="11" style="49" customWidth="1"/>
    <col min="10244" max="10244" width="11.44140625" style="49" customWidth="1"/>
    <col min="10245" max="10245" width="9.88671875" style="49" customWidth="1"/>
    <col min="10246" max="10247" width="7.109375" style="49" customWidth="1"/>
    <col min="10248" max="10248" width="9.109375" style="49" customWidth="1"/>
    <col min="10249" max="10249" width="8.109375" style="49" customWidth="1"/>
    <col min="10250" max="10250" width="7.88671875" style="49" customWidth="1"/>
    <col min="10251" max="10251" width="13.109375" style="49" customWidth="1"/>
    <col min="10252" max="10252" width="32.5546875" style="49" bestFit="1" customWidth="1"/>
    <col min="10253" max="10492" width="9.109375" style="49"/>
    <col min="10493" max="10493" width="8.44140625" style="49" customWidth="1"/>
    <col min="10494" max="10494" width="17" style="49" customWidth="1"/>
    <col min="10495" max="10495" width="21.5546875" style="49" customWidth="1"/>
    <col min="10496" max="10496" width="25.6640625" style="49" customWidth="1"/>
    <col min="10497" max="10497" width="17.33203125" style="49" customWidth="1"/>
    <col min="10498" max="10498" width="13.5546875" style="49" customWidth="1"/>
    <col min="10499" max="10499" width="11" style="49" customWidth="1"/>
    <col min="10500" max="10500" width="11.44140625" style="49" customWidth="1"/>
    <col min="10501" max="10501" width="9.88671875" style="49" customWidth="1"/>
    <col min="10502" max="10503" width="7.109375" style="49" customWidth="1"/>
    <col min="10504" max="10504" width="9.109375" style="49" customWidth="1"/>
    <col min="10505" max="10505" width="8.109375" style="49" customWidth="1"/>
    <col min="10506" max="10506" width="7.88671875" style="49" customWidth="1"/>
    <col min="10507" max="10507" width="13.109375" style="49" customWidth="1"/>
    <col min="10508" max="10508" width="32.5546875" style="49" bestFit="1" customWidth="1"/>
    <col min="10509" max="10748" width="9.109375" style="49"/>
    <col min="10749" max="10749" width="8.44140625" style="49" customWidth="1"/>
    <col min="10750" max="10750" width="17" style="49" customWidth="1"/>
    <col min="10751" max="10751" width="21.5546875" style="49" customWidth="1"/>
    <col min="10752" max="10752" width="25.6640625" style="49" customWidth="1"/>
    <col min="10753" max="10753" width="17.33203125" style="49" customWidth="1"/>
    <col min="10754" max="10754" width="13.5546875" style="49" customWidth="1"/>
    <col min="10755" max="10755" width="11" style="49" customWidth="1"/>
    <col min="10756" max="10756" width="11.44140625" style="49" customWidth="1"/>
    <col min="10757" max="10757" width="9.88671875" style="49" customWidth="1"/>
    <col min="10758" max="10759" width="7.109375" style="49" customWidth="1"/>
    <col min="10760" max="10760" width="9.109375" style="49" customWidth="1"/>
    <col min="10761" max="10761" width="8.109375" style="49" customWidth="1"/>
    <col min="10762" max="10762" width="7.88671875" style="49" customWidth="1"/>
    <col min="10763" max="10763" width="13.109375" style="49" customWidth="1"/>
    <col min="10764" max="10764" width="32.5546875" style="49" bestFit="1" customWidth="1"/>
    <col min="10765" max="11004" width="9.109375" style="49"/>
    <col min="11005" max="11005" width="8.44140625" style="49" customWidth="1"/>
    <col min="11006" max="11006" width="17" style="49" customWidth="1"/>
    <col min="11007" max="11007" width="21.5546875" style="49" customWidth="1"/>
    <col min="11008" max="11008" width="25.6640625" style="49" customWidth="1"/>
    <col min="11009" max="11009" width="17.33203125" style="49" customWidth="1"/>
    <col min="11010" max="11010" width="13.5546875" style="49" customWidth="1"/>
    <col min="11011" max="11011" width="11" style="49" customWidth="1"/>
    <col min="11012" max="11012" width="11.44140625" style="49" customWidth="1"/>
    <col min="11013" max="11013" width="9.88671875" style="49" customWidth="1"/>
    <col min="11014" max="11015" width="7.109375" style="49" customWidth="1"/>
    <col min="11016" max="11016" width="9.109375" style="49" customWidth="1"/>
    <col min="11017" max="11017" width="8.109375" style="49" customWidth="1"/>
    <col min="11018" max="11018" width="7.88671875" style="49" customWidth="1"/>
    <col min="11019" max="11019" width="13.109375" style="49" customWidth="1"/>
    <col min="11020" max="11020" width="32.5546875" style="49" bestFit="1" customWidth="1"/>
    <col min="11021" max="11260" width="9.109375" style="49"/>
    <col min="11261" max="11261" width="8.44140625" style="49" customWidth="1"/>
    <col min="11262" max="11262" width="17" style="49" customWidth="1"/>
    <col min="11263" max="11263" width="21.5546875" style="49" customWidth="1"/>
    <col min="11264" max="11264" width="25.6640625" style="49" customWidth="1"/>
    <col min="11265" max="11265" width="17.33203125" style="49" customWidth="1"/>
    <col min="11266" max="11266" width="13.5546875" style="49" customWidth="1"/>
    <col min="11267" max="11267" width="11" style="49" customWidth="1"/>
    <col min="11268" max="11268" width="11.44140625" style="49" customWidth="1"/>
    <col min="11269" max="11269" width="9.88671875" style="49" customWidth="1"/>
    <col min="11270" max="11271" width="7.109375" style="49" customWidth="1"/>
    <col min="11272" max="11272" width="9.109375" style="49" customWidth="1"/>
    <col min="11273" max="11273" width="8.109375" style="49" customWidth="1"/>
    <col min="11274" max="11274" width="7.88671875" style="49" customWidth="1"/>
    <col min="11275" max="11275" width="13.109375" style="49" customWidth="1"/>
    <col min="11276" max="11276" width="32.5546875" style="49" bestFit="1" customWidth="1"/>
    <col min="11277" max="11516" width="9.109375" style="49"/>
    <col min="11517" max="11517" width="8.44140625" style="49" customWidth="1"/>
    <col min="11518" max="11518" width="17" style="49" customWidth="1"/>
    <col min="11519" max="11519" width="21.5546875" style="49" customWidth="1"/>
    <col min="11520" max="11520" width="25.6640625" style="49" customWidth="1"/>
    <col min="11521" max="11521" width="17.33203125" style="49" customWidth="1"/>
    <col min="11522" max="11522" width="13.5546875" style="49" customWidth="1"/>
    <col min="11523" max="11523" width="11" style="49" customWidth="1"/>
    <col min="11524" max="11524" width="11.44140625" style="49" customWidth="1"/>
    <col min="11525" max="11525" width="9.88671875" style="49" customWidth="1"/>
    <col min="11526" max="11527" width="7.109375" style="49" customWidth="1"/>
    <col min="11528" max="11528" width="9.109375" style="49" customWidth="1"/>
    <col min="11529" max="11529" width="8.109375" style="49" customWidth="1"/>
    <col min="11530" max="11530" width="7.88671875" style="49" customWidth="1"/>
    <col min="11531" max="11531" width="13.109375" style="49" customWidth="1"/>
    <col min="11532" max="11532" width="32.5546875" style="49" bestFit="1" customWidth="1"/>
    <col min="11533" max="11772" width="9.109375" style="49"/>
    <col min="11773" max="11773" width="8.44140625" style="49" customWidth="1"/>
    <col min="11774" max="11774" width="17" style="49" customWidth="1"/>
    <col min="11775" max="11775" width="21.5546875" style="49" customWidth="1"/>
    <col min="11776" max="11776" width="25.6640625" style="49" customWidth="1"/>
    <col min="11777" max="11777" width="17.33203125" style="49" customWidth="1"/>
    <col min="11778" max="11778" width="13.5546875" style="49" customWidth="1"/>
    <col min="11779" max="11779" width="11" style="49" customWidth="1"/>
    <col min="11780" max="11780" width="11.44140625" style="49" customWidth="1"/>
    <col min="11781" max="11781" width="9.88671875" style="49" customWidth="1"/>
    <col min="11782" max="11783" width="7.109375" style="49" customWidth="1"/>
    <col min="11784" max="11784" width="9.109375" style="49" customWidth="1"/>
    <col min="11785" max="11785" width="8.109375" style="49" customWidth="1"/>
    <col min="11786" max="11786" width="7.88671875" style="49" customWidth="1"/>
    <col min="11787" max="11787" width="13.109375" style="49" customWidth="1"/>
    <col min="11788" max="11788" width="32.5546875" style="49" bestFit="1" customWidth="1"/>
    <col min="11789" max="12028" width="9.109375" style="49"/>
    <col min="12029" max="12029" width="8.44140625" style="49" customWidth="1"/>
    <col min="12030" max="12030" width="17" style="49" customWidth="1"/>
    <col min="12031" max="12031" width="21.5546875" style="49" customWidth="1"/>
    <col min="12032" max="12032" width="25.6640625" style="49" customWidth="1"/>
    <col min="12033" max="12033" width="17.33203125" style="49" customWidth="1"/>
    <col min="12034" max="12034" width="13.5546875" style="49" customWidth="1"/>
    <col min="12035" max="12035" width="11" style="49" customWidth="1"/>
    <col min="12036" max="12036" width="11.44140625" style="49" customWidth="1"/>
    <col min="12037" max="12037" width="9.88671875" style="49" customWidth="1"/>
    <col min="12038" max="12039" width="7.109375" style="49" customWidth="1"/>
    <col min="12040" max="12040" width="9.109375" style="49" customWidth="1"/>
    <col min="12041" max="12041" width="8.109375" style="49" customWidth="1"/>
    <col min="12042" max="12042" width="7.88671875" style="49" customWidth="1"/>
    <col min="12043" max="12043" width="13.109375" style="49" customWidth="1"/>
    <col min="12044" max="12044" width="32.5546875" style="49" bestFit="1" customWidth="1"/>
    <col min="12045" max="12284" width="9.109375" style="49"/>
    <col min="12285" max="12285" width="8.44140625" style="49" customWidth="1"/>
    <col min="12286" max="12286" width="17" style="49" customWidth="1"/>
    <col min="12287" max="12287" width="21.5546875" style="49" customWidth="1"/>
    <col min="12288" max="12288" width="25.6640625" style="49" customWidth="1"/>
    <col min="12289" max="12289" width="17.33203125" style="49" customWidth="1"/>
    <col min="12290" max="12290" width="13.5546875" style="49" customWidth="1"/>
    <col min="12291" max="12291" width="11" style="49" customWidth="1"/>
    <col min="12292" max="12292" width="11.44140625" style="49" customWidth="1"/>
    <col min="12293" max="12293" width="9.88671875" style="49" customWidth="1"/>
    <col min="12294" max="12295" width="7.109375" style="49" customWidth="1"/>
    <col min="12296" max="12296" width="9.109375" style="49" customWidth="1"/>
    <col min="12297" max="12297" width="8.109375" style="49" customWidth="1"/>
    <col min="12298" max="12298" width="7.88671875" style="49" customWidth="1"/>
    <col min="12299" max="12299" width="13.109375" style="49" customWidth="1"/>
    <col min="12300" max="12300" width="32.5546875" style="49" bestFit="1" customWidth="1"/>
    <col min="12301" max="12540" width="9.109375" style="49"/>
    <col min="12541" max="12541" width="8.44140625" style="49" customWidth="1"/>
    <col min="12542" max="12542" width="17" style="49" customWidth="1"/>
    <col min="12543" max="12543" width="21.5546875" style="49" customWidth="1"/>
    <col min="12544" max="12544" width="25.6640625" style="49" customWidth="1"/>
    <col min="12545" max="12545" width="17.33203125" style="49" customWidth="1"/>
    <col min="12546" max="12546" width="13.5546875" style="49" customWidth="1"/>
    <col min="12547" max="12547" width="11" style="49" customWidth="1"/>
    <col min="12548" max="12548" width="11.44140625" style="49" customWidth="1"/>
    <col min="12549" max="12549" width="9.88671875" style="49" customWidth="1"/>
    <col min="12550" max="12551" width="7.109375" style="49" customWidth="1"/>
    <col min="12552" max="12552" width="9.109375" style="49" customWidth="1"/>
    <col min="12553" max="12553" width="8.109375" style="49" customWidth="1"/>
    <col min="12554" max="12554" width="7.88671875" style="49" customWidth="1"/>
    <col min="12555" max="12555" width="13.109375" style="49" customWidth="1"/>
    <col min="12556" max="12556" width="32.5546875" style="49" bestFit="1" customWidth="1"/>
    <col min="12557" max="12796" width="9.109375" style="49"/>
    <col min="12797" max="12797" width="8.44140625" style="49" customWidth="1"/>
    <col min="12798" max="12798" width="17" style="49" customWidth="1"/>
    <col min="12799" max="12799" width="21.5546875" style="49" customWidth="1"/>
    <col min="12800" max="12800" width="25.6640625" style="49" customWidth="1"/>
    <col min="12801" max="12801" width="17.33203125" style="49" customWidth="1"/>
    <col min="12802" max="12802" width="13.5546875" style="49" customWidth="1"/>
    <col min="12803" max="12803" width="11" style="49" customWidth="1"/>
    <col min="12804" max="12804" width="11.44140625" style="49" customWidth="1"/>
    <col min="12805" max="12805" width="9.88671875" style="49" customWidth="1"/>
    <col min="12806" max="12807" width="7.109375" style="49" customWidth="1"/>
    <col min="12808" max="12808" width="9.109375" style="49" customWidth="1"/>
    <col min="12809" max="12809" width="8.109375" style="49" customWidth="1"/>
    <col min="12810" max="12810" width="7.88671875" style="49" customWidth="1"/>
    <col min="12811" max="12811" width="13.109375" style="49" customWidth="1"/>
    <col min="12812" max="12812" width="32.5546875" style="49" bestFit="1" customWidth="1"/>
    <col min="12813" max="13052" width="9.109375" style="49"/>
    <col min="13053" max="13053" width="8.44140625" style="49" customWidth="1"/>
    <col min="13054" max="13054" width="17" style="49" customWidth="1"/>
    <col min="13055" max="13055" width="21.5546875" style="49" customWidth="1"/>
    <col min="13056" max="13056" width="25.6640625" style="49" customWidth="1"/>
    <col min="13057" max="13057" width="17.33203125" style="49" customWidth="1"/>
    <col min="13058" max="13058" width="13.5546875" style="49" customWidth="1"/>
    <col min="13059" max="13059" width="11" style="49" customWidth="1"/>
    <col min="13060" max="13060" width="11.44140625" style="49" customWidth="1"/>
    <col min="13061" max="13061" width="9.88671875" style="49" customWidth="1"/>
    <col min="13062" max="13063" width="7.109375" style="49" customWidth="1"/>
    <col min="13064" max="13064" width="9.109375" style="49" customWidth="1"/>
    <col min="13065" max="13065" width="8.109375" style="49" customWidth="1"/>
    <col min="13066" max="13066" width="7.88671875" style="49" customWidth="1"/>
    <col min="13067" max="13067" width="13.109375" style="49" customWidth="1"/>
    <col min="13068" max="13068" width="32.5546875" style="49" bestFit="1" customWidth="1"/>
    <col min="13069" max="13308" width="9.109375" style="49"/>
    <col min="13309" max="13309" width="8.44140625" style="49" customWidth="1"/>
    <col min="13310" max="13310" width="17" style="49" customWidth="1"/>
    <col min="13311" max="13311" width="21.5546875" style="49" customWidth="1"/>
    <col min="13312" max="13312" width="25.6640625" style="49" customWidth="1"/>
    <col min="13313" max="13313" width="17.33203125" style="49" customWidth="1"/>
    <col min="13314" max="13314" width="13.5546875" style="49" customWidth="1"/>
    <col min="13315" max="13315" width="11" style="49" customWidth="1"/>
    <col min="13316" max="13316" width="11.44140625" style="49" customWidth="1"/>
    <col min="13317" max="13317" width="9.88671875" style="49" customWidth="1"/>
    <col min="13318" max="13319" width="7.109375" style="49" customWidth="1"/>
    <col min="13320" max="13320" width="9.109375" style="49" customWidth="1"/>
    <col min="13321" max="13321" width="8.109375" style="49" customWidth="1"/>
    <col min="13322" max="13322" width="7.88671875" style="49" customWidth="1"/>
    <col min="13323" max="13323" width="13.109375" style="49" customWidth="1"/>
    <col min="13324" max="13324" width="32.5546875" style="49" bestFit="1" customWidth="1"/>
    <col min="13325" max="13564" width="9.109375" style="49"/>
    <col min="13565" max="13565" width="8.44140625" style="49" customWidth="1"/>
    <col min="13566" max="13566" width="17" style="49" customWidth="1"/>
    <col min="13567" max="13567" width="21.5546875" style="49" customWidth="1"/>
    <col min="13568" max="13568" width="25.6640625" style="49" customWidth="1"/>
    <col min="13569" max="13569" width="17.33203125" style="49" customWidth="1"/>
    <col min="13570" max="13570" width="13.5546875" style="49" customWidth="1"/>
    <col min="13571" max="13571" width="11" style="49" customWidth="1"/>
    <col min="13572" max="13572" width="11.44140625" style="49" customWidth="1"/>
    <col min="13573" max="13573" width="9.88671875" style="49" customWidth="1"/>
    <col min="13574" max="13575" width="7.109375" style="49" customWidth="1"/>
    <col min="13576" max="13576" width="9.109375" style="49" customWidth="1"/>
    <col min="13577" max="13577" width="8.109375" style="49" customWidth="1"/>
    <col min="13578" max="13578" width="7.88671875" style="49" customWidth="1"/>
    <col min="13579" max="13579" width="13.109375" style="49" customWidth="1"/>
    <col min="13580" max="13580" width="32.5546875" style="49" bestFit="1" customWidth="1"/>
    <col min="13581" max="13820" width="9.109375" style="49"/>
    <col min="13821" max="13821" width="8.44140625" style="49" customWidth="1"/>
    <col min="13822" max="13822" width="17" style="49" customWidth="1"/>
    <col min="13823" max="13823" width="21.5546875" style="49" customWidth="1"/>
    <col min="13824" max="13824" width="25.6640625" style="49" customWidth="1"/>
    <col min="13825" max="13825" width="17.33203125" style="49" customWidth="1"/>
    <col min="13826" max="13826" width="13.5546875" style="49" customWidth="1"/>
    <col min="13827" max="13827" width="11" style="49" customWidth="1"/>
    <col min="13828" max="13828" width="11.44140625" style="49" customWidth="1"/>
    <col min="13829" max="13829" width="9.88671875" style="49" customWidth="1"/>
    <col min="13830" max="13831" width="7.109375" style="49" customWidth="1"/>
    <col min="13832" max="13832" width="9.109375" style="49" customWidth="1"/>
    <col min="13833" max="13833" width="8.109375" style="49" customWidth="1"/>
    <col min="13834" max="13834" width="7.88671875" style="49" customWidth="1"/>
    <col min="13835" max="13835" width="13.109375" style="49" customWidth="1"/>
    <col min="13836" max="13836" width="32.5546875" style="49" bestFit="1" customWidth="1"/>
    <col min="13837" max="14076" width="9.109375" style="49"/>
    <col min="14077" max="14077" width="8.44140625" style="49" customWidth="1"/>
    <col min="14078" max="14078" width="17" style="49" customWidth="1"/>
    <col min="14079" max="14079" width="21.5546875" style="49" customWidth="1"/>
    <col min="14080" max="14080" width="25.6640625" style="49" customWidth="1"/>
    <col min="14081" max="14081" width="17.33203125" style="49" customWidth="1"/>
    <col min="14082" max="14082" width="13.5546875" style="49" customWidth="1"/>
    <col min="14083" max="14083" width="11" style="49" customWidth="1"/>
    <col min="14084" max="14084" width="11.44140625" style="49" customWidth="1"/>
    <col min="14085" max="14085" width="9.88671875" style="49" customWidth="1"/>
    <col min="14086" max="14087" width="7.109375" style="49" customWidth="1"/>
    <col min="14088" max="14088" width="9.109375" style="49" customWidth="1"/>
    <col min="14089" max="14089" width="8.109375" style="49" customWidth="1"/>
    <col min="14090" max="14090" width="7.88671875" style="49" customWidth="1"/>
    <col min="14091" max="14091" width="13.109375" style="49" customWidth="1"/>
    <col min="14092" max="14092" width="32.5546875" style="49" bestFit="1" customWidth="1"/>
    <col min="14093" max="14332" width="9.109375" style="49"/>
    <col min="14333" max="14333" width="8.44140625" style="49" customWidth="1"/>
    <col min="14334" max="14334" width="17" style="49" customWidth="1"/>
    <col min="14335" max="14335" width="21.5546875" style="49" customWidth="1"/>
    <col min="14336" max="14336" width="25.6640625" style="49" customWidth="1"/>
    <col min="14337" max="14337" width="17.33203125" style="49" customWidth="1"/>
    <col min="14338" max="14338" width="13.5546875" style="49" customWidth="1"/>
    <col min="14339" max="14339" width="11" style="49" customWidth="1"/>
    <col min="14340" max="14340" width="11.44140625" style="49" customWidth="1"/>
    <col min="14341" max="14341" width="9.88671875" style="49" customWidth="1"/>
    <col min="14342" max="14343" width="7.109375" style="49" customWidth="1"/>
    <col min="14344" max="14344" width="9.109375" style="49" customWidth="1"/>
    <col min="14345" max="14345" width="8.109375" style="49" customWidth="1"/>
    <col min="14346" max="14346" width="7.88671875" style="49" customWidth="1"/>
    <col min="14347" max="14347" width="13.109375" style="49" customWidth="1"/>
    <col min="14348" max="14348" width="32.5546875" style="49" bestFit="1" customWidth="1"/>
    <col min="14349" max="14588" width="9.109375" style="49"/>
    <col min="14589" max="14589" width="8.44140625" style="49" customWidth="1"/>
    <col min="14590" max="14590" width="17" style="49" customWidth="1"/>
    <col min="14591" max="14591" width="21.5546875" style="49" customWidth="1"/>
    <col min="14592" max="14592" width="25.6640625" style="49" customWidth="1"/>
    <col min="14593" max="14593" width="17.33203125" style="49" customWidth="1"/>
    <col min="14594" max="14594" width="13.5546875" style="49" customWidth="1"/>
    <col min="14595" max="14595" width="11" style="49" customWidth="1"/>
    <col min="14596" max="14596" width="11.44140625" style="49" customWidth="1"/>
    <col min="14597" max="14597" width="9.88671875" style="49" customWidth="1"/>
    <col min="14598" max="14599" width="7.109375" style="49" customWidth="1"/>
    <col min="14600" max="14600" width="9.109375" style="49" customWidth="1"/>
    <col min="14601" max="14601" width="8.109375" style="49" customWidth="1"/>
    <col min="14602" max="14602" width="7.88671875" style="49" customWidth="1"/>
    <col min="14603" max="14603" width="13.109375" style="49" customWidth="1"/>
    <col min="14604" max="14604" width="32.5546875" style="49" bestFit="1" customWidth="1"/>
    <col min="14605" max="14844" width="9.109375" style="49"/>
    <col min="14845" max="14845" width="8.44140625" style="49" customWidth="1"/>
    <col min="14846" max="14846" width="17" style="49" customWidth="1"/>
    <col min="14847" max="14847" width="21.5546875" style="49" customWidth="1"/>
    <col min="14848" max="14848" width="25.6640625" style="49" customWidth="1"/>
    <col min="14849" max="14849" width="17.33203125" style="49" customWidth="1"/>
    <col min="14850" max="14850" width="13.5546875" style="49" customWidth="1"/>
    <col min="14851" max="14851" width="11" style="49" customWidth="1"/>
    <col min="14852" max="14852" width="11.44140625" style="49" customWidth="1"/>
    <col min="14853" max="14853" width="9.88671875" style="49" customWidth="1"/>
    <col min="14854" max="14855" width="7.109375" style="49" customWidth="1"/>
    <col min="14856" max="14856" width="9.109375" style="49" customWidth="1"/>
    <col min="14857" max="14857" width="8.109375" style="49" customWidth="1"/>
    <col min="14858" max="14858" width="7.88671875" style="49" customWidth="1"/>
    <col min="14859" max="14859" width="13.109375" style="49" customWidth="1"/>
    <col min="14860" max="14860" width="32.5546875" style="49" bestFit="1" customWidth="1"/>
    <col min="14861" max="15100" width="9.109375" style="49"/>
    <col min="15101" max="15101" width="8.44140625" style="49" customWidth="1"/>
    <col min="15102" max="15102" width="17" style="49" customWidth="1"/>
    <col min="15103" max="15103" width="21.5546875" style="49" customWidth="1"/>
    <col min="15104" max="15104" width="25.6640625" style="49" customWidth="1"/>
    <col min="15105" max="15105" width="17.33203125" style="49" customWidth="1"/>
    <col min="15106" max="15106" width="13.5546875" style="49" customWidth="1"/>
    <col min="15107" max="15107" width="11" style="49" customWidth="1"/>
    <col min="15108" max="15108" width="11.44140625" style="49" customWidth="1"/>
    <col min="15109" max="15109" width="9.88671875" style="49" customWidth="1"/>
    <col min="15110" max="15111" width="7.109375" style="49" customWidth="1"/>
    <col min="15112" max="15112" width="9.109375" style="49" customWidth="1"/>
    <col min="15113" max="15113" width="8.109375" style="49" customWidth="1"/>
    <col min="15114" max="15114" width="7.88671875" style="49" customWidth="1"/>
    <col min="15115" max="15115" width="13.109375" style="49" customWidth="1"/>
    <col min="15116" max="15116" width="32.5546875" style="49" bestFit="1" customWidth="1"/>
    <col min="15117" max="15356" width="9.109375" style="49"/>
    <col min="15357" max="15357" width="8.44140625" style="49" customWidth="1"/>
    <col min="15358" max="15358" width="17" style="49" customWidth="1"/>
    <col min="15359" max="15359" width="21.5546875" style="49" customWidth="1"/>
    <col min="15360" max="15360" width="25.6640625" style="49" customWidth="1"/>
    <col min="15361" max="15361" width="17.33203125" style="49" customWidth="1"/>
    <col min="15362" max="15362" width="13.5546875" style="49" customWidth="1"/>
    <col min="15363" max="15363" width="11" style="49" customWidth="1"/>
    <col min="15364" max="15364" width="11.44140625" style="49" customWidth="1"/>
    <col min="15365" max="15365" width="9.88671875" style="49" customWidth="1"/>
    <col min="15366" max="15367" width="7.109375" style="49" customWidth="1"/>
    <col min="15368" max="15368" width="9.109375" style="49" customWidth="1"/>
    <col min="15369" max="15369" width="8.109375" style="49" customWidth="1"/>
    <col min="15370" max="15370" width="7.88671875" style="49" customWidth="1"/>
    <col min="15371" max="15371" width="13.109375" style="49" customWidth="1"/>
    <col min="15372" max="15372" width="32.5546875" style="49" bestFit="1" customWidth="1"/>
    <col min="15373" max="15612" width="9.109375" style="49"/>
    <col min="15613" max="15613" width="8.44140625" style="49" customWidth="1"/>
    <col min="15614" max="15614" width="17" style="49" customWidth="1"/>
    <col min="15615" max="15615" width="21.5546875" style="49" customWidth="1"/>
    <col min="15616" max="15616" width="25.6640625" style="49" customWidth="1"/>
    <col min="15617" max="15617" width="17.33203125" style="49" customWidth="1"/>
    <col min="15618" max="15618" width="13.5546875" style="49" customWidth="1"/>
    <col min="15619" max="15619" width="11" style="49" customWidth="1"/>
    <col min="15620" max="15620" width="11.44140625" style="49" customWidth="1"/>
    <col min="15621" max="15621" width="9.88671875" style="49" customWidth="1"/>
    <col min="15622" max="15623" width="7.109375" style="49" customWidth="1"/>
    <col min="15624" max="15624" width="9.109375" style="49" customWidth="1"/>
    <col min="15625" max="15625" width="8.109375" style="49" customWidth="1"/>
    <col min="15626" max="15626" width="7.88671875" style="49" customWidth="1"/>
    <col min="15627" max="15627" width="13.109375" style="49" customWidth="1"/>
    <col min="15628" max="15628" width="32.5546875" style="49" bestFit="1" customWidth="1"/>
    <col min="15629" max="15868" width="9.109375" style="49"/>
    <col min="15869" max="15869" width="8.44140625" style="49" customWidth="1"/>
    <col min="15870" max="15870" width="17" style="49" customWidth="1"/>
    <col min="15871" max="15871" width="21.5546875" style="49" customWidth="1"/>
    <col min="15872" max="15872" width="25.6640625" style="49" customWidth="1"/>
    <col min="15873" max="15873" width="17.33203125" style="49" customWidth="1"/>
    <col min="15874" max="15874" width="13.5546875" style="49" customWidth="1"/>
    <col min="15875" max="15875" width="11" style="49" customWidth="1"/>
    <col min="15876" max="15876" width="11.44140625" style="49" customWidth="1"/>
    <col min="15877" max="15877" width="9.88671875" style="49" customWidth="1"/>
    <col min="15878" max="15879" width="7.109375" style="49" customWidth="1"/>
    <col min="15880" max="15880" width="9.109375" style="49" customWidth="1"/>
    <col min="15881" max="15881" width="8.109375" style="49" customWidth="1"/>
    <col min="15882" max="15882" width="7.88671875" style="49" customWidth="1"/>
    <col min="15883" max="15883" width="13.109375" style="49" customWidth="1"/>
    <col min="15884" max="15884" width="32.5546875" style="49" bestFit="1" customWidth="1"/>
    <col min="15885" max="16124" width="9.109375" style="49"/>
    <col min="16125" max="16125" width="8.44140625" style="49" customWidth="1"/>
    <col min="16126" max="16126" width="17" style="49" customWidth="1"/>
    <col min="16127" max="16127" width="21.5546875" style="49" customWidth="1"/>
    <col min="16128" max="16128" width="25.6640625" style="49" customWidth="1"/>
    <col min="16129" max="16129" width="17.33203125" style="49" customWidth="1"/>
    <col min="16130" max="16130" width="13.5546875" style="49" customWidth="1"/>
    <col min="16131" max="16131" width="11" style="49" customWidth="1"/>
    <col min="16132" max="16132" width="11.44140625" style="49" customWidth="1"/>
    <col min="16133" max="16133" width="9.88671875" style="49" customWidth="1"/>
    <col min="16134" max="16135" width="7.109375" style="49" customWidth="1"/>
    <col min="16136" max="16136" width="9.109375" style="49" customWidth="1"/>
    <col min="16137" max="16137" width="8.109375" style="49" customWidth="1"/>
    <col min="16138" max="16138" width="7.88671875" style="49" customWidth="1"/>
    <col min="16139" max="16139" width="13.109375" style="49" customWidth="1"/>
    <col min="16140" max="16140" width="32.5546875" style="49" bestFit="1" customWidth="1"/>
    <col min="16141" max="16384" width="9.109375" style="49"/>
  </cols>
  <sheetData>
    <row r="1" spans="1:16" s="44" customFormat="1" ht="13.5" customHeight="1">
      <c r="A1" s="22">
        <f>SUBTOTAL(9,P3:P1118)</f>
        <v>281715.46099199995</v>
      </c>
      <c r="B1" s="328" t="s">
        <v>87</v>
      </c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</row>
    <row r="2" spans="1:16" s="45" customFormat="1" ht="30" customHeight="1">
      <c r="A2" s="102" t="s">
        <v>14</v>
      </c>
      <c r="B2" s="102" t="s">
        <v>15</v>
      </c>
      <c r="C2" s="102" t="s">
        <v>42</v>
      </c>
      <c r="D2" s="102" t="s">
        <v>4</v>
      </c>
      <c r="E2" s="101" t="s">
        <v>13</v>
      </c>
      <c r="F2" s="101" t="s">
        <v>88</v>
      </c>
      <c r="G2" s="101" t="s">
        <v>18</v>
      </c>
      <c r="H2" s="101" t="s">
        <v>12</v>
      </c>
      <c r="I2" s="102" t="s">
        <v>0</v>
      </c>
      <c r="J2" s="101" t="s">
        <v>10</v>
      </c>
      <c r="K2" s="101" t="s">
        <v>40</v>
      </c>
      <c r="L2" s="100" t="s">
        <v>771</v>
      </c>
      <c r="M2" s="120" t="s">
        <v>16</v>
      </c>
      <c r="N2" s="100" t="s">
        <v>20</v>
      </c>
      <c r="O2" s="100" t="s">
        <v>38</v>
      </c>
      <c r="P2" s="102" t="s">
        <v>39</v>
      </c>
    </row>
    <row r="3" spans="1:16" s="44" customFormat="1" hidden="1">
      <c r="A3" s="61">
        <v>43516</v>
      </c>
      <c r="B3" s="61">
        <v>43516</v>
      </c>
      <c r="C3" s="46">
        <v>3</v>
      </c>
      <c r="D3" s="46" t="s">
        <v>43</v>
      </c>
      <c r="E3" s="46">
        <v>94</v>
      </c>
      <c r="F3" s="46" t="s">
        <v>44</v>
      </c>
      <c r="G3" s="46" t="s">
        <v>41</v>
      </c>
      <c r="H3" s="46">
        <v>33190</v>
      </c>
      <c r="I3" s="46" t="s">
        <v>5</v>
      </c>
      <c r="J3" s="46">
        <v>1000</v>
      </c>
      <c r="K3" s="46"/>
      <c r="L3" s="46"/>
      <c r="M3" s="66">
        <v>43585</v>
      </c>
      <c r="N3" s="113" t="s">
        <v>506</v>
      </c>
      <c r="O3" s="51">
        <v>1167.0999999999999</v>
      </c>
      <c r="P3" s="12">
        <f>O3*1.92*1.15*1.022</f>
        <v>2633.6498495999995</v>
      </c>
    </row>
    <row r="4" spans="1:16" s="44" customFormat="1" hidden="1">
      <c r="A4" s="61">
        <v>43570</v>
      </c>
      <c r="B4" s="61">
        <v>43570</v>
      </c>
      <c r="C4" s="46">
        <v>10.5</v>
      </c>
      <c r="D4" s="46" t="s">
        <v>155</v>
      </c>
      <c r="E4" s="46" t="s">
        <v>155</v>
      </c>
      <c r="F4" s="46" t="s">
        <v>156</v>
      </c>
      <c r="G4" s="46" t="s">
        <v>154</v>
      </c>
      <c r="H4" s="46" t="s">
        <v>154</v>
      </c>
      <c r="I4" s="46" t="s">
        <v>5</v>
      </c>
      <c r="J4" s="46" t="s">
        <v>154</v>
      </c>
      <c r="K4" s="46" t="s">
        <v>154</v>
      </c>
      <c r="L4" s="46"/>
      <c r="M4" s="66">
        <v>43585</v>
      </c>
      <c r="N4" s="113" t="s">
        <v>506</v>
      </c>
      <c r="O4" s="51">
        <v>1061</v>
      </c>
      <c r="P4" s="12">
        <f t="shared" ref="P4:P10" si="0">O4*1.92*1.15*1.022</f>
        <v>2394.2271359999995</v>
      </c>
    </row>
    <row r="5" spans="1:16" s="44" customFormat="1" hidden="1">
      <c r="A5" s="61">
        <v>43591</v>
      </c>
      <c r="B5" s="61">
        <v>43591</v>
      </c>
      <c r="C5" s="46">
        <v>220</v>
      </c>
      <c r="D5" s="46"/>
      <c r="E5" s="46"/>
      <c r="F5" s="46" t="s">
        <v>233</v>
      </c>
      <c r="G5" s="46" t="s">
        <v>925</v>
      </c>
      <c r="H5" s="46"/>
      <c r="I5" s="46" t="s">
        <v>9</v>
      </c>
      <c r="J5" s="46">
        <v>2000</v>
      </c>
      <c r="K5" s="46"/>
      <c r="L5" s="46"/>
      <c r="M5" s="65">
        <v>43586</v>
      </c>
      <c r="N5" s="52" t="s">
        <v>505</v>
      </c>
      <c r="O5" s="47">
        <v>5309</v>
      </c>
      <c r="P5" s="12">
        <f t="shared" si="0"/>
        <v>11980.161983999997</v>
      </c>
    </row>
    <row r="6" spans="1:16" s="44" customFormat="1" hidden="1">
      <c r="A6" s="61">
        <v>43592</v>
      </c>
      <c r="B6" s="61">
        <v>43592</v>
      </c>
      <c r="C6" s="46">
        <v>110</v>
      </c>
      <c r="D6" s="46"/>
      <c r="E6" s="46"/>
      <c r="F6" s="46" t="s">
        <v>234</v>
      </c>
      <c r="G6" s="46" t="s">
        <v>154</v>
      </c>
      <c r="H6" s="46" t="s">
        <v>154</v>
      </c>
      <c r="I6" s="46" t="s">
        <v>9</v>
      </c>
      <c r="J6" s="46" t="s">
        <v>154</v>
      </c>
      <c r="K6" s="46" t="s">
        <v>154</v>
      </c>
      <c r="L6" s="46"/>
      <c r="M6" s="65">
        <v>43586</v>
      </c>
      <c r="N6" s="53" t="s">
        <v>505</v>
      </c>
      <c r="O6" s="47">
        <v>3103</v>
      </c>
      <c r="P6" s="12">
        <f t="shared" si="0"/>
        <v>7002.1553279999998</v>
      </c>
    </row>
    <row r="7" spans="1:16" s="44" customFormat="1" hidden="1">
      <c r="A7" s="61">
        <v>43592</v>
      </c>
      <c r="B7" s="61">
        <v>43592</v>
      </c>
      <c r="C7" s="46" t="s">
        <v>213</v>
      </c>
      <c r="D7" s="46"/>
      <c r="E7" s="46"/>
      <c r="F7" s="46" t="s">
        <v>200</v>
      </c>
      <c r="G7" s="46" t="s">
        <v>154</v>
      </c>
      <c r="H7" s="46" t="s">
        <v>154</v>
      </c>
      <c r="I7" s="46" t="s">
        <v>9</v>
      </c>
      <c r="J7" s="46" t="s">
        <v>154</v>
      </c>
      <c r="K7" s="46" t="s">
        <v>154</v>
      </c>
      <c r="L7" s="46"/>
      <c r="M7" s="65">
        <v>43586</v>
      </c>
      <c r="N7" s="52" t="s">
        <v>505</v>
      </c>
      <c r="O7" s="47">
        <v>743</v>
      </c>
      <c r="P7" s="12">
        <f t="shared" si="0"/>
        <v>1676.6359679999998</v>
      </c>
    </row>
    <row r="8" spans="1:16" s="44" customFormat="1" hidden="1">
      <c r="A8" s="61">
        <v>43592</v>
      </c>
      <c r="B8" s="61">
        <v>43592</v>
      </c>
      <c r="C8" s="46" t="s">
        <v>213</v>
      </c>
      <c r="D8" s="46"/>
      <c r="E8" s="46"/>
      <c r="F8" s="46" t="s">
        <v>201</v>
      </c>
      <c r="G8" s="46" t="s">
        <v>154</v>
      </c>
      <c r="H8" s="46" t="s">
        <v>154</v>
      </c>
      <c r="I8" s="46" t="s">
        <v>9</v>
      </c>
      <c r="J8" s="46" t="s">
        <v>154</v>
      </c>
      <c r="K8" s="46" t="s">
        <v>154</v>
      </c>
      <c r="L8" s="46"/>
      <c r="M8" s="65">
        <v>43586</v>
      </c>
      <c r="N8" s="52" t="s">
        <v>505</v>
      </c>
      <c r="O8" s="47">
        <v>743</v>
      </c>
      <c r="P8" s="12">
        <f t="shared" si="0"/>
        <v>1676.6359679999998</v>
      </c>
    </row>
    <row r="9" spans="1:16" s="44" customFormat="1" hidden="1">
      <c r="A9" s="61">
        <v>43600</v>
      </c>
      <c r="B9" s="61">
        <v>43600</v>
      </c>
      <c r="C9" s="46">
        <v>220</v>
      </c>
      <c r="D9" s="46"/>
      <c r="E9" s="46"/>
      <c r="F9" s="46" t="s">
        <v>235</v>
      </c>
      <c r="G9" s="46" t="s">
        <v>925</v>
      </c>
      <c r="H9" s="46" t="s">
        <v>207</v>
      </c>
      <c r="I9" s="46" t="s">
        <v>9</v>
      </c>
      <c r="J9" s="46">
        <v>2000</v>
      </c>
      <c r="K9" s="46" t="s">
        <v>154</v>
      </c>
      <c r="L9" s="46"/>
      <c r="M9" s="65">
        <v>43586</v>
      </c>
      <c r="N9" s="52" t="s">
        <v>505</v>
      </c>
      <c r="O9" s="47">
        <v>5309</v>
      </c>
      <c r="P9" s="12">
        <f t="shared" si="0"/>
        <v>11980.161983999997</v>
      </c>
    </row>
    <row r="10" spans="1:16" s="44" customFormat="1" hidden="1">
      <c r="A10" s="61">
        <v>43607</v>
      </c>
      <c r="B10" s="61">
        <v>43607</v>
      </c>
      <c r="C10" s="46">
        <v>110</v>
      </c>
      <c r="D10" s="46"/>
      <c r="E10" s="46">
        <v>20</v>
      </c>
      <c r="F10" s="46" t="s">
        <v>236</v>
      </c>
      <c r="G10" s="48" t="s">
        <v>218</v>
      </c>
      <c r="H10" s="48" t="s">
        <v>219</v>
      </c>
      <c r="I10" s="48" t="s">
        <v>9</v>
      </c>
      <c r="J10" s="48"/>
      <c r="K10" s="48"/>
      <c r="L10" s="46"/>
      <c r="M10" s="65">
        <v>43617</v>
      </c>
      <c r="N10" s="53" t="s">
        <v>505</v>
      </c>
      <c r="O10" s="47">
        <v>3103</v>
      </c>
      <c r="P10" s="12">
        <f t="shared" si="0"/>
        <v>7002.1553279999998</v>
      </c>
    </row>
    <row r="11" spans="1:16" hidden="1">
      <c r="A11" s="61">
        <v>43612</v>
      </c>
      <c r="B11" s="61">
        <v>43612</v>
      </c>
      <c r="C11" s="46">
        <v>220</v>
      </c>
      <c r="D11" s="46"/>
      <c r="E11" s="46">
        <v>10</v>
      </c>
      <c r="F11" s="46" t="s">
        <v>237</v>
      </c>
      <c r="G11" s="46" t="s">
        <v>925</v>
      </c>
      <c r="H11" s="46" t="s">
        <v>242</v>
      </c>
      <c r="I11" s="46" t="s">
        <v>9</v>
      </c>
      <c r="J11" s="46">
        <v>2000</v>
      </c>
      <c r="K11" s="46" t="s">
        <v>238</v>
      </c>
      <c r="L11" s="46"/>
      <c r="M11" s="65">
        <v>43617</v>
      </c>
      <c r="N11" s="52" t="s">
        <v>505</v>
      </c>
      <c r="O11" s="47">
        <v>5309</v>
      </c>
      <c r="P11" s="12">
        <f t="shared" ref="P11:P12" si="1">O11*1.92*1.15*1.022</f>
        <v>11980.161983999997</v>
      </c>
    </row>
    <row r="12" spans="1:16" hidden="1">
      <c r="A12" s="61">
        <v>43612</v>
      </c>
      <c r="B12" s="61">
        <v>43612</v>
      </c>
      <c r="C12" s="46">
        <v>220</v>
      </c>
      <c r="D12" s="46"/>
      <c r="E12" s="46">
        <v>10</v>
      </c>
      <c r="F12" s="46" t="s">
        <v>239</v>
      </c>
      <c r="G12" s="46" t="s">
        <v>925</v>
      </c>
      <c r="H12" s="46" t="s">
        <v>243</v>
      </c>
      <c r="I12" s="46" t="s">
        <v>9</v>
      </c>
      <c r="J12" s="46">
        <v>2000</v>
      </c>
      <c r="K12" s="46" t="s">
        <v>238</v>
      </c>
      <c r="L12" s="46"/>
      <c r="M12" s="65">
        <v>43617</v>
      </c>
      <c r="N12" s="52" t="s">
        <v>505</v>
      </c>
      <c r="O12" s="47">
        <v>5309</v>
      </c>
      <c r="P12" s="12">
        <f t="shared" si="1"/>
        <v>11980.161983999997</v>
      </c>
    </row>
    <row r="13" spans="1:16" hidden="1">
      <c r="A13" s="61">
        <v>43613</v>
      </c>
      <c r="B13" s="61">
        <v>43613</v>
      </c>
      <c r="C13" s="48">
        <v>220</v>
      </c>
      <c r="D13" s="46"/>
      <c r="E13" s="46" t="s">
        <v>240</v>
      </c>
      <c r="F13" s="46" t="s">
        <v>241</v>
      </c>
      <c r="G13" s="46" t="s">
        <v>925</v>
      </c>
      <c r="H13" s="46" t="s">
        <v>246</v>
      </c>
      <c r="I13" s="46" t="s">
        <v>9</v>
      </c>
      <c r="J13" s="46">
        <v>2000</v>
      </c>
      <c r="K13" s="46" t="s">
        <v>238</v>
      </c>
      <c r="L13" s="46"/>
      <c r="M13" s="65">
        <v>43617</v>
      </c>
      <c r="N13" s="52" t="s">
        <v>505</v>
      </c>
      <c r="O13" s="47">
        <v>5309</v>
      </c>
      <c r="P13" s="12">
        <f t="shared" ref="P13" si="2">O13*1.92*1.15*1.022</f>
        <v>11980.161983999997</v>
      </c>
    </row>
    <row r="14" spans="1:16" hidden="1">
      <c r="A14" s="61">
        <v>43614</v>
      </c>
      <c r="B14" s="61">
        <v>43614</v>
      </c>
      <c r="C14" s="46">
        <v>220</v>
      </c>
      <c r="D14" s="46"/>
      <c r="E14" s="46">
        <v>12</v>
      </c>
      <c r="F14" s="46" t="s">
        <v>250</v>
      </c>
      <c r="G14" s="46" t="s">
        <v>925</v>
      </c>
      <c r="H14" s="46" t="s">
        <v>251</v>
      </c>
      <c r="I14" s="46" t="s">
        <v>9</v>
      </c>
      <c r="J14" s="46">
        <v>2000</v>
      </c>
      <c r="K14" s="46" t="s">
        <v>238</v>
      </c>
      <c r="L14" s="46"/>
      <c r="M14" s="65">
        <v>43617</v>
      </c>
      <c r="N14" s="52" t="s">
        <v>505</v>
      </c>
      <c r="O14" s="47">
        <v>5309</v>
      </c>
      <c r="P14" s="12">
        <f t="shared" ref="P14" si="3">O14*1.92*1.15*1.022</f>
        <v>11980.161983999997</v>
      </c>
    </row>
    <row r="15" spans="1:16" hidden="1">
      <c r="A15" s="61">
        <v>43615</v>
      </c>
      <c r="B15" s="61">
        <v>43615</v>
      </c>
      <c r="C15" s="46">
        <v>220</v>
      </c>
      <c r="D15" s="46"/>
      <c r="E15" s="46">
        <v>11</v>
      </c>
      <c r="F15" s="46" t="s">
        <v>253</v>
      </c>
      <c r="G15" s="46" t="s">
        <v>925</v>
      </c>
      <c r="H15" s="46" t="s">
        <v>256</v>
      </c>
      <c r="I15" s="46" t="s">
        <v>9</v>
      </c>
      <c r="J15" s="46">
        <v>2000</v>
      </c>
      <c r="K15" s="46" t="s">
        <v>238</v>
      </c>
      <c r="L15" s="46"/>
      <c r="M15" s="65">
        <v>43617</v>
      </c>
      <c r="N15" s="52" t="s">
        <v>505</v>
      </c>
      <c r="O15" s="47">
        <v>5309</v>
      </c>
      <c r="P15" s="12">
        <f t="shared" ref="P15:P16" si="4">O15*1.92*1.15*1.022</f>
        <v>11980.161983999997</v>
      </c>
    </row>
    <row r="16" spans="1:16" hidden="1">
      <c r="A16" s="61">
        <v>43616</v>
      </c>
      <c r="B16" s="61">
        <v>43616</v>
      </c>
      <c r="C16" s="46">
        <v>220</v>
      </c>
      <c r="D16" s="46"/>
      <c r="E16" s="46">
        <v>11</v>
      </c>
      <c r="F16" s="46" t="s">
        <v>261</v>
      </c>
      <c r="G16" s="46" t="s">
        <v>925</v>
      </c>
      <c r="H16" s="46" t="s">
        <v>258</v>
      </c>
      <c r="I16" s="46" t="s">
        <v>9</v>
      </c>
      <c r="J16" s="46">
        <v>2000</v>
      </c>
      <c r="K16" s="46" t="s">
        <v>238</v>
      </c>
      <c r="L16" s="46"/>
      <c r="M16" s="65">
        <v>43617</v>
      </c>
      <c r="N16" s="52" t="s">
        <v>505</v>
      </c>
      <c r="O16" s="47">
        <v>5309</v>
      </c>
      <c r="P16" s="12">
        <f t="shared" si="4"/>
        <v>11980.161983999997</v>
      </c>
    </row>
    <row r="17" spans="1:16" hidden="1">
      <c r="A17" s="61">
        <v>43617</v>
      </c>
      <c r="B17" s="61">
        <v>43617</v>
      </c>
      <c r="C17" s="46">
        <v>220</v>
      </c>
      <c r="D17" s="46"/>
      <c r="E17" s="46">
        <v>13</v>
      </c>
      <c r="F17" s="46" t="s">
        <v>314</v>
      </c>
      <c r="G17" s="46" t="s">
        <v>925</v>
      </c>
      <c r="H17" s="46" t="s">
        <v>259</v>
      </c>
      <c r="I17" s="46" t="s">
        <v>9</v>
      </c>
      <c r="J17" s="46">
        <v>2000</v>
      </c>
      <c r="K17" s="46" t="s">
        <v>238</v>
      </c>
      <c r="L17" s="46"/>
      <c r="M17" s="65">
        <v>43617</v>
      </c>
      <c r="N17" s="52" t="s">
        <v>505</v>
      </c>
      <c r="O17" s="47">
        <v>5309</v>
      </c>
      <c r="P17" s="12">
        <f t="shared" ref="P17:P24" si="5">O17*1.92*1.15*1.022</f>
        <v>11980.161983999997</v>
      </c>
    </row>
    <row r="18" spans="1:16" hidden="1">
      <c r="A18" s="61">
        <v>43617</v>
      </c>
      <c r="B18" s="61">
        <v>43617</v>
      </c>
      <c r="C18" s="46">
        <v>220</v>
      </c>
      <c r="D18" s="46"/>
      <c r="E18" s="46">
        <v>13</v>
      </c>
      <c r="F18" s="46" t="s">
        <v>313</v>
      </c>
      <c r="G18" s="46" t="s">
        <v>925</v>
      </c>
      <c r="H18" s="46"/>
      <c r="I18" s="46" t="s">
        <v>9</v>
      </c>
      <c r="J18" s="46">
        <v>2000</v>
      </c>
      <c r="K18" s="46" t="s">
        <v>238</v>
      </c>
      <c r="L18" s="46"/>
      <c r="M18" s="65">
        <v>43617</v>
      </c>
      <c r="N18" s="52" t="s">
        <v>505</v>
      </c>
      <c r="O18" s="47">
        <v>5309</v>
      </c>
      <c r="P18" s="12">
        <f t="shared" si="5"/>
        <v>11980.161983999997</v>
      </c>
    </row>
    <row r="19" spans="1:16" hidden="1">
      <c r="A19" s="63">
        <v>43620</v>
      </c>
      <c r="B19" s="63">
        <v>43620</v>
      </c>
      <c r="C19" s="46">
        <v>220</v>
      </c>
      <c r="D19" s="46"/>
      <c r="E19" s="46">
        <v>11</v>
      </c>
      <c r="F19" s="46" t="s">
        <v>265</v>
      </c>
      <c r="G19" s="46" t="s">
        <v>925</v>
      </c>
      <c r="H19" s="46" t="s">
        <v>264</v>
      </c>
      <c r="I19" s="46" t="s">
        <v>9</v>
      </c>
      <c r="J19" s="46">
        <v>2000</v>
      </c>
      <c r="K19" s="46" t="s">
        <v>238</v>
      </c>
      <c r="L19" s="46"/>
      <c r="M19" s="65">
        <v>43617</v>
      </c>
      <c r="N19" s="52" t="s">
        <v>505</v>
      </c>
      <c r="O19" s="47">
        <v>5309</v>
      </c>
      <c r="P19" s="12">
        <f t="shared" ref="P19:P20" si="6">O19*1.92*1.15*1.022</f>
        <v>11980.161983999997</v>
      </c>
    </row>
    <row r="20" spans="1:16" hidden="1">
      <c r="A20" s="63">
        <v>43620</v>
      </c>
      <c r="B20" s="63">
        <v>43620</v>
      </c>
      <c r="C20" s="46">
        <v>220</v>
      </c>
      <c r="D20" s="46"/>
      <c r="E20" s="46">
        <v>11</v>
      </c>
      <c r="F20" s="46" t="s">
        <v>266</v>
      </c>
      <c r="G20" s="46" t="s">
        <v>925</v>
      </c>
      <c r="H20" s="46"/>
      <c r="I20" s="46" t="s">
        <v>9</v>
      </c>
      <c r="J20" s="46">
        <v>2000</v>
      </c>
      <c r="K20" s="46" t="s">
        <v>238</v>
      </c>
      <c r="L20" s="46"/>
      <c r="M20" s="65">
        <v>43617</v>
      </c>
      <c r="N20" s="52" t="s">
        <v>505</v>
      </c>
      <c r="O20" s="47">
        <v>5309</v>
      </c>
      <c r="P20" s="12">
        <f t="shared" si="6"/>
        <v>11980.161983999997</v>
      </c>
    </row>
    <row r="21" spans="1:16" hidden="1">
      <c r="A21" s="61">
        <v>43633</v>
      </c>
      <c r="B21" s="61">
        <v>43633</v>
      </c>
      <c r="C21" s="46">
        <v>220</v>
      </c>
      <c r="D21" s="46"/>
      <c r="E21" s="46">
        <v>7</v>
      </c>
      <c r="F21" s="46" t="s">
        <v>284</v>
      </c>
      <c r="G21" s="46" t="s">
        <v>925</v>
      </c>
      <c r="H21" s="46" t="s">
        <v>290</v>
      </c>
      <c r="I21" s="46" t="s">
        <v>9</v>
      </c>
      <c r="J21" s="46">
        <v>2000</v>
      </c>
      <c r="K21" s="46" t="s">
        <v>238</v>
      </c>
      <c r="L21" s="46"/>
      <c r="M21" s="65">
        <v>43617</v>
      </c>
      <c r="N21" s="52" t="s">
        <v>505</v>
      </c>
      <c r="O21" s="47">
        <v>5309</v>
      </c>
      <c r="P21" s="12">
        <f t="shared" si="5"/>
        <v>11980.161983999997</v>
      </c>
    </row>
    <row r="22" spans="1:16" hidden="1">
      <c r="A22" s="61">
        <v>43633</v>
      </c>
      <c r="B22" s="61">
        <v>43633</v>
      </c>
      <c r="C22" s="46">
        <v>220</v>
      </c>
      <c r="D22" s="46"/>
      <c r="E22" s="46">
        <v>7</v>
      </c>
      <c r="F22" s="46" t="s">
        <v>285</v>
      </c>
      <c r="G22" s="46" t="s">
        <v>925</v>
      </c>
      <c r="H22" s="46"/>
      <c r="I22" s="46" t="s">
        <v>9</v>
      </c>
      <c r="J22" s="46">
        <v>2000</v>
      </c>
      <c r="K22" s="46" t="s">
        <v>238</v>
      </c>
      <c r="L22" s="46"/>
      <c r="M22" s="65">
        <v>43617</v>
      </c>
      <c r="N22" s="52" t="s">
        <v>505</v>
      </c>
      <c r="O22" s="47">
        <v>5309</v>
      </c>
      <c r="P22" s="12">
        <f t="shared" si="5"/>
        <v>11980.161983999997</v>
      </c>
    </row>
    <row r="23" spans="1:16" hidden="1">
      <c r="A23" s="61">
        <v>43635</v>
      </c>
      <c r="B23" s="61">
        <v>43635</v>
      </c>
      <c r="C23" s="46">
        <v>110</v>
      </c>
      <c r="D23" s="46"/>
      <c r="E23" s="46">
        <v>15</v>
      </c>
      <c r="F23" s="46" t="s">
        <v>292</v>
      </c>
      <c r="G23" s="48" t="s">
        <v>218</v>
      </c>
      <c r="H23" s="48"/>
      <c r="I23" s="48" t="s">
        <v>9</v>
      </c>
      <c r="J23" s="48"/>
      <c r="K23" s="48"/>
      <c r="L23" s="46"/>
      <c r="M23" s="65">
        <v>43617</v>
      </c>
      <c r="N23" s="53" t="s">
        <v>505</v>
      </c>
      <c r="O23" s="47">
        <v>3103</v>
      </c>
      <c r="P23" s="12">
        <f t="shared" si="5"/>
        <v>7002.1553279999998</v>
      </c>
    </row>
    <row r="24" spans="1:16" hidden="1">
      <c r="A24" s="61">
        <v>43635</v>
      </c>
      <c r="B24" s="61">
        <v>43635</v>
      </c>
      <c r="C24" s="46">
        <v>110</v>
      </c>
      <c r="D24" s="46"/>
      <c r="E24" s="46">
        <v>15</v>
      </c>
      <c r="F24" s="46" t="s">
        <v>293</v>
      </c>
      <c r="G24" s="48" t="s">
        <v>218</v>
      </c>
      <c r="H24" s="48"/>
      <c r="I24" s="48" t="s">
        <v>9</v>
      </c>
      <c r="J24" s="48"/>
      <c r="K24" s="48"/>
      <c r="L24" s="46"/>
      <c r="M24" s="65">
        <v>43617</v>
      </c>
      <c r="N24" s="53" t="s">
        <v>505</v>
      </c>
      <c r="O24" s="47">
        <v>3103</v>
      </c>
      <c r="P24" s="12">
        <f t="shared" si="5"/>
        <v>7002.1553279999998</v>
      </c>
    </row>
    <row r="25" spans="1:16" hidden="1">
      <c r="A25" s="61">
        <v>43636</v>
      </c>
      <c r="B25" s="61">
        <v>43636</v>
      </c>
      <c r="C25" s="46">
        <v>110</v>
      </c>
      <c r="D25" s="46"/>
      <c r="E25" s="46">
        <v>5</v>
      </c>
      <c r="F25" s="46" t="s">
        <v>299</v>
      </c>
      <c r="G25" s="48" t="s">
        <v>218</v>
      </c>
      <c r="H25" s="46"/>
      <c r="I25" s="48" t="s">
        <v>9</v>
      </c>
      <c r="J25" s="46"/>
      <c r="K25" s="46"/>
      <c r="L25" s="46"/>
      <c r="M25" s="65">
        <v>43647</v>
      </c>
      <c r="N25" s="53" t="s">
        <v>505</v>
      </c>
      <c r="O25" s="47">
        <v>3103</v>
      </c>
      <c r="P25" s="12">
        <f t="shared" ref="P25:P26" si="7">O25*1.92*1.15*1.022</f>
        <v>7002.1553279999998</v>
      </c>
    </row>
    <row r="26" spans="1:16" hidden="1">
      <c r="A26" s="61">
        <v>43637</v>
      </c>
      <c r="B26" s="61">
        <v>43637</v>
      </c>
      <c r="C26" s="46">
        <v>110</v>
      </c>
      <c r="D26" s="46"/>
      <c r="E26" s="46">
        <v>12</v>
      </c>
      <c r="F26" s="46" t="s">
        <v>304</v>
      </c>
      <c r="G26" s="48" t="s">
        <v>218</v>
      </c>
      <c r="H26" s="46" t="s">
        <v>348</v>
      </c>
      <c r="I26" s="46" t="s">
        <v>9</v>
      </c>
      <c r="J26" s="46"/>
      <c r="K26" s="46"/>
      <c r="L26" s="46"/>
      <c r="M26" s="65">
        <v>43647</v>
      </c>
      <c r="N26" s="53" t="s">
        <v>505</v>
      </c>
      <c r="O26" s="46">
        <v>3103</v>
      </c>
      <c r="P26" s="12">
        <f t="shared" si="7"/>
        <v>7002.1553279999998</v>
      </c>
    </row>
    <row r="27" spans="1:16" hidden="1">
      <c r="A27" s="61">
        <v>43643</v>
      </c>
      <c r="B27" s="61">
        <v>43643</v>
      </c>
      <c r="C27" s="46">
        <v>220</v>
      </c>
      <c r="D27" s="46"/>
      <c r="E27" s="46">
        <v>16</v>
      </c>
      <c r="F27" s="46" t="s">
        <v>321</v>
      </c>
      <c r="G27" s="46" t="s">
        <v>925</v>
      </c>
      <c r="H27" s="46" t="s">
        <v>341</v>
      </c>
      <c r="I27" s="46" t="s">
        <v>9</v>
      </c>
      <c r="J27" s="46">
        <v>2000</v>
      </c>
      <c r="K27" s="46" t="s">
        <v>238</v>
      </c>
      <c r="L27" s="46"/>
      <c r="M27" s="65">
        <v>43647</v>
      </c>
      <c r="N27" s="52" t="s">
        <v>505</v>
      </c>
      <c r="O27" s="47">
        <v>5309</v>
      </c>
      <c r="P27" s="12">
        <f t="shared" ref="P27:P58" si="8">O27*1.92*1.15*1.022</f>
        <v>11980.161983999997</v>
      </c>
    </row>
    <row r="28" spans="1:16" hidden="1">
      <c r="A28" s="61">
        <v>43645</v>
      </c>
      <c r="B28" s="61">
        <v>43645</v>
      </c>
      <c r="C28" s="46">
        <v>110</v>
      </c>
      <c r="D28" s="46"/>
      <c r="E28" s="46">
        <v>21</v>
      </c>
      <c r="F28" s="46" t="s">
        <v>326</v>
      </c>
      <c r="G28" s="48" t="s">
        <v>218</v>
      </c>
      <c r="H28" s="46" t="s">
        <v>344</v>
      </c>
      <c r="I28" s="46" t="s">
        <v>9</v>
      </c>
      <c r="J28" s="46"/>
      <c r="K28" s="46"/>
      <c r="L28" s="46"/>
      <c r="M28" s="65">
        <v>43647</v>
      </c>
      <c r="N28" s="53" t="s">
        <v>505</v>
      </c>
      <c r="O28" s="47">
        <v>3103</v>
      </c>
      <c r="P28" s="12">
        <f t="shared" si="8"/>
        <v>7002.1553279999998</v>
      </c>
    </row>
    <row r="29" spans="1:16" hidden="1">
      <c r="A29" s="61">
        <v>43645</v>
      </c>
      <c r="B29" s="61">
        <v>43645</v>
      </c>
      <c r="C29" s="46">
        <v>110</v>
      </c>
      <c r="D29" s="46"/>
      <c r="E29" s="46">
        <v>21</v>
      </c>
      <c r="F29" s="46" t="s">
        <v>327</v>
      </c>
      <c r="G29" s="48" t="s">
        <v>218</v>
      </c>
      <c r="H29" s="46" t="s">
        <v>343</v>
      </c>
      <c r="I29" s="46" t="s">
        <v>9</v>
      </c>
      <c r="J29" s="46"/>
      <c r="K29" s="46"/>
      <c r="L29" s="46"/>
      <c r="M29" s="65">
        <v>43647</v>
      </c>
      <c r="N29" s="53" t="s">
        <v>505</v>
      </c>
      <c r="O29" s="47">
        <v>3103</v>
      </c>
      <c r="P29" s="12">
        <f t="shared" si="8"/>
        <v>7002.1553279999998</v>
      </c>
    </row>
    <row r="30" spans="1:16" hidden="1">
      <c r="A30" s="61">
        <v>43662</v>
      </c>
      <c r="B30" s="61">
        <v>43662</v>
      </c>
      <c r="C30" s="46">
        <v>6</v>
      </c>
      <c r="D30" s="46" t="s">
        <v>220</v>
      </c>
      <c r="E30" s="46">
        <v>44</v>
      </c>
      <c r="F30" s="46" t="s">
        <v>388</v>
      </c>
      <c r="G30" s="46" t="s">
        <v>384</v>
      </c>
      <c r="H30" s="46"/>
      <c r="I30" s="46" t="s">
        <v>9</v>
      </c>
      <c r="J30" s="46"/>
      <c r="K30" s="46"/>
      <c r="L30" s="46"/>
      <c r="M30" s="65">
        <v>43647</v>
      </c>
      <c r="N30" s="53" t="s">
        <v>505</v>
      </c>
      <c r="O30" s="46">
        <v>629</v>
      </c>
      <c r="P30" s="12">
        <f t="shared" si="8"/>
        <v>1419.3863039999999</v>
      </c>
    </row>
    <row r="31" spans="1:16" hidden="1">
      <c r="A31" s="61">
        <v>43662</v>
      </c>
      <c r="B31" s="61">
        <v>43662</v>
      </c>
      <c r="C31" s="46">
        <v>6</v>
      </c>
      <c r="D31" s="46" t="s">
        <v>220</v>
      </c>
      <c r="E31" s="46">
        <v>44</v>
      </c>
      <c r="F31" s="46" t="s">
        <v>389</v>
      </c>
      <c r="G31" s="46" t="s">
        <v>384</v>
      </c>
      <c r="H31" s="46"/>
      <c r="I31" s="46" t="s">
        <v>9</v>
      </c>
      <c r="J31" s="46"/>
      <c r="K31" s="46"/>
      <c r="L31" s="46"/>
      <c r="M31" s="65">
        <v>43647</v>
      </c>
      <c r="N31" s="53" t="s">
        <v>505</v>
      </c>
      <c r="O31" s="46">
        <v>629</v>
      </c>
      <c r="P31" s="12">
        <f t="shared" si="8"/>
        <v>1419.3863039999999</v>
      </c>
    </row>
    <row r="32" spans="1:16" hidden="1">
      <c r="A32" s="63">
        <v>43664</v>
      </c>
      <c r="B32" s="63">
        <v>43664</v>
      </c>
      <c r="C32" s="46">
        <v>6</v>
      </c>
      <c r="D32" s="46" t="s">
        <v>228</v>
      </c>
      <c r="E32" s="46">
        <v>28</v>
      </c>
      <c r="F32" s="46" t="s">
        <v>387</v>
      </c>
      <c r="G32" s="46" t="s">
        <v>384</v>
      </c>
      <c r="H32" s="46"/>
      <c r="I32" s="46" t="s">
        <v>9</v>
      </c>
      <c r="J32" s="46"/>
      <c r="K32" s="46"/>
      <c r="L32" s="46"/>
      <c r="M32" s="65">
        <v>43647</v>
      </c>
      <c r="N32" s="53" t="s">
        <v>505</v>
      </c>
      <c r="O32" s="46">
        <v>629</v>
      </c>
      <c r="P32" s="12">
        <f t="shared" si="8"/>
        <v>1419.3863039999999</v>
      </c>
    </row>
    <row r="33" spans="1:16" hidden="1">
      <c r="A33" s="61">
        <v>43669</v>
      </c>
      <c r="B33" s="61">
        <v>43669</v>
      </c>
      <c r="C33" s="46">
        <v>220</v>
      </c>
      <c r="D33" s="46"/>
      <c r="E33" s="46">
        <v>7</v>
      </c>
      <c r="F33" s="115" t="s">
        <v>401</v>
      </c>
      <c r="G33" s="46" t="s">
        <v>925</v>
      </c>
      <c r="H33" s="46" t="s">
        <v>403</v>
      </c>
      <c r="I33" s="46" t="s">
        <v>9</v>
      </c>
      <c r="J33" s="46">
        <v>2000</v>
      </c>
      <c r="K33" s="46" t="s">
        <v>238</v>
      </c>
      <c r="L33" s="46"/>
      <c r="M33" s="66">
        <v>43678</v>
      </c>
      <c r="N33" s="52" t="s">
        <v>505</v>
      </c>
      <c r="O33" s="47">
        <v>5309</v>
      </c>
      <c r="P33" s="12">
        <f t="shared" si="8"/>
        <v>11980.161983999997</v>
      </c>
    </row>
    <row r="34" spans="1:16" hidden="1">
      <c r="A34" s="61">
        <v>43669</v>
      </c>
      <c r="B34" s="61">
        <v>43669</v>
      </c>
      <c r="C34" s="46">
        <v>220</v>
      </c>
      <c r="D34" s="46"/>
      <c r="E34" s="46">
        <v>7</v>
      </c>
      <c r="F34" s="115" t="s">
        <v>402</v>
      </c>
      <c r="G34" s="46" t="s">
        <v>925</v>
      </c>
      <c r="H34" s="46" t="s">
        <v>408</v>
      </c>
      <c r="I34" s="46" t="s">
        <v>9</v>
      </c>
      <c r="J34" s="46">
        <v>2000</v>
      </c>
      <c r="K34" s="46" t="s">
        <v>238</v>
      </c>
      <c r="L34" s="46"/>
      <c r="M34" s="66">
        <v>43678</v>
      </c>
      <c r="N34" s="52" t="s">
        <v>505</v>
      </c>
      <c r="O34" s="47">
        <v>5309</v>
      </c>
      <c r="P34" s="12">
        <f t="shared" si="8"/>
        <v>11980.161983999997</v>
      </c>
    </row>
    <row r="35" spans="1:16" hidden="1">
      <c r="A35" s="61">
        <v>43670</v>
      </c>
      <c r="B35" s="61">
        <v>43670</v>
      </c>
      <c r="C35" s="46">
        <v>220</v>
      </c>
      <c r="D35" s="46"/>
      <c r="E35" s="46">
        <v>4</v>
      </c>
      <c r="F35" s="115" t="s">
        <v>404</v>
      </c>
      <c r="G35" s="46" t="s">
        <v>925</v>
      </c>
      <c r="H35" s="46" t="s">
        <v>405</v>
      </c>
      <c r="I35" s="46" t="s">
        <v>9</v>
      </c>
      <c r="J35" s="46">
        <v>2000</v>
      </c>
      <c r="K35" s="46" t="s">
        <v>238</v>
      </c>
      <c r="L35" s="46"/>
      <c r="M35" s="66">
        <v>43678</v>
      </c>
      <c r="N35" s="52" t="s">
        <v>505</v>
      </c>
      <c r="O35" s="47">
        <v>5309</v>
      </c>
      <c r="P35" s="12">
        <f t="shared" si="8"/>
        <v>11980.161983999997</v>
      </c>
    </row>
    <row r="36" spans="1:16" hidden="1">
      <c r="A36" s="61">
        <v>43670</v>
      </c>
      <c r="B36" s="61">
        <v>43670</v>
      </c>
      <c r="C36" s="46">
        <v>220</v>
      </c>
      <c r="D36" s="46"/>
      <c r="E36" s="46">
        <v>4</v>
      </c>
      <c r="F36" s="115" t="s">
        <v>406</v>
      </c>
      <c r="G36" s="46" t="s">
        <v>925</v>
      </c>
      <c r="H36" s="46" t="s">
        <v>407</v>
      </c>
      <c r="I36" s="46" t="s">
        <v>9</v>
      </c>
      <c r="J36" s="46">
        <v>2000</v>
      </c>
      <c r="K36" s="46" t="s">
        <v>238</v>
      </c>
      <c r="L36" s="46"/>
      <c r="M36" s="66">
        <v>43678</v>
      </c>
      <c r="N36" s="52" t="s">
        <v>505</v>
      </c>
      <c r="O36" s="47">
        <v>5309</v>
      </c>
      <c r="P36" s="12">
        <f t="shared" si="8"/>
        <v>11980.161983999997</v>
      </c>
    </row>
    <row r="37" spans="1:16" hidden="1">
      <c r="A37" s="61">
        <v>43672</v>
      </c>
      <c r="B37" s="61">
        <v>43672</v>
      </c>
      <c r="C37" s="46">
        <v>220</v>
      </c>
      <c r="D37" s="46"/>
      <c r="E37" s="46">
        <v>5</v>
      </c>
      <c r="F37" s="115" t="s">
        <v>412</v>
      </c>
      <c r="G37" s="46" t="s">
        <v>925</v>
      </c>
      <c r="H37" s="46" t="s">
        <v>413</v>
      </c>
      <c r="I37" s="46" t="s">
        <v>9</v>
      </c>
      <c r="J37" s="46">
        <v>2000</v>
      </c>
      <c r="K37" s="46" t="s">
        <v>238</v>
      </c>
      <c r="L37" s="46"/>
      <c r="M37" s="66">
        <v>43678</v>
      </c>
      <c r="N37" s="52" t="s">
        <v>505</v>
      </c>
      <c r="O37" s="47">
        <v>5309</v>
      </c>
      <c r="P37" s="12">
        <f t="shared" si="8"/>
        <v>11980.161983999997</v>
      </c>
    </row>
    <row r="38" spans="1:16" hidden="1">
      <c r="A38" s="61">
        <v>43672</v>
      </c>
      <c r="B38" s="61">
        <v>43672</v>
      </c>
      <c r="C38" s="46">
        <v>220</v>
      </c>
      <c r="D38" s="46"/>
      <c r="E38" s="46">
        <v>5</v>
      </c>
      <c r="F38" s="115" t="s">
        <v>414</v>
      </c>
      <c r="G38" s="46" t="s">
        <v>925</v>
      </c>
      <c r="H38" s="46" t="s">
        <v>415</v>
      </c>
      <c r="I38" s="46" t="s">
        <v>9</v>
      </c>
      <c r="J38" s="46">
        <v>2000</v>
      </c>
      <c r="K38" s="46" t="s">
        <v>238</v>
      </c>
      <c r="L38" s="46"/>
      <c r="M38" s="66">
        <v>43678</v>
      </c>
      <c r="N38" s="52" t="s">
        <v>505</v>
      </c>
      <c r="O38" s="47">
        <v>5309</v>
      </c>
      <c r="P38" s="12">
        <f t="shared" si="8"/>
        <v>11980.161983999997</v>
      </c>
    </row>
    <row r="39" spans="1:16" hidden="1">
      <c r="A39" s="61">
        <v>43675</v>
      </c>
      <c r="B39" s="61">
        <v>43676</v>
      </c>
      <c r="C39" s="46">
        <v>220</v>
      </c>
      <c r="D39" s="46"/>
      <c r="E39" s="46" t="s">
        <v>417</v>
      </c>
      <c r="F39" s="115" t="s">
        <v>419</v>
      </c>
      <c r="G39" s="46" t="s">
        <v>925</v>
      </c>
      <c r="H39" s="46" t="s">
        <v>421</v>
      </c>
      <c r="I39" s="46" t="s">
        <v>9</v>
      </c>
      <c r="J39" s="46">
        <v>2000</v>
      </c>
      <c r="K39" s="46" t="s">
        <v>238</v>
      </c>
      <c r="L39" s="46"/>
      <c r="M39" s="66">
        <v>43678</v>
      </c>
      <c r="N39" s="52" t="s">
        <v>505</v>
      </c>
      <c r="O39" s="47">
        <v>5309</v>
      </c>
      <c r="P39" s="12">
        <f t="shared" si="8"/>
        <v>11980.161983999997</v>
      </c>
    </row>
    <row r="40" spans="1:16" hidden="1">
      <c r="A40" s="63">
        <v>43676</v>
      </c>
      <c r="B40" s="63">
        <v>43676</v>
      </c>
      <c r="C40" s="46">
        <v>220</v>
      </c>
      <c r="D40" s="46"/>
      <c r="E40" s="46">
        <v>3</v>
      </c>
      <c r="F40" s="115" t="s">
        <v>420</v>
      </c>
      <c r="G40" s="46" t="s">
        <v>925</v>
      </c>
      <c r="H40" s="46" t="s">
        <v>422</v>
      </c>
      <c r="I40" s="46" t="s">
        <v>9</v>
      </c>
      <c r="J40" s="46">
        <v>2000</v>
      </c>
      <c r="K40" s="46" t="s">
        <v>238</v>
      </c>
      <c r="L40" s="46"/>
      <c r="M40" s="66">
        <v>43678</v>
      </c>
      <c r="N40" s="52" t="s">
        <v>505</v>
      </c>
      <c r="O40" s="47">
        <v>5309</v>
      </c>
      <c r="P40" s="12">
        <f t="shared" si="8"/>
        <v>11980.161983999997</v>
      </c>
    </row>
    <row r="41" spans="1:16" hidden="1">
      <c r="A41" s="61">
        <v>43676</v>
      </c>
      <c r="B41" s="61">
        <v>43677</v>
      </c>
      <c r="C41" s="46">
        <v>220</v>
      </c>
      <c r="D41" s="46"/>
      <c r="E41" s="46" t="s">
        <v>423</v>
      </c>
      <c r="F41" s="115" t="s">
        <v>424</v>
      </c>
      <c r="G41" s="46" t="s">
        <v>925</v>
      </c>
      <c r="H41" s="46" t="s">
        <v>432</v>
      </c>
      <c r="I41" s="46" t="s">
        <v>9</v>
      </c>
      <c r="J41" s="46">
        <v>2000</v>
      </c>
      <c r="K41" s="46" t="s">
        <v>238</v>
      </c>
      <c r="L41" s="46"/>
      <c r="M41" s="66">
        <v>43678</v>
      </c>
      <c r="N41" s="52" t="s">
        <v>505</v>
      </c>
      <c r="O41" s="47">
        <v>5309</v>
      </c>
      <c r="P41" s="12">
        <f t="shared" si="8"/>
        <v>11980.161983999997</v>
      </c>
    </row>
    <row r="42" spans="1:16" hidden="1">
      <c r="A42" s="61">
        <v>43677</v>
      </c>
      <c r="B42" s="61">
        <v>43677</v>
      </c>
      <c r="C42" s="46">
        <v>220</v>
      </c>
      <c r="D42" s="46"/>
      <c r="E42" s="46">
        <v>8</v>
      </c>
      <c r="F42" s="46" t="s">
        <v>311</v>
      </c>
      <c r="G42" s="46" t="s">
        <v>925</v>
      </c>
      <c r="H42" s="49" t="s">
        <v>430</v>
      </c>
      <c r="I42" s="46" t="s">
        <v>9</v>
      </c>
      <c r="J42" s="46">
        <v>2000</v>
      </c>
      <c r="K42" s="46" t="s">
        <v>238</v>
      </c>
      <c r="L42" s="46"/>
      <c r="M42" s="65">
        <v>43617</v>
      </c>
      <c r="N42" s="52" t="s">
        <v>505</v>
      </c>
      <c r="O42" s="46">
        <v>5309</v>
      </c>
      <c r="P42" s="12">
        <f t="shared" si="8"/>
        <v>11980.161983999997</v>
      </c>
    </row>
    <row r="43" spans="1:16" hidden="1">
      <c r="A43" s="61">
        <v>43677</v>
      </c>
      <c r="B43" s="61">
        <v>43677</v>
      </c>
      <c r="C43" s="46">
        <v>220</v>
      </c>
      <c r="D43" s="46"/>
      <c r="E43" s="46">
        <v>8</v>
      </c>
      <c r="F43" s="115" t="s">
        <v>427</v>
      </c>
      <c r="G43" s="46" t="s">
        <v>925</v>
      </c>
      <c r="H43" s="46" t="s">
        <v>431</v>
      </c>
      <c r="I43" s="46" t="s">
        <v>9</v>
      </c>
      <c r="J43" s="46">
        <v>2000</v>
      </c>
      <c r="K43" s="46" t="s">
        <v>238</v>
      </c>
      <c r="L43" s="46"/>
      <c r="M43" s="66">
        <v>43678</v>
      </c>
      <c r="N43" s="52" t="s">
        <v>505</v>
      </c>
      <c r="O43" s="47">
        <v>5309</v>
      </c>
      <c r="P43" s="12">
        <f t="shared" si="8"/>
        <v>11980.161983999997</v>
      </c>
    </row>
    <row r="44" spans="1:16" hidden="1">
      <c r="A44" s="61">
        <v>43677</v>
      </c>
      <c r="B44" s="61">
        <v>43677</v>
      </c>
      <c r="C44" s="46">
        <v>220</v>
      </c>
      <c r="D44" s="46"/>
      <c r="E44" s="46">
        <v>8</v>
      </c>
      <c r="F44" s="115" t="s">
        <v>428</v>
      </c>
      <c r="G44" s="46" t="s">
        <v>925</v>
      </c>
      <c r="H44" s="46" t="s">
        <v>433</v>
      </c>
      <c r="I44" s="46" t="s">
        <v>9</v>
      </c>
      <c r="J44" s="46">
        <v>2000</v>
      </c>
      <c r="K44" s="46" t="s">
        <v>238</v>
      </c>
      <c r="L44" s="46"/>
      <c r="M44" s="66">
        <v>43678</v>
      </c>
      <c r="N44" s="52" t="s">
        <v>505</v>
      </c>
      <c r="O44" s="47">
        <v>5309</v>
      </c>
      <c r="P44" s="12">
        <f t="shared" si="8"/>
        <v>11980.161983999997</v>
      </c>
    </row>
    <row r="45" spans="1:16" hidden="1">
      <c r="A45" s="61">
        <v>43679</v>
      </c>
      <c r="B45" s="61">
        <v>43679</v>
      </c>
      <c r="C45" s="46">
        <v>220</v>
      </c>
      <c r="D45" s="46"/>
      <c r="E45" s="46">
        <v>11</v>
      </c>
      <c r="F45" s="115" t="s">
        <v>435</v>
      </c>
      <c r="G45" s="46" t="s">
        <v>925</v>
      </c>
      <c r="H45" s="46" t="s">
        <v>438</v>
      </c>
      <c r="I45" s="46" t="s">
        <v>9</v>
      </c>
      <c r="J45" s="46">
        <v>2000</v>
      </c>
      <c r="K45" s="46" t="s">
        <v>238</v>
      </c>
      <c r="L45" s="46"/>
      <c r="M45" s="66">
        <v>43678</v>
      </c>
      <c r="N45" s="52" t="s">
        <v>505</v>
      </c>
      <c r="O45" s="47">
        <v>5309</v>
      </c>
      <c r="P45" s="12">
        <f t="shared" si="8"/>
        <v>11980.161983999997</v>
      </c>
    </row>
    <row r="46" spans="1:16" hidden="1">
      <c r="A46" s="61">
        <v>43681</v>
      </c>
      <c r="B46" s="61">
        <v>43681</v>
      </c>
      <c r="C46" s="46">
        <v>220</v>
      </c>
      <c r="D46" s="46"/>
      <c r="E46" s="46">
        <v>13</v>
      </c>
      <c r="F46" s="115" t="s">
        <v>436</v>
      </c>
      <c r="G46" s="46" t="s">
        <v>925</v>
      </c>
      <c r="H46" s="46" t="s">
        <v>439</v>
      </c>
      <c r="I46" s="46" t="s">
        <v>9</v>
      </c>
      <c r="J46" s="46">
        <v>2000</v>
      </c>
      <c r="K46" s="46" t="s">
        <v>238</v>
      </c>
      <c r="L46" s="46"/>
      <c r="M46" s="66">
        <v>43678</v>
      </c>
      <c r="N46" s="52" t="s">
        <v>505</v>
      </c>
      <c r="O46" s="47">
        <v>5309</v>
      </c>
      <c r="P46" s="12">
        <f t="shared" si="8"/>
        <v>11980.161983999997</v>
      </c>
    </row>
    <row r="47" spans="1:16" hidden="1">
      <c r="A47" s="61">
        <v>43682</v>
      </c>
      <c r="B47" s="61">
        <v>43682</v>
      </c>
      <c r="C47" s="46">
        <v>110</v>
      </c>
      <c r="D47" s="46"/>
      <c r="E47" s="46">
        <v>19</v>
      </c>
      <c r="F47" s="115" t="s">
        <v>441</v>
      </c>
      <c r="G47" s="48" t="s">
        <v>218</v>
      </c>
      <c r="H47" s="46"/>
      <c r="I47" s="46" t="s">
        <v>9</v>
      </c>
      <c r="J47" s="46"/>
      <c r="K47" s="46"/>
      <c r="L47" s="46"/>
      <c r="M47" s="66">
        <v>43678</v>
      </c>
      <c r="N47" s="52" t="s">
        <v>505</v>
      </c>
      <c r="O47" s="47">
        <v>3103</v>
      </c>
      <c r="P47" s="12">
        <f t="shared" si="8"/>
        <v>7002.1553279999998</v>
      </c>
    </row>
    <row r="48" spans="1:16" hidden="1">
      <c r="A48" s="61">
        <v>43683</v>
      </c>
      <c r="B48" s="61">
        <v>43683</v>
      </c>
      <c r="C48" s="46">
        <v>220</v>
      </c>
      <c r="D48" s="46"/>
      <c r="E48" s="46">
        <v>10</v>
      </c>
      <c r="F48" s="115" t="s">
        <v>444</v>
      </c>
      <c r="G48" s="46" t="s">
        <v>925</v>
      </c>
      <c r="H48" s="46"/>
      <c r="I48" s="46" t="s">
        <v>9</v>
      </c>
      <c r="J48" s="46">
        <v>2000</v>
      </c>
      <c r="K48" s="46" t="s">
        <v>238</v>
      </c>
      <c r="L48" s="46"/>
      <c r="M48" s="66">
        <v>43678</v>
      </c>
      <c r="N48" s="52" t="s">
        <v>505</v>
      </c>
      <c r="O48" s="47">
        <v>5309</v>
      </c>
      <c r="P48" s="12">
        <f t="shared" si="8"/>
        <v>11980.161983999997</v>
      </c>
    </row>
    <row r="49" spans="1:16" hidden="1">
      <c r="A49" s="61">
        <v>43703</v>
      </c>
      <c r="B49" s="61">
        <v>43703</v>
      </c>
      <c r="C49" s="46">
        <v>220</v>
      </c>
      <c r="D49" s="46"/>
      <c r="E49" s="46">
        <v>17</v>
      </c>
      <c r="F49" s="46" t="s">
        <v>454</v>
      </c>
      <c r="G49" s="46" t="s">
        <v>925</v>
      </c>
      <c r="H49" s="46" t="s">
        <v>457</v>
      </c>
      <c r="I49" s="46" t="s">
        <v>9</v>
      </c>
      <c r="J49" s="46">
        <v>2000</v>
      </c>
      <c r="K49" s="46" t="s">
        <v>238</v>
      </c>
      <c r="L49" s="46"/>
      <c r="M49" s="65">
        <v>43709</v>
      </c>
      <c r="N49" s="53" t="s">
        <v>505</v>
      </c>
      <c r="O49" s="47">
        <v>5309</v>
      </c>
      <c r="P49" s="12">
        <f t="shared" si="8"/>
        <v>11980.161983999997</v>
      </c>
    </row>
    <row r="50" spans="1:16" hidden="1">
      <c r="A50" s="61">
        <v>43703</v>
      </c>
      <c r="B50" s="61">
        <v>43703</v>
      </c>
      <c r="C50" s="46">
        <v>220</v>
      </c>
      <c r="D50" s="46"/>
      <c r="E50" s="46">
        <v>17</v>
      </c>
      <c r="F50" s="46" t="s">
        <v>455</v>
      </c>
      <c r="G50" s="46" t="s">
        <v>925</v>
      </c>
      <c r="H50" s="46"/>
      <c r="I50" s="46" t="s">
        <v>9</v>
      </c>
      <c r="J50" s="46">
        <v>2000</v>
      </c>
      <c r="K50" s="46" t="s">
        <v>238</v>
      </c>
      <c r="L50" s="46"/>
      <c r="M50" s="65">
        <v>43709</v>
      </c>
      <c r="N50" s="53" t="s">
        <v>505</v>
      </c>
      <c r="O50" s="47">
        <v>5309</v>
      </c>
      <c r="P50" s="12">
        <f t="shared" si="8"/>
        <v>11980.161983999997</v>
      </c>
    </row>
    <row r="51" spans="1:16" hidden="1">
      <c r="A51" s="61">
        <v>43703</v>
      </c>
      <c r="B51" s="61">
        <v>43703</v>
      </c>
      <c r="C51" s="46">
        <v>220</v>
      </c>
      <c r="D51" s="46"/>
      <c r="E51" s="46">
        <v>17</v>
      </c>
      <c r="F51" s="46" t="s">
        <v>456</v>
      </c>
      <c r="G51" s="46" t="s">
        <v>925</v>
      </c>
      <c r="H51" s="46">
        <v>27</v>
      </c>
      <c r="I51" s="46" t="s">
        <v>9</v>
      </c>
      <c r="J51" s="46">
        <v>2000</v>
      </c>
      <c r="K51" s="46" t="s">
        <v>238</v>
      </c>
      <c r="L51" s="46"/>
      <c r="M51" s="65">
        <v>43709</v>
      </c>
      <c r="N51" s="53" t="s">
        <v>505</v>
      </c>
      <c r="O51" s="47">
        <v>5309</v>
      </c>
      <c r="P51" s="12">
        <f t="shared" si="8"/>
        <v>11980.161983999997</v>
      </c>
    </row>
    <row r="52" spans="1:16" hidden="1">
      <c r="A52" s="61">
        <v>43704</v>
      </c>
      <c r="B52" s="61">
        <v>43704</v>
      </c>
      <c r="C52" s="46">
        <v>220</v>
      </c>
      <c r="D52" s="46"/>
      <c r="E52" s="46">
        <v>14</v>
      </c>
      <c r="F52" s="46" t="s">
        <v>460</v>
      </c>
      <c r="G52" s="46" t="s">
        <v>925</v>
      </c>
      <c r="H52" s="46"/>
      <c r="I52" s="46" t="s">
        <v>9</v>
      </c>
      <c r="J52" s="46">
        <v>2000</v>
      </c>
      <c r="K52" s="46" t="s">
        <v>238</v>
      </c>
      <c r="L52" s="46"/>
      <c r="M52" s="65">
        <v>43709</v>
      </c>
      <c r="N52" s="53" t="s">
        <v>505</v>
      </c>
      <c r="O52" s="47">
        <v>5309</v>
      </c>
      <c r="P52" s="12">
        <f t="shared" si="8"/>
        <v>11980.161983999997</v>
      </c>
    </row>
    <row r="53" spans="1:16" hidden="1">
      <c r="A53" s="61">
        <v>43704</v>
      </c>
      <c r="B53" s="61">
        <v>43704</v>
      </c>
      <c r="C53" s="46">
        <v>220</v>
      </c>
      <c r="D53" s="46"/>
      <c r="E53" s="46">
        <v>14</v>
      </c>
      <c r="F53" s="46" t="s">
        <v>461</v>
      </c>
      <c r="G53" s="46" t="s">
        <v>925</v>
      </c>
      <c r="H53" s="46"/>
      <c r="I53" s="46" t="s">
        <v>9</v>
      </c>
      <c r="J53" s="46">
        <v>2000</v>
      </c>
      <c r="K53" s="46" t="s">
        <v>238</v>
      </c>
      <c r="L53" s="46"/>
      <c r="M53" s="65">
        <v>43709</v>
      </c>
      <c r="N53" s="53" t="s">
        <v>505</v>
      </c>
      <c r="O53" s="47">
        <v>5309</v>
      </c>
      <c r="P53" s="12">
        <f t="shared" si="8"/>
        <v>11980.161983999997</v>
      </c>
    </row>
    <row r="54" spans="1:16" hidden="1">
      <c r="A54" s="61">
        <v>43705</v>
      </c>
      <c r="B54" s="61">
        <v>43705</v>
      </c>
      <c r="C54" s="46">
        <v>220</v>
      </c>
      <c r="D54" s="46"/>
      <c r="E54" s="46">
        <v>14</v>
      </c>
      <c r="F54" s="46" t="s">
        <v>462</v>
      </c>
      <c r="G54" s="46" t="s">
        <v>925</v>
      </c>
      <c r="H54" s="46" t="s">
        <v>474</v>
      </c>
      <c r="I54" s="46" t="s">
        <v>9</v>
      </c>
      <c r="J54" s="46">
        <v>2000</v>
      </c>
      <c r="K54" s="46" t="s">
        <v>238</v>
      </c>
      <c r="L54" s="46"/>
      <c r="M54" s="65">
        <v>43709</v>
      </c>
      <c r="N54" s="53" t="s">
        <v>505</v>
      </c>
      <c r="O54" s="47">
        <v>5309</v>
      </c>
      <c r="P54" s="12">
        <f t="shared" si="8"/>
        <v>11980.161983999997</v>
      </c>
    </row>
    <row r="55" spans="1:16" hidden="1">
      <c r="A55" s="61">
        <v>43706</v>
      </c>
      <c r="B55" s="61">
        <v>43706</v>
      </c>
      <c r="C55" s="46">
        <v>220</v>
      </c>
      <c r="D55" s="46"/>
      <c r="E55" s="46">
        <v>16</v>
      </c>
      <c r="F55" s="46" t="s">
        <v>480</v>
      </c>
      <c r="G55" s="46" t="s">
        <v>925</v>
      </c>
      <c r="H55" s="46"/>
      <c r="I55" s="46" t="s">
        <v>9</v>
      </c>
      <c r="J55" s="46">
        <v>2000</v>
      </c>
      <c r="K55" s="46" t="s">
        <v>238</v>
      </c>
      <c r="L55" s="46"/>
      <c r="M55" s="65">
        <v>43709</v>
      </c>
      <c r="N55" s="53" t="s">
        <v>505</v>
      </c>
      <c r="O55" s="47">
        <v>5309</v>
      </c>
      <c r="P55" s="12">
        <f t="shared" si="8"/>
        <v>11980.161983999997</v>
      </c>
    </row>
    <row r="56" spans="1:16" hidden="1">
      <c r="A56" s="61">
        <v>43706</v>
      </c>
      <c r="B56" s="61">
        <v>43706</v>
      </c>
      <c r="C56" s="46">
        <v>220</v>
      </c>
      <c r="D56" s="46"/>
      <c r="E56" s="46">
        <v>16</v>
      </c>
      <c r="F56" s="46" t="s">
        <v>481</v>
      </c>
      <c r="G56" s="46" t="s">
        <v>925</v>
      </c>
      <c r="H56" s="46" t="s">
        <v>477</v>
      </c>
      <c r="I56" s="46" t="s">
        <v>9</v>
      </c>
      <c r="J56" s="46">
        <v>2000</v>
      </c>
      <c r="K56" s="46" t="s">
        <v>238</v>
      </c>
      <c r="L56" s="46"/>
      <c r="M56" s="65">
        <v>43709</v>
      </c>
      <c r="N56" s="53" t="s">
        <v>505</v>
      </c>
      <c r="O56" s="47">
        <v>5309</v>
      </c>
      <c r="P56" s="12">
        <f t="shared" si="8"/>
        <v>11980.161983999997</v>
      </c>
    </row>
    <row r="57" spans="1:16" hidden="1">
      <c r="A57" s="61">
        <v>43706</v>
      </c>
      <c r="B57" s="61">
        <v>43706</v>
      </c>
      <c r="C57" s="46">
        <v>220</v>
      </c>
      <c r="D57" s="46"/>
      <c r="E57" s="46">
        <v>15</v>
      </c>
      <c r="F57" s="46" t="s">
        <v>924</v>
      </c>
      <c r="G57" s="46" t="s">
        <v>925</v>
      </c>
      <c r="H57" s="46"/>
      <c r="I57" s="46" t="s">
        <v>9</v>
      </c>
      <c r="J57" s="46">
        <v>2000</v>
      </c>
      <c r="K57" s="46" t="s">
        <v>238</v>
      </c>
      <c r="L57" s="46"/>
      <c r="M57" s="65">
        <v>43709</v>
      </c>
      <c r="N57" s="53" t="s">
        <v>505</v>
      </c>
      <c r="O57" s="47">
        <v>5309</v>
      </c>
      <c r="P57" s="12">
        <f t="shared" si="8"/>
        <v>11980.161983999997</v>
      </c>
    </row>
    <row r="58" spans="1:16" hidden="1">
      <c r="A58" s="61">
        <v>43706</v>
      </c>
      <c r="B58" s="61">
        <v>43706</v>
      </c>
      <c r="C58" s="46">
        <v>220</v>
      </c>
      <c r="D58" s="46"/>
      <c r="E58" s="46">
        <v>15</v>
      </c>
      <c r="F58" s="46" t="s">
        <v>482</v>
      </c>
      <c r="G58" s="46" t="s">
        <v>925</v>
      </c>
      <c r="H58" s="46"/>
      <c r="I58" s="46" t="s">
        <v>9</v>
      </c>
      <c r="J58" s="46">
        <v>2000</v>
      </c>
      <c r="K58" s="46" t="s">
        <v>238</v>
      </c>
      <c r="L58" s="46"/>
      <c r="M58" s="65">
        <v>43709</v>
      </c>
      <c r="N58" s="53" t="s">
        <v>505</v>
      </c>
      <c r="O58" s="47">
        <v>5309</v>
      </c>
      <c r="P58" s="12">
        <f t="shared" si="8"/>
        <v>11980.161983999997</v>
      </c>
    </row>
    <row r="59" spans="1:16" hidden="1">
      <c r="A59" s="61">
        <v>43706</v>
      </c>
      <c r="B59" s="61">
        <v>43706</v>
      </c>
      <c r="C59" s="46">
        <v>220</v>
      </c>
      <c r="D59" s="46"/>
      <c r="E59" s="46">
        <v>16</v>
      </c>
      <c r="F59" s="46" t="s">
        <v>416</v>
      </c>
      <c r="G59" s="46" t="s">
        <v>925</v>
      </c>
      <c r="H59" s="46"/>
      <c r="I59" s="46" t="s">
        <v>9</v>
      </c>
      <c r="J59" s="46">
        <v>2000</v>
      </c>
      <c r="K59" s="46" t="s">
        <v>238</v>
      </c>
      <c r="L59" s="46"/>
      <c r="M59" s="65">
        <v>43647</v>
      </c>
      <c r="N59" s="52" t="s">
        <v>505</v>
      </c>
      <c r="O59" s="46">
        <v>5309</v>
      </c>
      <c r="P59" s="12">
        <f t="shared" ref="P59:P87" si="9">O59*1.92*1.15*1.022</f>
        <v>11980.161983999997</v>
      </c>
    </row>
    <row r="60" spans="1:16" hidden="1">
      <c r="A60" s="61">
        <v>43707</v>
      </c>
      <c r="B60" s="61">
        <v>43707</v>
      </c>
      <c r="C60" s="46">
        <v>220</v>
      </c>
      <c r="D60" s="46"/>
      <c r="E60" s="46">
        <v>14</v>
      </c>
      <c r="F60" s="46" t="s">
        <v>487</v>
      </c>
      <c r="G60" s="46" t="s">
        <v>925</v>
      </c>
      <c r="H60" s="46" t="s">
        <v>488</v>
      </c>
      <c r="I60" s="46" t="s">
        <v>9</v>
      </c>
      <c r="J60" s="46">
        <v>2000</v>
      </c>
      <c r="K60" s="46" t="s">
        <v>238</v>
      </c>
      <c r="L60" s="46"/>
      <c r="M60" s="65">
        <v>43709</v>
      </c>
      <c r="N60" s="53" t="s">
        <v>505</v>
      </c>
      <c r="O60" s="47">
        <v>5309</v>
      </c>
      <c r="P60" s="12">
        <f t="shared" si="9"/>
        <v>11980.161983999997</v>
      </c>
    </row>
    <row r="61" spans="1:16" hidden="1">
      <c r="A61" s="63">
        <v>43713</v>
      </c>
      <c r="B61" s="63">
        <v>43713</v>
      </c>
      <c r="C61" s="46">
        <v>35</v>
      </c>
      <c r="D61" s="46"/>
      <c r="E61" s="46">
        <v>6</v>
      </c>
      <c r="F61" s="46" t="s">
        <v>552</v>
      </c>
      <c r="G61" s="46"/>
      <c r="H61" s="46"/>
      <c r="I61" s="46" t="s">
        <v>9</v>
      </c>
      <c r="J61" s="46"/>
      <c r="K61" s="46"/>
      <c r="L61" s="46"/>
      <c r="M61" s="65">
        <v>43709</v>
      </c>
      <c r="N61" s="53" t="s">
        <v>504</v>
      </c>
      <c r="O61" s="46">
        <v>2123</v>
      </c>
      <c r="P61" s="12">
        <f t="shared" si="9"/>
        <v>4790.7108479999997</v>
      </c>
    </row>
    <row r="62" spans="1:16" hidden="1">
      <c r="A62" s="63">
        <v>43725</v>
      </c>
      <c r="B62" s="63">
        <v>43725</v>
      </c>
      <c r="C62" s="46">
        <v>6</v>
      </c>
      <c r="D62" s="46" t="s">
        <v>177</v>
      </c>
      <c r="E62" s="46">
        <v>62</v>
      </c>
      <c r="F62" s="46" t="s">
        <v>567</v>
      </c>
      <c r="G62" s="46" t="s">
        <v>384</v>
      </c>
      <c r="H62" s="46"/>
      <c r="I62" s="46" t="s">
        <v>9</v>
      </c>
      <c r="J62" s="46"/>
      <c r="K62" s="46"/>
      <c r="L62" s="173" t="s">
        <v>602</v>
      </c>
      <c r="M62" s="65">
        <v>43709</v>
      </c>
      <c r="N62" s="53" t="s">
        <v>505</v>
      </c>
      <c r="O62" s="46">
        <v>629</v>
      </c>
      <c r="P62" s="12">
        <f t="shared" si="9"/>
        <v>1419.3863039999999</v>
      </c>
    </row>
    <row r="63" spans="1:16" hidden="1">
      <c r="A63" s="63">
        <v>43747</v>
      </c>
      <c r="B63" s="63">
        <v>43747</v>
      </c>
      <c r="C63" s="46">
        <v>35</v>
      </c>
      <c r="D63" s="46"/>
      <c r="E63" s="46">
        <v>10</v>
      </c>
      <c r="F63" s="46" t="s">
        <v>657</v>
      </c>
      <c r="G63" s="46"/>
      <c r="H63" s="46"/>
      <c r="I63" s="46" t="s">
        <v>9</v>
      </c>
      <c r="J63" s="46"/>
      <c r="K63" s="46"/>
      <c r="L63" s="46"/>
      <c r="M63" s="66">
        <v>43739</v>
      </c>
      <c r="N63" s="53" t="s">
        <v>504</v>
      </c>
      <c r="O63" s="46">
        <v>2123</v>
      </c>
      <c r="P63" s="12">
        <f t="shared" si="9"/>
        <v>4790.7108479999997</v>
      </c>
    </row>
    <row r="64" spans="1:16" hidden="1">
      <c r="A64" s="63">
        <v>43747</v>
      </c>
      <c r="B64" s="63">
        <v>43747</v>
      </c>
      <c r="C64" s="46">
        <v>35</v>
      </c>
      <c r="D64" s="46"/>
      <c r="E64" s="46">
        <v>10</v>
      </c>
      <c r="F64" s="46" t="s">
        <v>658</v>
      </c>
      <c r="G64" s="46"/>
      <c r="H64" s="46"/>
      <c r="I64" s="46" t="s">
        <v>9</v>
      </c>
      <c r="J64" s="46"/>
      <c r="K64" s="46"/>
      <c r="L64" s="46"/>
      <c r="M64" s="66">
        <v>43739</v>
      </c>
      <c r="N64" s="53" t="s">
        <v>504</v>
      </c>
      <c r="O64" s="46">
        <v>2123</v>
      </c>
      <c r="P64" s="12">
        <f t="shared" si="9"/>
        <v>4790.7108479999997</v>
      </c>
    </row>
    <row r="65" spans="1:16" hidden="1">
      <c r="A65" s="63">
        <v>43748</v>
      </c>
      <c r="B65" s="63">
        <v>43748</v>
      </c>
      <c r="C65" s="46">
        <v>35</v>
      </c>
      <c r="D65" s="46"/>
      <c r="E65" s="46">
        <v>5</v>
      </c>
      <c r="F65" s="46" t="s">
        <v>659</v>
      </c>
      <c r="G65" s="46"/>
      <c r="H65" s="46"/>
      <c r="I65" s="46" t="s">
        <v>9</v>
      </c>
      <c r="J65" s="46"/>
      <c r="K65" s="46"/>
      <c r="L65" s="46"/>
      <c r="M65" s="66">
        <v>43739</v>
      </c>
      <c r="N65" s="53" t="s">
        <v>504</v>
      </c>
      <c r="O65" s="46">
        <v>2123</v>
      </c>
      <c r="P65" s="12">
        <f t="shared" si="9"/>
        <v>4790.7108479999997</v>
      </c>
    </row>
    <row r="66" spans="1:16" hidden="1">
      <c r="A66" s="63">
        <v>43748</v>
      </c>
      <c r="B66" s="63">
        <v>43748</v>
      </c>
      <c r="C66" s="46">
        <v>35</v>
      </c>
      <c r="D66" s="46"/>
      <c r="E66" s="46">
        <v>5</v>
      </c>
      <c r="F66" s="46" t="s">
        <v>660</v>
      </c>
      <c r="G66" s="46"/>
      <c r="H66" s="46"/>
      <c r="I66" s="46" t="s">
        <v>9</v>
      </c>
      <c r="J66" s="46"/>
      <c r="K66" s="46"/>
      <c r="L66" s="46"/>
      <c r="M66" s="66">
        <v>43739</v>
      </c>
      <c r="N66" s="53" t="s">
        <v>504</v>
      </c>
      <c r="O66" s="46">
        <v>2123</v>
      </c>
      <c r="P66" s="12">
        <f t="shared" si="9"/>
        <v>4790.7108479999997</v>
      </c>
    </row>
    <row r="67" spans="1:16" hidden="1">
      <c r="A67" s="63">
        <v>43749</v>
      </c>
      <c r="B67" s="63">
        <v>43749</v>
      </c>
      <c r="C67" s="46">
        <v>35</v>
      </c>
      <c r="D67" s="46"/>
      <c r="E67" s="46">
        <v>11</v>
      </c>
      <c r="F67" s="46" t="s">
        <v>661</v>
      </c>
      <c r="G67" s="46"/>
      <c r="H67" s="46"/>
      <c r="I67" s="46" t="s">
        <v>9</v>
      </c>
      <c r="J67" s="46"/>
      <c r="K67" s="46"/>
      <c r="L67" s="46"/>
      <c r="M67" s="66">
        <v>43739</v>
      </c>
      <c r="N67" s="53" t="s">
        <v>504</v>
      </c>
      <c r="O67" s="46">
        <v>2123</v>
      </c>
      <c r="P67" s="12">
        <f t="shared" si="9"/>
        <v>4790.7108479999997</v>
      </c>
    </row>
    <row r="68" spans="1:16" hidden="1">
      <c r="A68" s="63">
        <v>43749</v>
      </c>
      <c r="B68" s="63">
        <v>43749</v>
      </c>
      <c r="C68" s="46">
        <v>35</v>
      </c>
      <c r="D68" s="46"/>
      <c r="E68" s="46">
        <v>11</v>
      </c>
      <c r="F68" s="46" t="s">
        <v>662</v>
      </c>
      <c r="G68" s="46"/>
      <c r="H68" s="46"/>
      <c r="I68" s="46" t="s">
        <v>9</v>
      </c>
      <c r="J68" s="46"/>
      <c r="K68" s="46"/>
      <c r="L68" s="46"/>
      <c r="M68" s="66">
        <v>43739</v>
      </c>
      <c r="N68" s="53" t="s">
        <v>504</v>
      </c>
      <c r="O68" s="46">
        <v>2123</v>
      </c>
      <c r="P68" s="12">
        <f t="shared" si="9"/>
        <v>4790.7108479999997</v>
      </c>
    </row>
    <row r="69" spans="1:16" hidden="1">
      <c r="A69" s="63">
        <v>43749</v>
      </c>
      <c r="B69" s="63">
        <v>43749</v>
      </c>
      <c r="C69" s="46">
        <v>35</v>
      </c>
      <c r="D69" s="46"/>
      <c r="E69" s="46">
        <v>4</v>
      </c>
      <c r="F69" s="46" t="s">
        <v>663</v>
      </c>
      <c r="G69" s="46"/>
      <c r="H69" s="46"/>
      <c r="I69" s="46" t="s">
        <v>9</v>
      </c>
      <c r="J69" s="46"/>
      <c r="K69" s="46"/>
      <c r="L69" s="46"/>
      <c r="M69" s="66">
        <v>43739</v>
      </c>
      <c r="N69" s="53" t="s">
        <v>504</v>
      </c>
      <c r="O69" s="46">
        <v>2123</v>
      </c>
      <c r="P69" s="12">
        <f t="shared" si="9"/>
        <v>4790.7108479999997</v>
      </c>
    </row>
    <row r="70" spans="1:16" hidden="1">
      <c r="A70" s="63">
        <v>43749</v>
      </c>
      <c r="B70" s="63">
        <v>43749</v>
      </c>
      <c r="C70" s="46">
        <v>35</v>
      </c>
      <c r="D70" s="46"/>
      <c r="E70" s="46">
        <v>8</v>
      </c>
      <c r="F70" s="46" t="s">
        <v>664</v>
      </c>
      <c r="G70" s="46"/>
      <c r="H70" s="46"/>
      <c r="I70" s="46" t="s">
        <v>9</v>
      </c>
      <c r="J70" s="46"/>
      <c r="K70" s="46"/>
      <c r="L70" s="46"/>
      <c r="M70" s="66">
        <v>43739</v>
      </c>
      <c r="N70" s="53" t="s">
        <v>504</v>
      </c>
      <c r="O70" s="46">
        <v>2123</v>
      </c>
      <c r="P70" s="12">
        <f t="shared" si="9"/>
        <v>4790.7108479999997</v>
      </c>
    </row>
    <row r="71" spans="1:16" hidden="1">
      <c r="A71" s="63">
        <v>43752</v>
      </c>
      <c r="B71" s="63">
        <v>43752</v>
      </c>
      <c r="C71" s="46">
        <v>6</v>
      </c>
      <c r="D71" s="46" t="s">
        <v>160</v>
      </c>
      <c r="E71" s="46">
        <v>90</v>
      </c>
      <c r="F71" s="46" t="s">
        <v>670</v>
      </c>
      <c r="G71" s="46" t="s">
        <v>384</v>
      </c>
      <c r="H71" s="46"/>
      <c r="I71" s="46" t="s">
        <v>9</v>
      </c>
      <c r="J71" s="46"/>
      <c r="K71" s="46"/>
      <c r="L71" s="46"/>
      <c r="M71" s="66">
        <v>43739</v>
      </c>
      <c r="N71" s="53" t="s">
        <v>505</v>
      </c>
      <c r="O71" s="46">
        <v>629</v>
      </c>
      <c r="P71" s="12">
        <f t="shared" si="9"/>
        <v>1419.3863039999999</v>
      </c>
    </row>
    <row r="72" spans="1:16" hidden="1">
      <c r="A72" s="63">
        <v>43752</v>
      </c>
      <c r="B72" s="63">
        <v>43752</v>
      </c>
      <c r="C72" s="46">
        <v>6</v>
      </c>
      <c r="D72" s="46" t="s">
        <v>160</v>
      </c>
      <c r="E72" s="46">
        <v>92</v>
      </c>
      <c r="F72" s="46" t="s">
        <v>671</v>
      </c>
      <c r="G72" s="46" t="s">
        <v>384</v>
      </c>
      <c r="H72" s="46"/>
      <c r="I72" s="46" t="s">
        <v>9</v>
      </c>
      <c r="J72" s="46"/>
      <c r="K72" s="46"/>
      <c r="L72" s="46"/>
      <c r="M72" s="66">
        <v>43739</v>
      </c>
      <c r="N72" s="53" t="s">
        <v>505</v>
      </c>
      <c r="O72" s="46">
        <v>629</v>
      </c>
      <c r="P72" s="12">
        <f t="shared" si="9"/>
        <v>1419.3863039999999</v>
      </c>
    </row>
    <row r="73" spans="1:16" hidden="1">
      <c r="A73" s="63">
        <v>43753</v>
      </c>
      <c r="B73" s="63">
        <v>43753</v>
      </c>
      <c r="C73" s="46">
        <v>6</v>
      </c>
      <c r="D73" s="46" t="s">
        <v>160</v>
      </c>
      <c r="E73" s="46">
        <v>91</v>
      </c>
      <c r="F73" s="46" t="s">
        <v>673</v>
      </c>
      <c r="G73" s="46" t="s">
        <v>384</v>
      </c>
      <c r="H73" s="46"/>
      <c r="I73" s="46" t="s">
        <v>9</v>
      </c>
      <c r="J73" s="46"/>
      <c r="K73" s="46"/>
      <c r="L73" s="46"/>
      <c r="M73" s="66">
        <v>43739</v>
      </c>
      <c r="N73" s="53" t="s">
        <v>505</v>
      </c>
      <c r="O73" s="46">
        <v>629</v>
      </c>
      <c r="P73" s="12">
        <f t="shared" si="9"/>
        <v>1419.3863039999999</v>
      </c>
    </row>
    <row r="74" spans="1:16" hidden="1">
      <c r="A74" s="63">
        <v>43761</v>
      </c>
      <c r="B74" s="63">
        <v>43761</v>
      </c>
      <c r="C74" s="46">
        <v>35</v>
      </c>
      <c r="D74" s="46"/>
      <c r="E74" s="46">
        <v>5</v>
      </c>
      <c r="F74" s="46" t="s">
        <v>680</v>
      </c>
      <c r="G74" s="46"/>
      <c r="H74" s="46"/>
      <c r="I74" s="46" t="s">
        <v>9</v>
      </c>
      <c r="J74" s="46"/>
      <c r="K74" s="46"/>
      <c r="L74" s="46"/>
      <c r="M74" s="66">
        <v>43770</v>
      </c>
      <c r="N74" s="53" t="s">
        <v>504</v>
      </c>
      <c r="O74" s="46">
        <v>2123</v>
      </c>
      <c r="P74" s="12">
        <f t="shared" si="9"/>
        <v>4790.7108479999997</v>
      </c>
    </row>
    <row r="75" spans="1:16" hidden="1">
      <c r="A75" s="63">
        <v>43761</v>
      </c>
      <c r="B75" s="63">
        <v>43761</v>
      </c>
      <c r="C75" s="46">
        <v>35</v>
      </c>
      <c r="D75" s="46"/>
      <c r="E75" s="46">
        <v>5</v>
      </c>
      <c r="F75" s="46" t="s">
        <v>681</v>
      </c>
      <c r="G75" s="46"/>
      <c r="H75" s="46"/>
      <c r="I75" s="46" t="s">
        <v>9</v>
      </c>
      <c r="J75" s="46"/>
      <c r="K75" s="46"/>
      <c r="L75" s="46"/>
      <c r="M75" s="66">
        <v>43770</v>
      </c>
      <c r="N75" s="53" t="s">
        <v>504</v>
      </c>
      <c r="O75" s="46">
        <v>2123</v>
      </c>
      <c r="P75" s="12">
        <f t="shared" si="9"/>
        <v>4790.7108479999997</v>
      </c>
    </row>
    <row r="76" spans="1:16" hidden="1">
      <c r="A76" s="63">
        <v>43761</v>
      </c>
      <c r="B76" s="63">
        <v>43761</v>
      </c>
      <c r="C76" s="46">
        <v>35</v>
      </c>
      <c r="D76" s="46"/>
      <c r="E76" s="46" t="s">
        <v>688</v>
      </c>
      <c r="F76" s="15" t="s">
        <v>686</v>
      </c>
      <c r="G76" s="46"/>
      <c r="H76" s="46"/>
      <c r="I76" s="46" t="s">
        <v>9</v>
      </c>
      <c r="J76" s="46"/>
      <c r="K76" s="46"/>
      <c r="L76" s="46"/>
      <c r="M76" s="66">
        <v>43770</v>
      </c>
      <c r="N76" s="53" t="s">
        <v>504</v>
      </c>
      <c r="O76" s="46">
        <v>2123</v>
      </c>
      <c r="P76" s="12">
        <f t="shared" si="9"/>
        <v>4790.7108479999997</v>
      </c>
    </row>
    <row r="77" spans="1:16" hidden="1">
      <c r="A77" s="63">
        <v>43762</v>
      </c>
      <c r="B77" s="63">
        <v>43762</v>
      </c>
      <c r="C77" s="46">
        <v>35</v>
      </c>
      <c r="D77" s="46"/>
      <c r="E77" s="46">
        <v>10</v>
      </c>
      <c r="F77" s="46" t="s">
        <v>690</v>
      </c>
      <c r="G77" s="46"/>
      <c r="H77" s="46"/>
      <c r="I77" s="46" t="s">
        <v>9</v>
      </c>
      <c r="J77" s="46"/>
      <c r="K77" s="46"/>
      <c r="L77" s="46"/>
      <c r="M77" s="66">
        <v>43770</v>
      </c>
      <c r="N77" s="53" t="s">
        <v>504</v>
      </c>
      <c r="O77" s="46">
        <v>2123</v>
      </c>
      <c r="P77" s="12">
        <f t="shared" si="9"/>
        <v>4790.7108479999997</v>
      </c>
    </row>
    <row r="78" spans="1:16" hidden="1">
      <c r="A78" s="63">
        <v>43762</v>
      </c>
      <c r="B78" s="63">
        <v>43762</v>
      </c>
      <c r="C78" s="46">
        <v>35</v>
      </c>
      <c r="D78" s="46"/>
      <c r="E78" s="46">
        <v>10</v>
      </c>
      <c r="F78" s="46" t="s">
        <v>692</v>
      </c>
      <c r="G78" s="46"/>
      <c r="H78" s="46"/>
      <c r="I78" s="46" t="s">
        <v>9</v>
      </c>
      <c r="J78" s="46"/>
      <c r="K78" s="46"/>
      <c r="L78" s="46"/>
      <c r="M78" s="66">
        <v>43770</v>
      </c>
      <c r="N78" s="53" t="s">
        <v>504</v>
      </c>
      <c r="O78" s="46">
        <v>2123</v>
      </c>
      <c r="P78" s="12">
        <f t="shared" si="9"/>
        <v>4790.7108479999997</v>
      </c>
    </row>
    <row r="79" spans="1:16" hidden="1">
      <c r="A79" s="63">
        <v>43762</v>
      </c>
      <c r="B79" s="63">
        <v>43762</v>
      </c>
      <c r="C79" s="46">
        <v>35</v>
      </c>
      <c r="D79" s="46"/>
      <c r="E79" s="46">
        <v>8</v>
      </c>
      <c r="F79" s="46" t="s">
        <v>691</v>
      </c>
      <c r="G79" s="46"/>
      <c r="H79" s="46"/>
      <c r="I79" s="46" t="s">
        <v>9</v>
      </c>
      <c r="J79" s="46"/>
      <c r="K79" s="46"/>
      <c r="L79" s="46"/>
      <c r="M79" s="66">
        <v>43770</v>
      </c>
      <c r="N79" s="53" t="s">
        <v>504</v>
      </c>
      <c r="O79" s="46">
        <v>2123</v>
      </c>
      <c r="P79" s="12">
        <f t="shared" si="9"/>
        <v>4790.7108479999997</v>
      </c>
    </row>
    <row r="80" spans="1:16" hidden="1">
      <c r="A80" s="63">
        <v>43762</v>
      </c>
      <c r="B80" s="63">
        <v>43762</v>
      </c>
      <c r="C80" s="46">
        <v>35</v>
      </c>
      <c r="D80" s="46"/>
      <c r="E80" s="46">
        <v>3</v>
      </c>
      <c r="F80" s="46" t="s">
        <v>693</v>
      </c>
      <c r="G80" s="46"/>
      <c r="H80" s="46"/>
      <c r="I80" s="46" t="s">
        <v>9</v>
      </c>
      <c r="J80" s="46"/>
      <c r="K80" s="46"/>
      <c r="L80" s="46"/>
      <c r="M80" s="66">
        <v>43770</v>
      </c>
      <c r="N80" s="53" t="s">
        <v>504</v>
      </c>
      <c r="O80" s="46">
        <v>2123</v>
      </c>
      <c r="P80" s="12">
        <f t="shared" si="9"/>
        <v>4790.7108479999997</v>
      </c>
    </row>
    <row r="81" spans="1:16" hidden="1">
      <c r="A81" s="63">
        <v>43763</v>
      </c>
      <c r="B81" s="63">
        <v>43763</v>
      </c>
      <c r="C81" s="46">
        <v>35</v>
      </c>
      <c r="D81" s="46"/>
      <c r="E81" s="46">
        <v>11</v>
      </c>
      <c r="F81" s="46" t="s">
        <v>695</v>
      </c>
      <c r="G81" s="46"/>
      <c r="H81" s="46"/>
      <c r="I81" s="46" t="s">
        <v>9</v>
      </c>
      <c r="J81" s="46"/>
      <c r="K81" s="46"/>
      <c r="L81" s="46"/>
      <c r="M81" s="66">
        <v>43770</v>
      </c>
      <c r="N81" s="53" t="s">
        <v>504</v>
      </c>
      <c r="O81" s="46">
        <v>2123</v>
      </c>
      <c r="P81" s="12">
        <f t="shared" si="9"/>
        <v>4790.7108479999997</v>
      </c>
    </row>
    <row r="82" spans="1:16" ht="15" hidden="1" thickBot="1">
      <c r="A82" s="188">
        <v>43763</v>
      </c>
      <c r="B82" s="188">
        <v>43763</v>
      </c>
      <c r="C82" s="185">
        <v>35</v>
      </c>
      <c r="D82" s="185"/>
      <c r="E82" s="185">
        <v>11</v>
      </c>
      <c r="F82" s="185" t="s">
        <v>696</v>
      </c>
      <c r="G82" s="185"/>
      <c r="H82" s="185"/>
      <c r="I82" s="185" t="s">
        <v>9</v>
      </c>
      <c r="J82" s="185"/>
      <c r="K82" s="185"/>
      <c r="L82" s="185"/>
      <c r="M82" s="189">
        <v>43770</v>
      </c>
      <c r="N82" s="190" t="s">
        <v>504</v>
      </c>
      <c r="O82" s="185">
        <v>2123</v>
      </c>
      <c r="P82" s="187">
        <f t="shared" si="9"/>
        <v>4790.7108479999997</v>
      </c>
    </row>
    <row r="83" spans="1:16" hidden="1">
      <c r="A83" s="153">
        <v>43908</v>
      </c>
      <c r="B83" s="153">
        <v>43909</v>
      </c>
      <c r="C83" s="46">
        <v>220</v>
      </c>
      <c r="D83" s="46"/>
      <c r="E83" s="46">
        <v>7</v>
      </c>
      <c r="F83" s="46" t="s">
        <v>284</v>
      </c>
      <c r="G83" s="46" t="s">
        <v>925</v>
      </c>
      <c r="H83" s="46" t="s">
        <v>290</v>
      </c>
      <c r="I83" s="46" t="s">
        <v>9</v>
      </c>
      <c r="J83" s="46">
        <v>2000</v>
      </c>
      <c r="K83" s="46" t="s">
        <v>238</v>
      </c>
      <c r="L83" s="46"/>
      <c r="M83" s="65">
        <v>43891</v>
      </c>
      <c r="N83" s="52" t="s">
        <v>505</v>
      </c>
      <c r="O83" s="47">
        <v>5309</v>
      </c>
      <c r="P83" s="12">
        <f t="shared" si="9"/>
        <v>11980.161983999997</v>
      </c>
    </row>
    <row r="84" spans="1:16" hidden="1">
      <c r="A84" s="63">
        <v>43909</v>
      </c>
      <c r="B84" s="63">
        <v>43909</v>
      </c>
      <c r="C84" s="46">
        <v>220</v>
      </c>
      <c r="D84" s="46"/>
      <c r="E84" s="46">
        <v>7</v>
      </c>
      <c r="F84" s="115" t="s">
        <v>402</v>
      </c>
      <c r="G84" s="46" t="s">
        <v>925</v>
      </c>
      <c r="H84" s="46" t="s">
        <v>408</v>
      </c>
      <c r="I84" s="46" t="s">
        <v>9</v>
      </c>
      <c r="J84" s="46">
        <v>2000</v>
      </c>
      <c r="K84" s="46" t="s">
        <v>238</v>
      </c>
      <c r="L84" s="46"/>
      <c r="M84" s="65">
        <v>43891</v>
      </c>
      <c r="N84" s="52" t="s">
        <v>505</v>
      </c>
      <c r="O84" s="47">
        <v>5309</v>
      </c>
      <c r="P84" s="12">
        <f>O84*1.92*1.15*1.022</f>
        <v>11980.161983999997</v>
      </c>
    </row>
    <row r="85" spans="1:16" hidden="1">
      <c r="A85" s="61">
        <v>43911</v>
      </c>
      <c r="B85" s="61">
        <v>43911</v>
      </c>
      <c r="C85" s="46">
        <v>220</v>
      </c>
      <c r="D85" s="46"/>
      <c r="E85" s="46">
        <v>8</v>
      </c>
      <c r="F85" s="115" t="s">
        <v>427</v>
      </c>
      <c r="G85" s="46" t="s">
        <v>925</v>
      </c>
      <c r="H85" s="46" t="s">
        <v>431</v>
      </c>
      <c r="I85" s="46" t="s">
        <v>9</v>
      </c>
      <c r="J85" s="46">
        <v>2000</v>
      </c>
      <c r="K85" s="46" t="s">
        <v>238</v>
      </c>
      <c r="L85" s="46"/>
      <c r="M85" s="65">
        <v>43891</v>
      </c>
      <c r="N85" s="52" t="s">
        <v>505</v>
      </c>
      <c r="O85" s="47">
        <v>5309</v>
      </c>
      <c r="P85" s="12">
        <f t="shared" si="9"/>
        <v>11980.161983999997</v>
      </c>
    </row>
    <row r="86" spans="1:16" hidden="1">
      <c r="A86" s="63">
        <v>43913</v>
      </c>
      <c r="B86" s="63">
        <v>43913</v>
      </c>
      <c r="C86" s="46">
        <v>220</v>
      </c>
      <c r="D86" s="46"/>
      <c r="E86" s="46">
        <v>8</v>
      </c>
      <c r="F86" s="46" t="s">
        <v>311</v>
      </c>
      <c r="G86" s="46" t="s">
        <v>925</v>
      </c>
      <c r="H86" s="49" t="s">
        <v>430</v>
      </c>
      <c r="I86" s="46" t="s">
        <v>9</v>
      </c>
      <c r="J86" s="46">
        <v>2000</v>
      </c>
      <c r="K86" s="46" t="s">
        <v>238</v>
      </c>
      <c r="L86" s="46"/>
      <c r="M86" s="65">
        <v>43891</v>
      </c>
      <c r="N86" s="52" t="s">
        <v>505</v>
      </c>
      <c r="O86" s="46">
        <v>5309</v>
      </c>
      <c r="P86" s="12">
        <f t="shared" si="9"/>
        <v>11980.161983999997</v>
      </c>
    </row>
    <row r="87" spans="1:16" hidden="1">
      <c r="A87" s="63">
        <v>43913</v>
      </c>
      <c r="B87" s="63">
        <v>43913</v>
      </c>
      <c r="C87" s="46">
        <v>220</v>
      </c>
      <c r="D87" s="46"/>
      <c r="E87" s="46">
        <v>8</v>
      </c>
      <c r="F87" s="115" t="s">
        <v>882</v>
      </c>
      <c r="G87" s="46" t="s">
        <v>925</v>
      </c>
      <c r="H87" s="46"/>
      <c r="I87" s="46" t="s">
        <v>9</v>
      </c>
      <c r="J87" s="46">
        <v>2000</v>
      </c>
      <c r="K87" s="46" t="s">
        <v>238</v>
      </c>
      <c r="L87" s="46"/>
      <c r="M87" s="65">
        <v>43891</v>
      </c>
      <c r="N87" s="52" t="s">
        <v>505</v>
      </c>
      <c r="O87" s="47">
        <v>5309</v>
      </c>
      <c r="P87" s="12">
        <f t="shared" si="9"/>
        <v>11980.161983999997</v>
      </c>
    </row>
    <row r="88" spans="1:16" hidden="1">
      <c r="A88" s="63">
        <v>43914</v>
      </c>
      <c r="B88" s="63">
        <v>43914</v>
      </c>
      <c r="C88" s="48">
        <v>220</v>
      </c>
      <c r="D88" s="46"/>
      <c r="E88" s="46" t="s">
        <v>240</v>
      </c>
      <c r="F88" s="46" t="s">
        <v>883</v>
      </c>
      <c r="G88" s="46" t="s">
        <v>925</v>
      </c>
      <c r="H88" s="46"/>
      <c r="I88" s="46" t="s">
        <v>9</v>
      </c>
      <c r="J88" s="46">
        <v>2000</v>
      </c>
      <c r="K88" s="46" t="s">
        <v>238</v>
      </c>
      <c r="L88" s="46"/>
      <c r="M88" s="68">
        <v>43922</v>
      </c>
      <c r="N88" s="52" t="s">
        <v>505</v>
      </c>
      <c r="O88" s="47">
        <v>5309</v>
      </c>
      <c r="P88" s="12">
        <f t="shared" ref="P88:P116" si="10">O88*1.92*1.15*1.022</f>
        <v>11980.161983999997</v>
      </c>
    </row>
    <row r="89" spans="1:16" hidden="1">
      <c r="A89" s="63">
        <v>43915</v>
      </c>
      <c r="B89" s="63">
        <v>43915</v>
      </c>
      <c r="C89" s="46">
        <v>220</v>
      </c>
      <c r="D89" s="46"/>
      <c r="E89" s="46">
        <v>3</v>
      </c>
      <c r="F89" s="115" t="s">
        <v>891</v>
      </c>
      <c r="G89" s="46" t="s">
        <v>925</v>
      </c>
      <c r="H89" s="46"/>
      <c r="I89" s="46" t="s">
        <v>9</v>
      </c>
      <c r="J89" s="46">
        <v>2000</v>
      </c>
      <c r="K89" s="46" t="s">
        <v>238</v>
      </c>
      <c r="L89" s="46"/>
      <c r="M89" s="68">
        <v>43922</v>
      </c>
      <c r="N89" s="52" t="s">
        <v>505</v>
      </c>
      <c r="O89" s="47">
        <v>5309</v>
      </c>
      <c r="P89" s="12">
        <f t="shared" si="10"/>
        <v>11980.161983999997</v>
      </c>
    </row>
    <row r="90" spans="1:16" hidden="1">
      <c r="A90" s="63">
        <v>43917</v>
      </c>
      <c r="B90" s="63">
        <v>43917</v>
      </c>
      <c r="C90" s="46">
        <v>220</v>
      </c>
      <c r="D90" s="46"/>
      <c r="E90" s="46">
        <v>4</v>
      </c>
      <c r="F90" s="115" t="s">
        <v>406</v>
      </c>
      <c r="G90" s="46" t="s">
        <v>925</v>
      </c>
      <c r="H90" s="46" t="s">
        <v>407</v>
      </c>
      <c r="I90" s="46" t="s">
        <v>9</v>
      </c>
      <c r="J90" s="46">
        <v>2000</v>
      </c>
      <c r="K90" s="46" t="s">
        <v>238</v>
      </c>
      <c r="L90" s="46"/>
      <c r="M90" s="68">
        <v>43922</v>
      </c>
      <c r="N90" s="52" t="s">
        <v>505</v>
      </c>
      <c r="O90" s="47">
        <v>5309</v>
      </c>
      <c r="P90" s="12">
        <f t="shared" si="10"/>
        <v>11980.161983999997</v>
      </c>
    </row>
    <row r="91" spans="1:16" hidden="1">
      <c r="A91" s="63">
        <v>43917</v>
      </c>
      <c r="B91" s="63">
        <v>43917</v>
      </c>
      <c r="C91" s="46">
        <v>220</v>
      </c>
      <c r="D91" s="46"/>
      <c r="E91" s="46">
        <v>4</v>
      </c>
      <c r="F91" s="115" t="s">
        <v>894</v>
      </c>
      <c r="G91" s="46" t="s">
        <v>925</v>
      </c>
      <c r="H91" s="46"/>
      <c r="I91" s="46" t="s">
        <v>9</v>
      </c>
      <c r="J91" s="46">
        <v>2000</v>
      </c>
      <c r="K91" s="46" t="s">
        <v>238</v>
      </c>
      <c r="L91" s="46"/>
      <c r="M91" s="68">
        <v>43922</v>
      </c>
      <c r="N91" s="52" t="s">
        <v>505</v>
      </c>
      <c r="O91" s="47">
        <v>5309</v>
      </c>
      <c r="P91" s="12">
        <f t="shared" si="10"/>
        <v>11980.161983999997</v>
      </c>
    </row>
    <row r="92" spans="1:16" hidden="1">
      <c r="A92" s="63">
        <v>43918</v>
      </c>
      <c r="B92" s="63">
        <v>43918</v>
      </c>
      <c r="C92" s="46">
        <v>220</v>
      </c>
      <c r="D92" s="46"/>
      <c r="E92" s="46">
        <v>4</v>
      </c>
      <c r="F92" s="115" t="s">
        <v>404</v>
      </c>
      <c r="G92" s="46" t="s">
        <v>925</v>
      </c>
      <c r="H92" s="46" t="s">
        <v>405</v>
      </c>
      <c r="I92" s="46" t="s">
        <v>9</v>
      </c>
      <c r="J92" s="46">
        <v>2000</v>
      </c>
      <c r="K92" s="46" t="s">
        <v>238</v>
      </c>
      <c r="L92" s="46"/>
      <c r="M92" s="68">
        <v>43922</v>
      </c>
      <c r="N92" s="52" t="s">
        <v>505</v>
      </c>
      <c r="O92" s="47">
        <v>5309</v>
      </c>
      <c r="P92" s="12">
        <f t="shared" si="10"/>
        <v>11980.161983999997</v>
      </c>
    </row>
    <row r="93" spans="1:16" hidden="1">
      <c r="A93" s="63">
        <v>43918</v>
      </c>
      <c r="B93" s="63">
        <v>43918</v>
      </c>
      <c r="C93" s="46">
        <v>220</v>
      </c>
      <c r="D93" s="46"/>
      <c r="E93" s="46">
        <v>6</v>
      </c>
      <c r="F93" s="115" t="s">
        <v>898</v>
      </c>
      <c r="G93" s="46" t="s">
        <v>925</v>
      </c>
      <c r="H93" s="46"/>
      <c r="I93" s="46" t="s">
        <v>9</v>
      </c>
      <c r="J93" s="46">
        <v>2000</v>
      </c>
      <c r="K93" s="46" t="s">
        <v>238</v>
      </c>
      <c r="L93" s="46"/>
      <c r="M93" s="68">
        <v>43922</v>
      </c>
      <c r="N93" s="52" t="s">
        <v>505</v>
      </c>
      <c r="O93" s="47">
        <v>5309</v>
      </c>
      <c r="P93" s="12">
        <f t="shared" si="10"/>
        <v>11980.161983999997</v>
      </c>
    </row>
    <row r="94" spans="1:16" hidden="1">
      <c r="A94" s="63">
        <v>43918</v>
      </c>
      <c r="B94" s="63">
        <v>43918</v>
      </c>
      <c r="C94" s="46">
        <v>220</v>
      </c>
      <c r="D94" s="46"/>
      <c r="E94" s="46">
        <v>6</v>
      </c>
      <c r="F94" s="115" t="s">
        <v>899</v>
      </c>
      <c r="G94" s="46" t="s">
        <v>925</v>
      </c>
      <c r="H94" s="46"/>
      <c r="I94" s="46" t="s">
        <v>9</v>
      </c>
      <c r="J94" s="46">
        <v>2000</v>
      </c>
      <c r="K94" s="46" t="s">
        <v>238</v>
      </c>
      <c r="L94" s="46"/>
      <c r="M94" s="68">
        <v>43922</v>
      </c>
      <c r="N94" s="52" t="s">
        <v>505</v>
      </c>
      <c r="O94" s="47">
        <v>5309</v>
      </c>
      <c r="P94" s="12">
        <f t="shared" si="10"/>
        <v>11980.161983999997</v>
      </c>
    </row>
    <row r="95" spans="1:16" hidden="1">
      <c r="A95" s="63">
        <v>43918</v>
      </c>
      <c r="B95" s="63">
        <v>43919</v>
      </c>
      <c r="C95" s="46">
        <v>220</v>
      </c>
      <c r="D95" s="46"/>
      <c r="E95" s="46">
        <v>5</v>
      </c>
      <c r="F95" s="115" t="s">
        <v>412</v>
      </c>
      <c r="G95" s="46" t="s">
        <v>925</v>
      </c>
      <c r="H95" s="46" t="s">
        <v>413</v>
      </c>
      <c r="I95" s="46" t="s">
        <v>9</v>
      </c>
      <c r="J95" s="46">
        <v>2000</v>
      </c>
      <c r="K95" s="46" t="s">
        <v>238</v>
      </c>
      <c r="L95" s="46"/>
      <c r="M95" s="68">
        <v>43922</v>
      </c>
      <c r="N95" s="52" t="s">
        <v>505</v>
      </c>
      <c r="O95" s="47">
        <v>5309</v>
      </c>
      <c r="P95" s="12">
        <f t="shared" si="10"/>
        <v>11980.161983999997</v>
      </c>
    </row>
    <row r="96" spans="1:16" hidden="1">
      <c r="A96" s="63">
        <v>43918</v>
      </c>
      <c r="B96" s="63">
        <v>43918</v>
      </c>
      <c r="C96" s="46">
        <v>220</v>
      </c>
      <c r="D96" s="46"/>
      <c r="E96" s="46">
        <v>5</v>
      </c>
      <c r="F96" s="115" t="s">
        <v>414</v>
      </c>
      <c r="G96" s="46" t="s">
        <v>925</v>
      </c>
      <c r="H96" s="46" t="s">
        <v>415</v>
      </c>
      <c r="I96" s="46" t="s">
        <v>9</v>
      </c>
      <c r="J96" s="46">
        <v>2000</v>
      </c>
      <c r="K96" s="46" t="s">
        <v>238</v>
      </c>
      <c r="L96" s="46"/>
      <c r="M96" s="68">
        <v>43922</v>
      </c>
      <c r="N96" s="52" t="s">
        <v>505</v>
      </c>
      <c r="O96" s="47">
        <v>5309</v>
      </c>
      <c r="P96" s="12">
        <f t="shared" si="10"/>
        <v>11980.161983999997</v>
      </c>
    </row>
    <row r="97" spans="1:16" hidden="1">
      <c r="A97" s="63">
        <v>43919</v>
      </c>
      <c r="B97" s="63">
        <v>43919</v>
      </c>
      <c r="C97" s="46">
        <v>220</v>
      </c>
      <c r="D97" s="46"/>
      <c r="E97" s="46">
        <v>2</v>
      </c>
      <c r="F97" s="46" t="s">
        <v>1107</v>
      </c>
      <c r="G97" s="46" t="s">
        <v>925</v>
      </c>
      <c r="H97" s="46"/>
      <c r="I97" s="46" t="s">
        <v>9</v>
      </c>
      <c r="J97" s="46">
        <v>2000</v>
      </c>
      <c r="K97" s="46" t="s">
        <v>238</v>
      </c>
      <c r="L97" s="46"/>
      <c r="M97" s="68">
        <v>43922</v>
      </c>
      <c r="N97" s="52" t="s">
        <v>505</v>
      </c>
      <c r="O97" s="47">
        <v>5309</v>
      </c>
      <c r="P97" s="12">
        <f t="shared" si="10"/>
        <v>11980.161983999997</v>
      </c>
    </row>
    <row r="98" spans="1:16" hidden="1">
      <c r="A98" s="63">
        <v>43919</v>
      </c>
      <c r="B98" s="63">
        <v>43919</v>
      </c>
      <c r="C98" s="46">
        <v>220</v>
      </c>
      <c r="D98" s="46"/>
      <c r="E98" s="46" t="s">
        <v>901</v>
      </c>
      <c r="F98" s="46" t="s">
        <v>902</v>
      </c>
      <c r="G98" s="46" t="s">
        <v>925</v>
      </c>
      <c r="H98" s="46"/>
      <c r="I98" s="46" t="s">
        <v>9</v>
      </c>
      <c r="J98" s="46">
        <v>2000</v>
      </c>
      <c r="K98" s="46" t="s">
        <v>238</v>
      </c>
      <c r="L98" s="46"/>
      <c r="M98" s="68">
        <v>43922</v>
      </c>
      <c r="N98" s="52" t="s">
        <v>505</v>
      </c>
      <c r="O98" s="47">
        <v>5309</v>
      </c>
      <c r="P98" s="12">
        <f t="shared" si="10"/>
        <v>11980.161983999997</v>
      </c>
    </row>
    <row r="99" spans="1:16" hidden="1">
      <c r="A99" s="63">
        <v>43921</v>
      </c>
      <c r="B99" s="63">
        <v>43921</v>
      </c>
      <c r="C99" s="46">
        <v>220</v>
      </c>
      <c r="D99" s="46"/>
      <c r="E99" s="46">
        <v>1</v>
      </c>
      <c r="F99" s="46" t="s">
        <v>908</v>
      </c>
      <c r="G99" s="46" t="s">
        <v>925</v>
      </c>
      <c r="H99" s="46"/>
      <c r="I99" s="46" t="s">
        <v>9</v>
      </c>
      <c r="J99" s="46">
        <v>2000</v>
      </c>
      <c r="K99" s="46" t="s">
        <v>238</v>
      </c>
      <c r="L99" s="46"/>
      <c r="M99" s="68">
        <v>43922</v>
      </c>
      <c r="N99" s="52" t="s">
        <v>505</v>
      </c>
      <c r="O99" s="47">
        <v>5309</v>
      </c>
      <c r="P99" s="12">
        <f t="shared" si="10"/>
        <v>11980.161983999997</v>
      </c>
    </row>
    <row r="100" spans="1:16" hidden="1">
      <c r="A100" s="63">
        <v>43921</v>
      </c>
      <c r="B100" s="63">
        <v>43921</v>
      </c>
      <c r="C100" s="46">
        <v>220</v>
      </c>
      <c r="D100" s="46"/>
      <c r="E100" s="46">
        <v>1</v>
      </c>
      <c r="F100" s="46" t="s">
        <v>909</v>
      </c>
      <c r="G100" s="46" t="s">
        <v>925</v>
      </c>
      <c r="H100" s="46"/>
      <c r="I100" s="46" t="s">
        <v>9</v>
      </c>
      <c r="J100" s="46">
        <v>2000</v>
      </c>
      <c r="K100" s="46" t="s">
        <v>238</v>
      </c>
      <c r="L100" s="46"/>
      <c r="M100" s="68">
        <v>43922</v>
      </c>
      <c r="N100" s="52" t="s">
        <v>505</v>
      </c>
      <c r="O100" s="47">
        <v>5309</v>
      </c>
      <c r="P100" s="12">
        <f t="shared" si="10"/>
        <v>11980.161983999997</v>
      </c>
    </row>
    <row r="101" spans="1:16" hidden="1">
      <c r="A101" s="63">
        <v>43922</v>
      </c>
      <c r="B101" s="63">
        <v>43922</v>
      </c>
      <c r="C101" s="46">
        <v>220</v>
      </c>
      <c r="D101" s="46"/>
      <c r="E101" s="46">
        <v>9</v>
      </c>
      <c r="F101" s="46" t="s">
        <v>910</v>
      </c>
      <c r="G101" s="46" t="s">
        <v>925</v>
      </c>
      <c r="H101" s="46"/>
      <c r="I101" s="46" t="s">
        <v>9</v>
      </c>
      <c r="J101" s="46">
        <v>2000</v>
      </c>
      <c r="K101" s="46" t="s">
        <v>238</v>
      </c>
      <c r="L101" s="46"/>
      <c r="M101" s="68">
        <v>43922</v>
      </c>
      <c r="N101" s="52" t="s">
        <v>505</v>
      </c>
      <c r="O101" s="47">
        <v>5309</v>
      </c>
      <c r="P101" s="12">
        <f t="shared" si="10"/>
        <v>11980.161983999997</v>
      </c>
    </row>
    <row r="102" spans="1:16" hidden="1">
      <c r="A102" s="63">
        <v>43922</v>
      </c>
      <c r="B102" s="63">
        <v>43922</v>
      </c>
      <c r="C102" s="46">
        <v>110</v>
      </c>
      <c r="D102" s="46"/>
      <c r="E102" s="46">
        <v>22</v>
      </c>
      <c r="F102" s="46" t="s">
        <v>912</v>
      </c>
      <c r="G102" s="48" t="s">
        <v>218</v>
      </c>
      <c r="H102" s="48" t="s">
        <v>219</v>
      </c>
      <c r="I102" s="48" t="s">
        <v>9</v>
      </c>
      <c r="J102" s="46">
        <v>2000</v>
      </c>
      <c r="K102" s="46" t="s">
        <v>238</v>
      </c>
      <c r="L102" s="46"/>
      <c r="M102" s="68">
        <v>43922</v>
      </c>
      <c r="N102" s="53" t="s">
        <v>505</v>
      </c>
      <c r="O102" s="47">
        <v>3103</v>
      </c>
      <c r="P102" s="12">
        <f t="shared" si="10"/>
        <v>7002.1553279999998</v>
      </c>
    </row>
    <row r="103" spans="1:16" hidden="1">
      <c r="A103" s="61">
        <v>43923</v>
      </c>
      <c r="B103" s="61">
        <v>43923</v>
      </c>
      <c r="C103" s="46">
        <v>220</v>
      </c>
      <c r="D103" s="46"/>
      <c r="E103" s="46">
        <v>10</v>
      </c>
      <c r="F103" s="46" t="s">
        <v>237</v>
      </c>
      <c r="G103" s="46" t="s">
        <v>925</v>
      </c>
      <c r="H103" s="46" t="s">
        <v>242</v>
      </c>
      <c r="I103" s="46" t="s">
        <v>9</v>
      </c>
      <c r="J103" s="46">
        <v>2000</v>
      </c>
      <c r="K103" s="46" t="s">
        <v>238</v>
      </c>
      <c r="L103" s="46"/>
      <c r="M103" s="68">
        <v>43922</v>
      </c>
      <c r="N103" s="52" t="s">
        <v>505</v>
      </c>
      <c r="O103" s="47">
        <v>5309</v>
      </c>
      <c r="P103" s="12">
        <f t="shared" si="10"/>
        <v>11980.161983999997</v>
      </c>
    </row>
    <row r="104" spans="1:16" hidden="1">
      <c r="A104" s="61">
        <v>43923</v>
      </c>
      <c r="B104" s="61">
        <v>43923</v>
      </c>
      <c r="C104" s="46">
        <v>220</v>
      </c>
      <c r="D104" s="46"/>
      <c r="E104" s="46">
        <v>10</v>
      </c>
      <c r="F104" s="46" t="s">
        <v>239</v>
      </c>
      <c r="G104" s="46" t="s">
        <v>925</v>
      </c>
      <c r="H104" s="46" t="s">
        <v>243</v>
      </c>
      <c r="I104" s="46" t="s">
        <v>9</v>
      </c>
      <c r="J104" s="46">
        <v>2000</v>
      </c>
      <c r="K104" s="46" t="s">
        <v>238</v>
      </c>
      <c r="L104" s="46"/>
      <c r="M104" s="68">
        <v>43922</v>
      </c>
      <c r="N104" s="52" t="s">
        <v>505</v>
      </c>
      <c r="O104" s="47">
        <v>5309</v>
      </c>
      <c r="P104" s="12">
        <f t="shared" si="10"/>
        <v>11980.161983999997</v>
      </c>
    </row>
    <row r="105" spans="1:16" hidden="1">
      <c r="A105" s="63">
        <v>43924</v>
      </c>
      <c r="B105" s="63">
        <v>43924</v>
      </c>
      <c r="C105" s="46">
        <v>220</v>
      </c>
      <c r="D105" s="46"/>
      <c r="E105" s="46">
        <v>10</v>
      </c>
      <c r="F105" s="46" t="s">
        <v>916</v>
      </c>
      <c r="G105" s="46" t="s">
        <v>925</v>
      </c>
      <c r="H105" s="46"/>
      <c r="I105" s="46" t="s">
        <v>9</v>
      </c>
      <c r="J105" s="46">
        <v>2000</v>
      </c>
      <c r="K105" s="46" t="s">
        <v>238</v>
      </c>
      <c r="L105" s="46"/>
      <c r="M105" s="68">
        <v>43922</v>
      </c>
      <c r="N105" s="52" t="s">
        <v>505</v>
      </c>
      <c r="O105" s="47">
        <v>5309</v>
      </c>
      <c r="P105" s="12">
        <f t="shared" si="10"/>
        <v>11980.161983999997</v>
      </c>
    </row>
    <row r="106" spans="1:16" hidden="1">
      <c r="A106" s="61">
        <v>43925</v>
      </c>
      <c r="B106" s="61">
        <v>43927</v>
      </c>
      <c r="C106" s="46">
        <v>220</v>
      </c>
      <c r="D106" s="46"/>
      <c r="E106" s="46">
        <v>11</v>
      </c>
      <c r="F106" s="46" t="s">
        <v>261</v>
      </c>
      <c r="G106" s="46" t="s">
        <v>925</v>
      </c>
      <c r="H106" s="46" t="s">
        <v>256</v>
      </c>
      <c r="I106" s="46" t="s">
        <v>9</v>
      </c>
      <c r="J106" s="46">
        <v>2000</v>
      </c>
      <c r="K106" s="46" t="s">
        <v>238</v>
      </c>
      <c r="L106" s="46"/>
      <c r="M106" s="68">
        <v>43922</v>
      </c>
      <c r="N106" s="52" t="s">
        <v>505</v>
      </c>
      <c r="O106" s="47">
        <v>5309</v>
      </c>
      <c r="P106" s="12">
        <f t="shared" si="10"/>
        <v>11980.161983999997</v>
      </c>
    </row>
    <row r="107" spans="1:16" hidden="1">
      <c r="A107" s="61">
        <v>43925</v>
      </c>
      <c r="B107" s="61">
        <v>43927</v>
      </c>
      <c r="C107" s="46">
        <v>220</v>
      </c>
      <c r="D107" s="46"/>
      <c r="E107" s="46">
        <v>11</v>
      </c>
      <c r="F107" s="46" t="s">
        <v>253</v>
      </c>
      <c r="G107" s="46" t="s">
        <v>925</v>
      </c>
      <c r="H107" s="46"/>
      <c r="I107" s="46" t="s">
        <v>9</v>
      </c>
      <c r="J107" s="46">
        <v>2000</v>
      </c>
      <c r="K107" s="46" t="s">
        <v>238</v>
      </c>
      <c r="L107" s="46"/>
      <c r="M107" s="68">
        <v>43922</v>
      </c>
      <c r="N107" s="52" t="s">
        <v>505</v>
      </c>
      <c r="O107" s="47">
        <v>5309</v>
      </c>
      <c r="P107" s="12">
        <f t="shared" si="10"/>
        <v>11980.161983999997</v>
      </c>
    </row>
    <row r="108" spans="1:16" hidden="1">
      <c r="A108" s="61">
        <v>43925</v>
      </c>
      <c r="B108" s="61">
        <v>43925</v>
      </c>
      <c r="C108" s="46">
        <v>220</v>
      </c>
      <c r="D108" s="46"/>
      <c r="E108" s="46">
        <v>11</v>
      </c>
      <c r="F108" s="46" t="s">
        <v>918</v>
      </c>
      <c r="G108" s="46" t="s">
        <v>925</v>
      </c>
      <c r="H108" s="46"/>
      <c r="I108" s="46" t="s">
        <v>9</v>
      </c>
      <c r="J108" s="46">
        <v>2000</v>
      </c>
      <c r="K108" s="46" t="s">
        <v>238</v>
      </c>
      <c r="L108" s="46"/>
      <c r="M108" s="68">
        <v>43922</v>
      </c>
      <c r="N108" s="52" t="s">
        <v>505</v>
      </c>
      <c r="O108" s="47">
        <v>5309</v>
      </c>
      <c r="P108" s="12">
        <f t="shared" si="10"/>
        <v>11980.161983999997</v>
      </c>
    </row>
    <row r="109" spans="1:16" hidden="1">
      <c r="A109" s="61">
        <v>43925</v>
      </c>
      <c r="B109" s="61">
        <v>43925</v>
      </c>
      <c r="C109" s="46">
        <v>220</v>
      </c>
      <c r="D109" s="46"/>
      <c r="E109" s="46" t="s">
        <v>920</v>
      </c>
      <c r="F109" s="46" t="s">
        <v>487</v>
      </c>
      <c r="G109" s="46" t="s">
        <v>925</v>
      </c>
      <c r="H109" s="46"/>
      <c r="I109" s="46" t="s">
        <v>9</v>
      </c>
      <c r="J109" s="46">
        <v>2000</v>
      </c>
      <c r="K109" s="46" t="s">
        <v>238</v>
      </c>
      <c r="L109" s="46"/>
      <c r="M109" s="68">
        <v>43922</v>
      </c>
      <c r="N109" s="52" t="s">
        <v>505</v>
      </c>
      <c r="O109" s="47">
        <v>5309</v>
      </c>
      <c r="P109" s="12">
        <f t="shared" si="10"/>
        <v>11980.161983999997</v>
      </c>
    </row>
    <row r="110" spans="1:16" hidden="1">
      <c r="A110" s="61">
        <v>43926</v>
      </c>
      <c r="B110" s="61">
        <v>43926</v>
      </c>
      <c r="C110" s="46">
        <v>220</v>
      </c>
      <c r="D110" s="46"/>
      <c r="E110" s="46">
        <v>12</v>
      </c>
      <c r="F110" s="46" t="s">
        <v>250</v>
      </c>
      <c r="G110" s="46" t="s">
        <v>925</v>
      </c>
      <c r="H110" s="46" t="s">
        <v>251</v>
      </c>
      <c r="I110" s="46" t="s">
        <v>9</v>
      </c>
      <c r="J110" s="46">
        <v>2000</v>
      </c>
      <c r="K110" s="46" t="s">
        <v>238</v>
      </c>
      <c r="L110" s="46"/>
      <c r="M110" s="68">
        <v>43922</v>
      </c>
      <c r="N110" s="52" t="s">
        <v>505</v>
      </c>
      <c r="O110" s="47">
        <v>5309</v>
      </c>
      <c r="P110" s="12">
        <f t="shared" si="10"/>
        <v>11980.161983999997</v>
      </c>
    </row>
    <row r="111" spans="1:16" hidden="1">
      <c r="A111" s="61">
        <v>43928</v>
      </c>
      <c r="B111" s="63">
        <v>43928</v>
      </c>
      <c r="C111" s="46">
        <v>220</v>
      </c>
      <c r="D111" s="46"/>
      <c r="E111" s="46">
        <v>13</v>
      </c>
      <c r="F111" s="46" t="s">
        <v>314</v>
      </c>
      <c r="G111" s="46" t="s">
        <v>925</v>
      </c>
      <c r="H111" s="46" t="s">
        <v>259</v>
      </c>
      <c r="I111" s="46" t="s">
        <v>9</v>
      </c>
      <c r="J111" s="46">
        <v>2000</v>
      </c>
      <c r="K111" s="46" t="s">
        <v>238</v>
      </c>
      <c r="L111" s="46"/>
      <c r="M111" s="68">
        <v>43922</v>
      </c>
      <c r="N111" s="52" t="s">
        <v>505</v>
      </c>
      <c r="O111" s="47">
        <v>5309</v>
      </c>
      <c r="P111" s="12">
        <f t="shared" si="10"/>
        <v>11980.161983999997</v>
      </c>
    </row>
    <row r="112" spans="1:16" hidden="1">
      <c r="A112" s="61">
        <v>43928</v>
      </c>
      <c r="B112" s="63">
        <v>43928</v>
      </c>
      <c r="C112" s="46">
        <v>220</v>
      </c>
      <c r="D112" s="46"/>
      <c r="E112" s="46">
        <v>13</v>
      </c>
      <c r="F112" s="46" t="s">
        <v>313</v>
      </c>
      <c r="G112" s="46" t="s">
        <v>925</v>
      </c>
      <c r="H112" s="46"/>
      <c r="I112" s="46" t="s">
        <v>9</v>
      </c>
      <c r="J112" s="46">
        <v>2000</v>
      </c>
      <c r="K112" s="46" t="s">
        <v>238</v>
      </c>
      <c r="L112" s="46"/>
      <c r="M112" s="68">
        <v>43922</v>
      </c>
      <c r="N112" s="52" t="s">
        <v>505</v>
      </c>
      <c r="O112" s="47">
        <v>5309</v>
      </c>
      <c r="P112" s="12">
        <f t="shared" si="10"/>
        <v>11980.161983999997</v>
      </c>
    </row>
    <row r="113" spans="1:16" hidden="1">
      <c r="A113" s="61">
        <v>43928</v>
      </c>
      <c r="B113" s="63">
        <v>43928</v>
      </c>
      <c r="C113" s="46">
        <v>220</v>
      </c>
      <c r="D113" s="46"/>
      <c r="E113" s="46">
        <v>13</v>
      </c>
      <c r="F113" s="46" t="s">
        <v>922</v>
      </c>
      <c r="G113" s="46" t="s">
        <v>925</v>
      </c>
      <c r="H113" s="46"/>
      <c r="I113" s="46" t="s">
        <v>9</v>
      </c>
      <c r="J113" s="46">
        <v>2000</v>
      </c>
      <c r="K113" s="46" t="s">
        <v>238</v>
      </c>
      <c r="L113" s="46"/>
      <c r="M113" s="68">
        <v>43922</v>
      </c>
      <c r="N113" s="52" t="s">
        <v>505</v>
      </c>
      <c r="O113" s="47">
        <v>5309</v>
      </c>
      <c r="P113" s="12">
        <f t="shared" si="10"/>
        <v>11980.161983999997</v>
      </c>
    </row>
    <row r="114" spans="1:16" hidden="1">
      <c r="A114" s="63">
        <v>43929</v>
      </c>
      <c r="B114" s="61">
        <v>43929</v>
      </c>
      <c r="C114" s="46">
        <v>220</v>
      </c>
      <c r="D114" s="46"/>
      <c r="E114" s="46">
        <v>15</v>
      </c>
      <c r="F114" s="46" t="s">
        <v>924</v>
      </c>
      <c r="G114" s="46" t="s">
        <v>925</v>
      </c>
      <c r="H114" s="46"/>
      <c r="I114" s="46" t="s">
        <v>9</v>
      </c>
      <c r="J114" s="46">
        <v>2000</v>
      </c>
      <c r="K114" s="46" t="s">
        <v>238</v>
      </c>
      <c r="L114" s="46"/>
      <c r="M114" s="68">
        <v>43922</v>
      </c>
      <c r="N114" s="53" t="s">
        <v>505</v>
      </c>
      <c r="O114" s="47">
        <v>5309</v>
      </c>
      <c r="P114" s="12">
        <f t="shared" si="10"/>
        <v>11980.161983999997</v>
      </c>
    </row>
    <row r="115" spans="1:16" hidden="1">
      <c r="A115" s="63">
        <v>43929</v>
      </c>
      <c r="B115" s="61">
        <v>43929</v>
      </c>
      <c r="C115" s="46">
        <v>220</v>
      </c>
      <c r="D115" s="46"/>
      <c r="E115" s="46">
        <v>15</v>
      </c>
      <c r="F115" s="46" t="s">
        <v>482</v>
      </c>
      <c r="G115" s="46" t="s">
        <v>925</v>
      </c>
      <c r="H115" s="46"/>
      <c r="I115" s="46" t="s">
        <v>9</v>
      </c>
      <c r="J115" s="46">
        <v>2000</v>
      </c>
      <c r="K115" s="46" t="s">
        <v>238</v>
      </c>
      <c r="L115" s="46"/>
      <c r="M115" s="68">
        <v>43922</v>
      </c>
      <c r="N115" s="53" t="s">
        <v>505</v>
      </c>
      <c r="O115" s="47">
        <v>5309</v>
      </c>
      <c r="P115" s="12">
        <f t="shared" si="10"/>
        <v>11980.161983999997</v>
      </c>
    </row>
    <row r="116" spans="1:16" hidden="1">
      <c r="A116" s="61">
        <v>43930</v>
      </c>
      <c r="B116" s="61">
        <v>43930</v>
      </c>
      <c r="C116" s="46">
        <v>220</v>
      </c>
      <c r="D116" s="46"/>
      <c r="E116" s="46">
        <v>11</v>
      </c>
      <c r="F116" s="46" t="s">
        <v>266</v>
      </c>
      <c r="G116" s="46" t="s">
        <v>925</v>
      </c>
      <c r="H116" s="46"/>
      <c r="I116" s="46" t="s">
        <v>9</v>
      </c>
      <c r="J116" s="46">
        <v>2000</v>
      </c>
      <c r="K116" s="46" t="s">
        <v>238</v>
      </c>
      <c r="L116" s="46"/>
      <c r="M116" s="68">
        <v>43922</v>
      </c>
      <c r="N116" s="52" t="s">
        <v>505</v>
      </c>
      <c r="O116" s="47">
        <v>5309</v>
      </c>
      <c r="P116" s="12">
        <f t="shared" si="10"/>
        <v>11980.161983999997</v>
      </c>
    </row>
    <row r="117" spans="1:16" hidden="1">
      <c r="A117" s="63">
        <v>43931</v>
      </c>
      <c r="B117" s="63">
        <v>43932</v>
      </c>
      <c r="C117" s="46">
        <v>220</v>
      </c>
      <c r="D117" s="46"/>
      <c r="E117" s="46">
        <v>14</v>
      </c>
      <c r="F117" s="46" t="s">
        <v>460</v>
      </c>
      <c r="G117" s="46" t="s">
        <v>925</v>
      </c>
      <c r="H117" s="46"/>
      <c r="I117" s="46" t="s">
        <v>9</v>
      </c>
      <c r="J117" s="46">
        <v>2000</v>
      </c>
      <c r="K117" s="46" t="s">
        <v>238</v>
      </c>
      <c r="L117" s="46"/>
      <c r="M117" s="68">
        <v>43922</v>
      </c>
      <c r="N117" s="53" t="s">
        <v>505</v>
      </c>
      <c r="O117" s="47">
        <v>5309</v>
      </c>
      <c r="P117" s="12">
        <f t="shared" ref="P117:P151" si="11">O117*1.92*1.15*1.022</f>
        <v>11980.161983999997</v>
      </c>
    </row>
    <row r="118" spans="1:16" hidden="1">
      <c r="A118" s="63">
        <v>43931</v>
      </c>
      <c r="B118" s="63">
        <v>43932</v>
      </c>
      <c r="C118" s="46">
        <v>220</v>
      </c>
      <c r="D118" s="46"/>
      <c r="E118" s="46">
        <v>14</v>
      </c>
      <c r="F118" s="46" t="s">
        <v>461</v>
      </c>
      <c r="G118" s="46" t="s">
        <v>925</v>
      </c>
      <c r="H118" s="46"/>
      <c r="I118" s="46" t="s">
        <v>9</v>
      </c>
      <c r="J118" s="46">
        <v>2000</v>
      </c>
      <c r="K118" s="46" t="s">
        <v>238</v>
      </c>
      <c r="L118" s="46"/>
      <c r="M118" s="68">
        <v>43922</v>
      </c>
      <c r="N118" s="53" t="s">
        <v>505</v>
      </c>
      <c r="O118" s="47">
        <v>5309</v>
      </c>
      <c r="P118" s="12">
        <f t="shared" si="11"/>
        <v>11980.161983999997</v>
      </c>
    </row>
    <row r="119" spans="1:16" hidden="1">
      <c r="A119" s="63">
        <v>43931</v>
      </c>
      <c r="B119" s="63">
        <v>43931</v>
      </c>
      <c r="C119" s="46">
        <v>220</v>
      </c>
      <c r="D119" s="46"/>
      <c r="E119" s="46">
        <v>14</v>
      </c>
      <c r="F119" s="46" t="s">
        <v>462</v>
      </c>
      <c r="G119" s="46" t="s">
        <v>925</v>
      </c>
      <c r="H119" s="46" t="s">
        <v>474</v>
      </c>
      <c r="I119" s="46" t="s">
        <v>9</v>
      </c>
      <c r="J119" s="46">
        <v>2000</v>
      </c>
      <c r="K119" s="46" t="s">
        <v>238</v>
      </c>
      <c r="L119" s="46"/>
      <c r="M119" s="68">
        <v>43922</v>
      </c>
      <c r="N119" s="53" t="s">
        <v>505</v>
      </c>
      <c r="O119" s="47">
        <v>5309</v>
      </c>
      <c r="P119" s="12">
        <f t="shared" si="11"/>
        <v>11980.161983999997</v>
      </c>
    </row>
    <row r="120" spans="1:16" hidden="1">
      <c r="A120" s="63">
        <v>43932</v>
      </c>
      <c r="B120" s="63">
        <v>43934</v>
      </c>
      <c r="C120" s="48">
        <v>220</v>
      </c>
      <c r="D120" s="46"/>
      <c r="E120" s="46" t="s">
        <v>240</v>
      </c>
      <c r="F120" s="46" t="s">
        <v>241</v>
      </c>
      <c r="G120" s="46" t="s">
        <v>925</v>
      </c>
      <c r="H120" s="46" t="s">
        <v>246</v>
      </c>
      <c r="I120" s="46" t="s">
        <v>9</v>
      </c>
      <c r="J120" s="46">
        <v>2000</v>
      </c>
      <c r="K120" s="46" t="s">
        <v>238</v>
      </c>
      <c r="L120" s="46"/>
      <c r="M120" s="68">
        <v>43922</v>
      </c>
      <c r="N120" s="52" t="s">
        <v>505</v>
      </c>
      <c r="O120" s="47">
        <v>5309</v>
      </c>
      <c r="P120" s="12">
        <f t="shared" si="11"/>
        <v>11980.161983999997</v>
      </c>
    </row>
    <row r="121" spans="1:16" hidden="1">
      <c r="A121" s="63">
        <v>43934</v>
      </c>
      <c r="B121" s="63">
        <v>43939</v>
      </c>
      <c r="C121" s="46">
        <v>220</v>
      </c>
      <c r="D121" s="46"/>
      <c r="E121" s="46">
        <v>9</v>
      </c>
      <c r="F121" s="46" t="s">
        <v>931</v>
      </c>
      <c r="G121" s="46" t="s">
        <v>925</v>
      </c>
      <c r="H121" s="46"/>
      <c r="I121" s="46" t="s">
        <v>9</v>
      </c>
      <c r="J121" s="46">
        <v>2000</v>
      </c>
      <c r="K121" s="46" t="s">
        <v>238</v>
      </c>
      <c r="L121" s="46"/>
      <c r="M121" s="68">
        <v>43922</v>
      </c>
      <c r="N121" s="52" t="s">
        <v>505</v>
      </c>
      <c r="O121" s="47">
        <v>5309</v>
      </c>
      <c r="P121" s="12">
        <f t="shared" si="11"/>
        <v>11980.161983999997</v>
      </c>
    </row>
    <row r="122" spans="1:16" hidden="1">
      <c r="A122" s="117">
        <v>43936</v>
      </c>
      <c r="B122" s="117">
        <v>43936</v>
      </c>
      <c r="C122" s="46">
        <v>220</v>
      </c>
      <c r="D122" s="46"/>
      <c r="E122" s="46">
        <v>16</v>
      </c>
      <c r="F122" s="46" t="s">
        <v>480</v>
      </c>
      <c r="G122" s="46" t="s">
        <v>925</v>
      </c>
      <c r="H122" s="46"/>
      <c r="I122" s="46" t="s">
        <v>9</v>
      </c>
      <c r="J122" s="46">
        <v>2000</v>
      </c>
      <c r="K122" s="46" t="s">
        <v>238</v>
      </c>
      <c r="L122" s="46"/>
      <c r="M122" s="68">
        <v>43922</v>
      </c>
      <c r="N122" s="53" t="s">
        <v>505</v>
      </c>
      <c r="O122" s="47">
        <v>5309</v>
      </c>
      <c r="P122" s="12">
        <f t="shared" ref="P122:P123" si="12">O122*1.92*1.15*1.022</f>
        <v>11980.161983999997</v>
      </c>
    </row>
    <row r="123" spans="1:16" hidden="1">
      <c r="A123" s="117">
        <v>43936</v>
      </c>
      <c r="B123" s="117">
        <v>43936</v>
      </c>
      <c r="C123" s="46">
        <v>220</v>
      </c>
      <c r="D123" s="46"/>
      <c r="E123" s="46">
        <v>16</v>
      </c>
      <c r="F123" s="46" t="s">
        <v>481</v>
      </c>
      <c r="G123" s="46" t="s">
        <v>925</v>
      </c>
      <c r="H123" s="46" t="s">
        <v>477</v>
      </c>
      <c r="I123" s="46" t="s">
        <v>9</v>
      </c>
      <c r="J123" s="46">
        <v>2000</v>
      </c>
      <c r="K123" s="46" t="s">
        <v>238</v>
      </c>
      <c r="L123" s="46"/>
      <c r="M123" s="68">
        <v>43922</v>
      </c>
      <c r="N123" s="53" t="s">
        <v>505</v>
      </c>
      <c r="O123" s="47">
        <v>5309</v>
      </c>
      <c r="P123" s="12">
        <f t="shared" si="12"/>
        <v>11980.161983999997</v>
      </c>
    </row>
    <row r="124" spans="1:16" hidden="1">
      <c r="A124" s="117">
        <v>43936</v>
      </c>
      <c r="B124" s="117">
        <v>43936</v>
      </c>
      <c r="C124" s="46">
        <v>220</v>
      </c>
      <c r="D124" s="46"/>
      <c r="E124" s="46">
        <v>17</v>
      </c>
      <c r="F124" s="46" t="s">
        <v>454</v>
      </c>
      <c r="G124" s="46" t="s">
        <v>925</v>
      </c>
      <c r="H124" s="46" t="s">
        <v>457</v>
      </c>
      <c r="I124" s="46" t="s">
        <v>9</v>
      </c>
      <c r="J124" s="46">
        <v>2000</v>
      </c>
      <c r="K124" s="46" t="s">
        <v>238</v>
      </c>
      <c r="L124" s="46"/>
      <c r="M124" s="68">
        <v>43922</v>
      </c>
      <c r="N124" s="53" t="s">
        <v>505</v>
      </c>
      <c r="O124" s="47">
        <v>5309</v>
      </c>
      <c r="P124" s="12">
        <f t="shared" si="11"/>
        <v>11980.161983999997</v>
      </c>
    </row>
    <row r="125" spans="1:16" hidden="1">
      <c r="A125" s="117">
        <v>43936</v>
      </c>
      <c r="B125" s="117">
        <v>43936</v>
      </c>
      <c r="C125" s="46">
        <v>220</v>
      </c>
      <c r="D125" s="46"/>
      <c r="E125" s="46">
        <v>17</v>
      </c>
      <c r="F125" s="46" t="s">
        <v>455</v>
      </c>
      <c r="G125" s="46" t="s">
        <v>925</v>
      </c>
      <c r="H125" s="46"/>
      <c r="I125" s="46" t="s">
        <v>9</v>
      </c>
      <c r="J125" s="46">
        <v>2000</v>
      </c>
      <c r="K125" s="46" t="s">
        <v>238</v>
      </c>
      <c r="L125" s="46"/>
      <c r="M125" s="68">
        <v>43922</v>
      </c>
      <c r="N125" s="53" t="s">
        <v>505</v>
      </c>
      <c r="O125" s="47">
        <v>5309</v>
      </c>
      <c r="P125" s="12">
        <f t="shared" si="11"/>
        <v>11980.161983999997</v>
      </c>
    </row>
    <row r="126" spans="1:16" hidden="1">
      <c r="A126" s="117">
        <v>43936</v>
      </c>
      <c r="B126" s="117">
        <v>43936</v>
      </c>
      <c r="C126" s="46">
        <v>220</v>
      </c>
      <c r="D126" s="46"/>
      <c r="E126" s="46">
        <v>17</v>
      </c>
      <c r="F126" s="46" t="s">
        <v>456</v>
      </c>
      <c r="G126" s="46" t="s">
        <v>925</v>
      </c>
      <c r="H126" s="46"/>
      <c r="I126" s="46" t="s">
        <v>9</v>
      </c>
      <c r="J126" s="46">
        <v>2000</v>
      </c>
      <c r="K126" s="46" t="s">
        <v>238</v>
      </c>
      <c r="L126" s="46"/>
      <c r="M126" s="68">
        <v>43922</v>
      </c>
      <c r="N126" s="53" t="s">
        <v>505</v>
      </c>
      <c r="O126" s="47">
        <v>5309</v>
      </c>
      <c r="P126" s="12">
        <f t="shared" si="11"/>
        <v>11980.161983999997</v>
      </c>
    </row>
    <row r="127" spans="1:16" hidden="1">
      <c r="A127" s="63">
        <v>43938</v>
      </c>
      <c r="B127" s="63">
        <v>43938</v>
      </c>
      <c r="C127" s="46">
        <v>220</v>
      </c>
      <c r="D127" s="46"/>
      <c r="E127" s="46">
        <v>14</v>
      </c>
      <c r="F127" s="46" t="s">
        <v>940</v>
      </c>
      <c r="G127" s="46" t="s">
        <v>925</v>
      </c>
      <c r="H127" s="46"/>
      <c r="I127" s="46" t="s">
        <v>9</v>
      </c>
      <c r="J127" s="46">
        <v>2000</v>
      </c>
      <c r="K127" s="46" t="s">
        <v>238</v>
      </c>
      <c r="L127" s="46"/>
      <c r="M127" s="68">
        <v>43922</v>
      </c>
      <c r="N127" s="53" t="s">
        <v>505</v>
      </c>
      <c r="O127" s="47">
        <v>5309</v>
      </c>
      <c r="P127" s="12">
        <f t="shared" si="11"/>
        <v>11980.161983999997</v>
      </c>
    </row>
    <row r="128" spans="1:16" hidden="1">
      <c r="A128" s="63">
        <v>43965</v>
      </c>
      <c r="B128" s="63">
        <v>43965</v>
      </c>
      <c r="C128" s="46">
        <v>220</v>
      </c>
      <c r="D128" s="46"/>
      <c r="E128" s="46">
        <v>16</v>
      </c>
      <c r="F128" s="46" t="s">
        <v>946</v>
      </c>
      <c r="G128" s="46" t="s">
        <v>925</v>
      </c>
      <c r="H128" s="46"/>
      <c r="I128" s="46" t="s">
        <v>9</v>
      </c>
      <c r="J128" s="46">
        <v>2000</v>
      </c>
      <c r="K128" s="46" t="s">
        <v>238</v>
      </c>
      <c r="L128" s="46"/>
      <c r="M128" s="68">
        <v>43952</v>
      </c>
      <c r="N128" s="53" t="s">
        <v>505</v>
      </c>
      <c r="O128" s="47">
        <v>5309</v>
      </c>
      <c r="P128" s="12">
        <f t="shared" ref="P128:P131" si="13">O128*1.92*1.15*1.022</f>
        <v>11980.161983999997</v>
      </c>
    </row>
    <row r="129" spans="1:16" hidden="1">
      <c r="A129" s="63">
        <v>43966</v>
      </c>
      <c r="B129" s="63">
        <v>43966</v>
      </c>
      <c r="C129" s="46">
        <v>220</v>
      </c>
      <c r="D129" s="46"/>
      <c r="E129" s="46">
        <v>15</v>
      </c>
      <c r="F129" s="46" t="s">
        <v>945</v>
      </c>
      <c r="G129" s="46" t="s">
        <v>925</v>
      </c>
      <c r="H129" s="46"/>
      <c r="I129" s="46" t="s">
        <v>9</v>
      </c>
      <c r="J129" s="46">
        <v>2000</v>
      </c>
      <c r="K129" s="46" t="s">
        <v>238</v>
      </c>
      <c r="L129" s="46"/>
      <c r="M129" s="68">
        <v>43952</v>
      </c>
      <c r="N129" s="53" t="s">
        <v>505</v>
      </c>
      <c r="O129" s="47">
        <v>5309</v>
      </c>
      <c r="P129" s="12">
        <f t="shared" si="13"/>
        <v>11980.161983999997</v>
      </c>
    </row>
    <row r="130" spans="1:16" hidden="1">
      <c r="A130" s="63">
        <v>43967</v>
      </c>
      <c r="B130" s="63">
        <v>43967</v>
      </c>
      <c r="C130" s="46">
        <v>220</v>
      </c>
      <c r="D130" s="46"/>
      <c r="E130" s="46">
        <v>11</v>
      </c>
      <c r="F130" s="46" t="s">
        <v>950</v>
      </c>
      <c r="G130" s="46" t="s">
        <v>925</v>
      </c>
      <c r="H130" s="46"/>
      <c r="I130" s="46" t="s">
        <v>9</v>
      </c>
      <c r="J130" s="46">
        <v>2000</v>
      </c>
      <c r="K130" s="46" t="s">
        <v>238</v>
      </c>
      <c r="L130" s="46"/>
      <c r="M130" s="68">
        <v>43952</v>
      </c>
      <c r="N130" s="53" t="s">
        <v>505</v>
      </c>
      <c r="O130" s="47">
        <v>5309</v>
      </c>
      <c r="P130" s="12">
        <f t="shared" si="13"/>
        <v>11980.161983999997</v>
      </c>
    </row>
    <row r="131" spans="1:16" hidden="1">
      <c r="A131" s="63">
        <v>43967</v>
      </c>
      <c r="B131" s="63">
        <v>43974</v>
      </c>
      <c r="C131" s="46">
        <v>220</v>
      </c>
      <c r="D131" s="46"/>
      <c r="E131" s="46">
        <v>9</v>
      </c>
      <c r="F131" s="46" t="s">
        <v>949</v>
      </c>
      <c r="G131" s="46" t="s">
        <v>925</v>
      </c>
      <c r="H131" s="46"/>
      <c r="I131" s="46" t="s">
        <v>9</v>
      </c>
      <c r="J131" s="46">
        <v>2000</v>
      </c>
      <c r="K131" s="46" t="s">
        <v>238</v>
      </c>
      <c r="L131" s="46"/>
      <c r="M131" s="68">
        <v>43952</v>
      </c>
      <c r="N131" s="53" t="s">
        <v>505</v>
      </c>
      <c r="O131" s="47">
        <v>5309</v>
      </c>
      <c r="P131" s="12">
        <f t="shared" si="13"/>
        <v>11980.161983999997</v>
      </c>
    </row>
    <row r="132" spans="1:16" hidden="1">
      <c r="A132" s="63">
        <v>43968</v>
      </c>
      <c r="B132" s="63">
        <v>43969</v>
      </c>
      <c r="C132" s="46">
        <v>220</v>
      </c>
      <c r="D132" s="46"/>
      <c r="E132" s="46">
        <v>14</v>
      </c>
      <c r="F132" s="46" t="s">
        <v>948</v>
      </c>
      <c r="G132" s="46" t="s">
        <v>925</v>
      </c>
      <c r="H132" s="46"/>
      <c r="I132" s="46" t="s">
        <v>9</v>
      </c>
      <c r="J132" s="46">
        <v>2000</v>
      </c>
      <c r="K132" s="46" t="s">
        <v>238</v>
      </c>
      <c r="L132" s="46"/>
      <c r="M132" s="68">
        <v>43952</v>
      </c>
      <c r="N132" s="53" t="s">
        <v>505</v>
      </c>
      <c r="O132" s="47">
        <v>5309</v>
      </c>
      <c r="P132" s="12">
        <f t="shared" si="11"/>
        <v>11980.161983999997</v>
      </c>
    </row>
    <row r="133" spans="1:16" hidden="1">
      <c r="A133" s="63">
        <v>43970</v>
      </c>
      <c r="B133" s="63">
        <v>43971</v>
      </c>
      <c r="C133" s="46">
        <v>220</v>
      </c>
      <c r="D133" s="46"/>
      <c r="E133" s="46">
        <v>13</v>
      </c>
      <c r="F133" s="46" t="s">
        <v>957</v>
      </c>
      <c r="G133" s="46" t="s">
        <v>925</v>
      </c>
      <c r="H133" s="46"/>
      <c r="I133" s="46" t="s">
        <v>9</v>
      </c>
      <c r="J133" s="46">
        <v>2000</v>
      </c>
      <c r="K133" s="46" t="s">
        <v>238</v>
      </c>
      <c r="L133" s="46"/>
      <c r="M133" s="68">
        <v>43952</v>
      </c>
      <c r="N133" s="53" t="s">
        <v>505</v>
      </c>
      <c r="O133" s="47">
        <v>5309</v>
      </c>
      <c r="P133" s="12">
        <f t="shared" si="11"/>
        <v>11980.161983999997</v>
      </c>
    </row>
    <row r="134" spans="1:16" hidden="1">
      <c r="A134" s="63">
        <v>43972</v>
      </c>
      <c r="B134" s="63">
        <v>43972</v>
      </c>
      <c r="C134" s="46">
        <v>220</v>
      </c>
      <c r="D134" s="46"/>
      <c r="E134" s="46" t="s">
        <v>959</v>
      </c>
      <c r="F134" s="46" t="s">
        <v>958</v>
      </c>
      <c r="G134" s="46" t="s">
        <v>925</v>
      </c>
      <c r="H134" s="46"/>
      <c r="I134" s="46" t="s">
        <v>9</v>
      </c>
      <c r="J134" s="46">
        <v>2000</v>
      </c>
      <c r="K134" s="46" t="s">
        <v>238</v>
      </c>
      <c r="L134" s="46"/>
      <c r="M134" s="68">
        <v>43952</v>
      </c>
      <c r="N134" s="53" t="s">
        <v>505</v>
      </c>
      <c r="O134" s="47">
        <v>5309</v>
      </c>
      <c r="P134" s="12">
        <f t="shared" si="11"/>
        <v>11980.161983999997</v>
      </c>
    </row>
    <row r="135" spans="1:16" hidden="1">
      <c r="A135" s="63">
        <v>43972</v>
      </c>
      <c r="B135" s="63">
        <v>43973</v>
      </c>
      <c r="C135" s="46">
        <v>220</v>
      </c>
      <c r="D135" s="46"/>
      <c r="E135" s="46">
        <v>10</v>
      </c>
      <c r="F135" s="46" t="s">
        <v>961</v>
      </c>
      <c r="G135" s="46" t="s">
        <v>925</v>
      </c>
      <c r="H135" s="46"/>
      <c r="I135" s="46" t="s">
        <v>9</v>
      </c>
      <c r="J135" s="46">
        <v>2000</v>
      </c>
      <c r="K135" s="46" t="s">
        <v>238</v>
      </c>
      <c r="L135" s="46"/>
      <c r="M135" s="68">
        <v>43952</v>
      </c>
      <c r="N135" s="53" t="s">
        <v>505</v>
      </c>
      <c r="O135" s="47">
        <v>5309</v>
      </c>
      <c r="P135" s="12">
        <f t="shared" si="11"/>
        <v>11980.161983999997</v>
      </c>
    </row>
    <row r="136" spans="1:16" hidden="1">
      <c r="A136" s="63">
        <v>43974</v>
      </c>
      <c r="B136" s="63">
        <v>43974</v>
      </c>
      <c r="C136" s="46">
        <v>220</v>
      </c>
      <c r="D136" s="46"/>
      <c r="E136" s="46">
        <v>14</v>
      </c>
      <c r="F136" s="46" t="s">
        <v>962</v>
      </c>
      <c r="G136" s="46" t="s">
        <v>925</v>
      </c>
      <c r="H136" s="46"/>
      <c r="I136" s="46" t="s">
        <v>9</v>
      </c>
      <c r="J136" s="46">
        <v>2000</v>
      </c>
      <c r="K136" s="46" t="s">
        <v>238</v>
      </c>
      <c r="L136" s="46"/>
      <c r="M136" s="68">
        <v>43952</v>
      </c>
      <c r="N136" s="53" t="s">
        <v>505</v>
      </c>
      <c r="O136" s="47">
        <v>5309</v>
      </c>
      <c r="P136" s="12">
        <f t="shared" si="11"/>
        <v>11980.161983999997</v>
      </c>
    </row>
    <row r="137" spans="1:16" hidden="1">
      <c r="A137" s="63">
        <v>43974</v>
      </c>
      <c r="B137" s="63">
        <v>43975</v>
      </c>
      <c r="C137" s="46">
        <v>220</v>
      </c>
      <c r="D137" s="46"/>
      <c r="E137" s="46">
        <v>17</v>
      </c>
      <c r="F137" s="46" t="s">
        <v>963</v>
      </c>
      <c r="G137" s="46" t="s">
        <v>925</v>
      </c>
      <c r="H137" s="46"/>
      <c r="I137" s="46" t="s">
        <v>9</v>
      </c>
      <c r="J137" s="46">
        <v>2000</v>
      </c>
      <c r="K137" s="46" t="s">
        <v>238</v>
      </c>
      <c r="L137" s="46"/>
      <c r="M137" s="68">
        <v>43952</v>
      </c>
      <c r="N137" s="53" t="s">
        <v>505</v>
      </c>
      <c r="O137" s="47">
        <v>5309</v>
      </c>
      <c r="P137" s="12">
        <f t="shared" si="11"/>
        <v>11980.161983999997</v>
      </c>
    </row>
    <row r="138" spans="1:16" hidden="1">
      <c r="A138" s="63">
        <v>43975</v>
      </c>
      <c r="B138" s="63">
        <v>43975</v>
      </c>
      <c r="C138" s="46">
        <v>220</v>
      </c>
      <c r="D138" s="46"/>
      <c r="E138" s="46">
        <v>12</v>
      </c>
      <c r="F138" s="46" t="s">
        <v>964</v>
      </c>
      <c r="G138" s="46" t="s">
        <v>925</v>
      </c>
      <c r="H138" s="46"/>
      <c r="I138" s="46" t="s">
        <v>9</v>
      </c>
      <c r="J138" s="46">
        <v>2000</v>
      </c>
      <c r="K138" s="46" t="s">
        <v>238</v>
      </c>
      <c r="L138" s="46"/>
      <c r="M138" s="68">
        <v>43952</v>
      </c>
      <c r="N138" s="53" t="s">
        <v>505</v>
      </c>
      <c r="O138" s="47">
        <v>5309</v>
      </c>
      <c r="P138" s="12">
        <f t="shared" si="11"/>
        <v>11980.161983999997</v>
      </c>
    </row>
    <row r="139" spans="1:16" hidden="1">
      <c r="A139" s="63">
        <v>43984</v>
      </c>
      <c r="B139" s="63">
        <v>43984</v>
      </c>
      <c r="C139" s="46">
        <v>220</v>
      </c>
      <c r="D139" s="46"/>
      <c r="E139" s="46" t="s">
        <v>423</v>
      </c>
      <c r="F139" s="46" t="s">
        <v>424</v>
      </c>
      <c r="G139" s="46" t="s">
        <v>925</v>
      </c>
      <c r="H139" s="46"/>
      <c r="I139" s="46" t="s">
        <v>9</v>
      </c>
      <c r="J139" s="46">
        <v>2000</v>
      </c>
      <c r="K139" s="46" t="s">
        <v>238</v>
      </c>
      <c r="L139" s="46"/>
      <c r="M139" s="66">
        <v>43983</v>
      </c>
      <c r="N139" s="53" t="s">
        <v>505</v>
      </c>
      <c r="O139" s="47">
        <v>5309</v>
      </c>
      <c r="P139" s="12">
        <f t="shared" si="11"/>
        <v>11980.161983999997</v>
      </c>
    </row>
    <row r="140" spans="1:16" hidden="1">
      <c r="A140" s="63">
        <v>43984</v>
      </c>
      <c r="B140" s="63">
        <v>43984</v>
      </c>
      <c r="C140" s="46">
        <v>220</v>
      </c>
      <c r="D140" s="46"/>
      <c r="E140" s="46">
        <v>5</v>
      </c>
      <c r="F140" s="46" t="s">
        <v>976</v>
      </c>
      <c r="G140" s="46" t="s">
        <v>925</v>
      </c>
      <c r="H140" s="46"/>
      <c r="I140" s="46" t="s">
        <v>9</v>
      </c>
      <c r="J140" s="46">
        <v>2000</v>
      </c>
      <c r="K140" s="46" t="s">
        <v>238</v>
      </c>
      <c r="L140" s="46"/>
      <c r="M140" s="66">
        <v>43983</v>
      </c>
      <c r="N140" s="53" t="s">
        <v>505</v>
      </c>
      <c r="O140" s="47">
        <v>5309</v>
      </c>
      <c r="P140" s="12">
        <f t="shared" si="11"/>
        <v>11980.161983999997</v>
      </c>
    </row>
    <row r="141" spans="1:16" hidden="1">
      <c r="A141" s="63">
        <v>43985</v>
      </c>
      <c r="B141" s="63">
        <v>43985</v>
      </c>
      <c r="C141" s="46">
        <v>220</v>
      </c>
      <c r="D141" s="46"/>
      <c r="E141" s="46">
        <v>4</v>
      </c>
      <c r="F141" s="115" t="s">
        <v>977</v>
      </c>
      <c r="G141" s="46" t="s">
        <v>925</v>
      </c>
      <c r="H141" s="46"/>
      <c r="I141" s="46" t="s">
        <v>9</v>
      </c>
      <c r="J141" s="46">
        <v>2000</v>
      </c>
      <c r="K141" s="46" t="s">
        <v>238</v>
      </c>
      <c r="L141" s="46"/>
      <c r="M141" s="66">
        <v>43983</v>
      </c>
      <c r="N141" s="53" t="s">
        <v>505</v>
      </c>
      <c r="O141" s="47">
        <v>5309</v>
      </c>
      <c r="P141" s="12">
        <f t="shared" si="11"/>
        <v>11980.161983999997</v>
      </c>
    </row>
    <row r="142" spans="1:16" hidden="1">
      <c r="A142" s="63">
        <v>43987</v>
      </c>
      <c r="B142" s="63">
        <v>43987</v>
      </c>
      <c r="C142" s="46">
        <v>220</v>
      </c>
      <c r="D142" s="46"/>
      <c r="E142" s="46">
        <v>3</v>
      </c>
      <c r="F142" s="115" t="s">
        <v>420</v>
      </c>
      <c r="G142" s="46" t="s">
        <v>925</v>
      </c>
      <c r="H142" s="46"/>
      <c r="I142" s="46" t="s">
        <v>9</v>
      </c>
      <c r="J142" s="46">
        <v>2000</v>
      </c>
      <c r="K142" s="46" t="s">
        <v>238</v>
      </c>
      <c r="L142" s="46"/>
      <c r="M142" s="66">
        <v>43983</v>
      </c>
      <c r="N142" s="52" t="s">
        <v>505</v>
      </c>
      <c r="O142" s="47">
        <v>5309</v>
      </c>
      <c r="P142" s="12">
        <f t="shared" si="11"/>
        <v>11980.161983999997</v>
      </c>
    </row>
    <row r="143" spans="1:16" hidden="1">
      <c r="A143" s="63">
        <v>43987</v>
      </c>
      <c r="B143" s="63">
        <v>43987</v>
      </c>
      <c r="C143" s="46">
        <v>220</v>
      </c>
      <c r="D143" s="46"/>
      <c r="E143" s="46">
        <v>3</v>
      </c>
      <c r="F143" s="115" t="s">
        <v>974</v>
      </c>
      <c r="G143" s="46" t="s">
        <v>925</v>
      </c>
      <c r="H143" s="46"/>
      <c r="I143" s="46" t="s">
        <v>9</v>
      </c>
      <c r="J143" s="46">
        <v>2000</v>
      </c>
      <c r="K143" s="46" t="s">
        <v>238</v>
      </c>
      <c r="L143" s="46"/>
      <c r="M143" s="66">
        <v>43983</v>
      </c>
      <c r="N143" s="52" t="s">
        <v>505</v>
      </c>
      <c r="O143" s="47">
        <v>5309</v>
      </c>
      <c r="P143" s="12">
        <f t="shared" si="11"/>
        <v>11980.161983999997</v>
      </c>
    </row>
    <row r="144" spans="1:16" hidden="1">
      <c r="A144" s="63">
        <v>43987</v>
      </c>
      <c r="B144" s="63">
        <v>43987</v>
      </c>
      <c r="C144" s="46">
        <v>220</v>
      </c>
      <c r="D144" s="46"/>
      <c r="E144" s="46">
        <v>3</v>
      </c>
      <c r="F144" s="115" t="s">
        <v>975</v>
      </c>
      <c r="G144" s="46" t="s">
        <v>925</v>
      </c>
      <c r="H144" s="46"/>
      <c r="I144" s="46" t="s">
        <v>9</v>
      </c>
      <c r="J144" s="46">
        <v>2000</v>
      </c>
      <c r="K144" s="46" t="s">
        <v>238</v>
      </c>
      <c r="L144" s="46"/>
      <c r="M144" s="66">
        <v>43983</v>
      </c>
      <c r="N144" s="52" t="s">
        <v>505</v>
      </c>
      <c r="O144" s="47">
        <v>5309</v>
      </c>
      <c r="P144" s="12">
        <f t="shared" si="11"/>
        <v>11980.161983999997</v>
      </c>
    </row>
    <row r="145" spans="1:16" hidden="1">
      <c r="A145" s="63">
        <v>43987</v>
      </c>
      <c r="B145" s="63">
        <v>43987</v>
      </c>
      <c r="C145" s="46">
        <v>220</v>
      </c>
      <c r="D145" s="46"/>
      <c r="E145" s="46">
        <v>7</v>
      </c>
      <c r="F145" s="115" t="s">
        <v>981</v>
      </c>
      <c r="G145" s="46" t="s">
        <v>925</v>
      </c>
      <c r="H145" s="46"/>
      <c r="I145" s="46" t="s">
        <v>9</v>
      </c>
      <c r="J145" s="46">
        <v>2000</v>
      </c>
      <c r="K145" s="46" t="s">
        <v>238</v>
      </c>
      <c r="L145" s="46"/>
      <c r="M145" s="66">
        <v>43983</v>
      </c>
      <c r="N145" s="52" t="s">
        <v>505</v>
      </c>
      <c r="O145" s="47">
        <v>5309</v>
      </c>
      <c r="P145" s="12">
        <f t="shared" si="11"/>
        <v>11980.161983999997</v>
      </c>
    </row>
    <row r="146" spans="1:16" hidden="1">
      <c r="A146" s="63">
        <v>43987</v>
      </c>
      <c r="B146" s="63">
        <v>43988</v>
      </c>
      <c r="C146" s="46">
        <v>220</v>
      </c>
      <c r="D146" s="46"/>
      <c r="E146" s="46">
        <v>9</v>
      </c>
      <c r="F146" s="115" t="s">
        <v>982</v>
      </c>
      <c r="G146" s="46" t="s">
        <v>925</v>
      </c>
      <c r="H146" s="46"/>
      <c r="I146" s="46" t="s">
        <v>9</v>
      </c>
      <c r="J146" s="46">
        <v>2000</v>
      </c>
      <c r="K146" s="46" t="s">
        <v>238</v>
      </c>
      <c r="L146" s="46"/>
      <c r="M146" s="66">
        <v>43983</v>
      </c>
      <c r="N146" s="52" t="s">
        <v>505</v>
      </c>
      <c r="O146" s="47">
        <v>5309</v>
      </c>
      <c r="P146" s="12">
        <f t="shared" si="11"/>
        <v>11980.161983999997</v>
      </c>
    </row>
    <row r="147" spans="1:16" hidden="1">
      <c r="A147" s="63">
        <v>43988</v>
      </c>
      <c r="B147" s="63">
        <v>43988</v>
      </c>
      <c r="C147" s="46">
        <v>220</v>
      </c>
      <c r="D147" s="46"/>
      <c r="E147" s="46">
        <v>2</v>
      </c>
      <c r="F147" s="115" t="s">
        <v>984</v>
      </c>
      <c r="G147" s="46" t="s">
        <v>925</v>
      </c>
      <c r="H147" s="46"/>
      <c r="I147" s="46" t="s">
        <v>9</v>
      </c>
      <c r="J147" s="46">
        <v>2000</v>
      </c>
      <c r="K147" s="46" t="s">
        <v>238</v>
      </c>
      <c r="L147" s="46"/>
      <c r="M147" s="66">
        <v>43983</v>
      </c>
      <c r="N147" s="52" t="s">
        <v>505</v>
      </c>
      <c r="O147" s="47">
        <v>5309</v>
      </c>
      <c r="P147" s="12">
        <f t="shared" si="11"/>
        <v>11980.161983999997</v>
      </c>
    </row>
    <row r="148" spans="1:16" hidden="1">
      <c r="A148" s="63">
        <v>43989</v>
      </c>
      <c r="B148" s="63">
        <v>43989</v>
      </c>
      <c r="C148" s="46">
        <v>220</v>
      </c>
      <c r="D148" s="46"/>
      <c r="E148" s="46">
        <v>8</v>
      </c>
      <c r="F148" s="115" t="s">
        <v>983</v>
      </c>
      <c r="G148" s="46" t="s">
        <v>925</v>
      </c>
      <c r="H148" s="46"/>
      <c r="I148" s="46" t="s">
        <v>9</v>
      </c>
      <c r="J148" s="46">
        <v>2000</v>
      </c>
      <c r="K148" s="46" t="s">
        <v>238</v>
      </c>
      <c r="L148" s="46"/>
      <c r="M148" s="66">
        <v>43983</v>
      </c>
      <c r="N148" s="52" t="s">
        <v>505</v>
      </c>
      <c r="O148" s="47">
        <v>5309</v>
      </c>
      <c r="P148" s="12">
        <f t="shared" si="11"/>
        <v>11980.161983999997</v>
      </c>
    </row>
    <row r="149" spans="1:16" hidden="1">
      <c r="A149" s="61">
        <v>44000</v>
      </c>
      <c r="B149" s="61">
        <v>44000</v>
      </c>
      <c r="C149" s="46">
        <v>220</v>
      </c>
      <c r="D149" s="46"/>
      <c r="E149" s="46">
        <v>5</v>
      </c>
      <c r="F149" s="46" t="s">
        <v>985</v>
      </c>
      <c r="G149" s="46" t="s">
        <v>925</v>
      </c>
      <c r="H149" s="46"/>
      <c r="I149" s="46" t="s">
        <v>9</v>
      </c>
      <c r="J149" s="46">
        <v>2000</v>
      </c>
      <c r="K149" s="46" t="s">
        <v>238</v>
      </c>
      <c r="L149" s="46"/>
      <c r="M149" s="66">
        <v>43983</v>
      </c>
      <c r="N149" s="52" t="s">
        <v>505</v>
      </c>
      <c r="O149" s="47">
        <v>5309</v>
      </c>
      <c r="P149" s="12">
        <f t="shared" si="11"/>
        <v>11980.161983999997</v>
      </c>
    </row>
    <row r="150" spans="1:16">
      <c r="A150" s="63">
        <v>44019</v>
      </c>
      <c r="B150" s="63">
        <v>44020</v>
      </c>
      <c r="C150" s="46">
        <v>220</v>
      </c>
      <c r="D150" s="46"/>
      <c r="E150" s="46">
        <v>15</v>
      </c>
      <c r="F150" s="46" t="s">
        <v>1006</v>
      </c>
      <c r="G150" s="46" t="s">
        <v>925</v>
      </c>
      <c r="H150" s="46"/>
      <c r="I150" s="46" t="s">
        <v>9</v>
      </c>
      <c r="J150" s="46">
        <v>2000</v>
      </c>
      <c r="K150" s="46" t="s">
        <v>238</v>
      </c>
      <c r="L150" s="46"/>
      <c r="M150" s="66"/>
      <c r="N150" s="52" t="s">
        <v>505</v>
      </c>
      <c r="O150" s="47">
        <v>5309</v>
      </c>
      <c r="P150" s="12">
        <f t="shared" si="11"/>
        <v>11980.161983999997</v>
      </c>
    </row>
    <row r="151" spans="1:16">
      <c r="A151" s="63">
        <v>44021</v>
      </c>
      <c r="B151" s="63">
        <v>44021</v>
      </c>
      <c r="C151" s="46">
        <v>220</v>
      </c>
      <c r="D151" s="46"/>
      <c r="E151" s="46">
        <v>16</v>
      </c>
      <c r="F151" s="46" t="s">
        <v>1010</v>
      </c>
      <c r="G151" s="46" t="s">
        <v>925</v>
      </c>
      <c r="H151" s="46"/>
      <c r="I151" s="46" t="s">
        <v>9</v>
      </c>
      <c r="J151" s="46">
        <v>2000</v>
      </c>
      <c r="K151" s="46" t="s">
        <v>238</v>
      </c>
      <c r="L151" s="46"/>
      <c r="M151" s="66"/>
      <c r="N151" s="52" t="s">
        <v>505</v>
      </c>
      <c r="O151" s="47">
        <v>5309</v>
      </c>
      <c r="P151" s="12">
        <f t="shared" si="11"/>
        <v>11980.161983999997</v>
      </c>
    </row>
    <row r="152" spans="1:16">
      <c r="A152" s="61">
        <v>44026</v>
      </c>
      <c r="B152" s="61">
        <v>44027</v>
      </c>
      <c r="C152" s="46">
        <v>110</v>
      </c>
      <c r="D152" s="46"/>
      <c r="E152" s="46">
        <v>3</v>
      </c>
      <c r="F152" s="46" t="s">
        <v>1019</v>
      </c>
      <c r="G152" s="48" t="s">
        <v>218</v>
      </c>
      <c r="H152" s="46"/>
      <c r="I152" s="48" t="s">
        <v>9</v>
      </c>
      <c r="J152" s="46"/>
      <c r="K152" s="46"/>
      <c r="L152" s="46"/>
      <c r="M152" s="65"/>
      <c r="N152" s="53" t="s">
        <v>505</v>
      </c>
      <c r="O152" s="47">
        <v>3103</v>
      </c>
      <c r="P152" s="12">
        <f t="shared" ref="P152" si="14">O152*1.92*1.15*1.022</f>
        <v>7002.1553279999998</v>
      </c>
    </row>
    <row r="153" spans="1:16">
      <c r="A153" s="61">
        <v>44026</v>
      </c>
      <c r="B153" s="61">
        <v>44027</v>
      </c>
      <c r="C153" s="46">
        <v>110</v>
      </c>
      <c r="D153" s="46"/>
      <c r="E153" s="46">
        <v>3</v>
      </c>
      <c r="F153" s="46" t="s">
        <v>1020</v>
      </c>
      <c r="G153" s="48" t="s">
        <v>218</v>
      </c>
      <c r="H153" s="46"/>
      <c r="I153" s="48" t="s">
        <v>9</v>
      </c>
      <c r="J153" s="46"/>
      <c r="K153" s="46"/>
      <c r="L153" s="46"/>
      <c r="M153" s="65"/>
      <c r="N153" s="53" t="s">
        <v>505</v>
      </c>
      <c r="O153" s="47">
        <v>3103</v>
      </c>
      <c r="P153" s="12">
        <f t="shared" ref="P153:P216" si="15">O153*1.92*1.15*1.022</f>
        <v>7002.1553279999998</v>
      </c>
    </row>
    <row r="154" spans="1:16">
      <c r="A154" s="61">
        <v>44026</v>
      </c>
      <c r="B154" s="61">
        <v>44027</v>
      </c>
      <c r="C154" s="46">
        <v>110</v>
      </c>
      <c r="D154" s="46"/>
      <c r="E154" s="46">
        <v>3</v>
      </c>
      <c r="F154" s="46" t="s">
        <v>1021</v>
      </c>
      <c r="G154" s="48" t="s">
        <v>218</v>
      </c>
      <c r="H154" s="46"/>
      <c r="I154" s="48" t="s">
        <v>9</v>
      </c>
      <c r="J154" s="46"/>
      <c r="K154" s="46"/>
      <c r="L154" s="46"/>
      <c r="M154" s="65"/>
      <c r="N154" s="53" t="s">
        <v>505</v>
      </c>
      <c r="O154" s="47">
        <v>3103</v>
      </c>
      <c r="P154" s="12">
        <f t="shared" si="15"/>
        <v>7002.1553279999998</v>
      </c>
    </row>
    <row r="155" spans="1:16">
      <c r="A155" s="63">
        <v>44028</v>
      </c>
      <c r="B155" s="63">
        <v>44028</v>
      </c>
      <c r="C155" s="46">
        <v>110</v>
      </c>
      <c r="D155" s="46"/>
      <c r="E155" s="46">
        <v>9</v>
      </c>
      <c r="F155" s="46" t="s">
        <v>1047</v>
      </c>
      <c r="G155" s="48" t="s">
        <v>218</v>
      </c>
      <c r="H155" s="46"/>
      <c r="I155" s="48" t="s">
        <v>9</v>
      </c>
      <c r="J155" s="46"/>
      <c r="K155" s="46"/>
      <c r="L155" s="46"/>
      <c r="M155" s="65"/>
      <c r="N155" s="53" t="s">
        <v>505</v>
      </c>
      <c r="O155" s="47">
        <v>3103</v>
      </c>
      <c r="P155" s="12">
        <f t="shared" si="15"/>
        <v>7002.1553279999998</v>
      </c>
    </row>
    <row r="156" spans="1:16">
      <c r="A156" s="63">
        <v>44028</v>
      </c>
      <c r="B156" s="63">
        <v>44028</v>
      </c>
      <c r="C156" s="46">
        <v>110</v>
      </c>
      <c r="D156" s="46"/>
      <c r="E156" s="46">
        <v>9</v>
      </c>
      <c r="F156" s="46" t="s">
        <v>1048</v>
      </c>
      <c r="G156" s="48" t="s">
        <v>218</v>
      </c>
      <c r="H156" s="46"/>
      <c r="I156" s="48" t="s">
        <v>9</v>
      </c>
      <c r="J156" s="46"/>
      <c r="K156" s="46"/>
      <c r="L156" s="46"/>
      <c r="M156" s="65"/>
      <c r="N156" s="53" t="s">
        <v>505</v>
      </c>
      <c r="O156" s="47">
        <v>3103</v>
      </c>
      <c r="P156" s="12">
        <f t="shared" si="15"/>
        <v>7002.1553279999998</v>
      </c>
    </row>
    <row r="157" spans="1:16">
      <c r="A157" s="63">
        <v>44028</v>
      </c>
      <c r="B157" s="63">
        <v>44028</v>
      </c>
      <c r="C157" s="46">
        <v>110</v>
      </c>
      <c r="D157" s="46"/>
      <c r="E157" s="46">
        <v>9</v>
      </c>
      <c r="F157" s="46" t="s">
        <v>1049</v>
      </c>
      <c r="G157" s="48" t="s">
        <v>218</v>
      </c>
      <c r="H157" s="46"/>
      <c r="I157" s="48" t="s">
        <v>9</v>
      </c>
      <c r="J157" s="46"/>
      <c r="K157" s="46"/>
      <c r="L157" s="46"/>
      <c r="M157" s="65"/>
      <c r="N157" s="53" t="s">
        <v>505</v>
      </c>
      <c r="O157" s="47">
        <v>3103</v>
      </c>
      <c r="P157" s="12">
        <f t="shared" si="15"/>
        <v>7002.1553279999998</v>
      </c>
    </row>
    <row r="158" spans="1:16">
      <c r="A158" s="63">
        <v>44030</v>
      </c>
      <c r="B158" s="61">
        <v>44031</v>
      </c>
      <c r="C158" s="46">
        <v>110</v>
      </c>
      <c r="D158" s="46"/>
      <c r="E158" s="46">
        <v>18</v>
      </c>
      <c r="F158" s="46" t="s">
        <v>1034</v>
      </c>
      <c r="G158" s="48" t="s">
        <v>218</v>
      </c>
      <c r="H158" s="46"/>
      <c r="I158" s="48" t="s">
        <v>9</v>
      </c>
      <c r="J158" s="46"/>
      <c r="K158" s="46"/>
      <c r="L158" s="46"/>
      <c r="M158" s="65"/>
      <c r="N158" s="53" t="s">
        <v>505</v>
      </c>
      <c r="O158" s="47">
        <v>3103</v>
      </c>
      <c r="P158" s="12">
        <f t="shared" si="15"/>
        <v>7002.1553279999998</v>
      </c>
    </row>
    <row r="159" spans="1:16">
      <c r="A159" s="63">
        <v>44030</v>
      </c>
      <c r="B159" s="61">
        <v>44031</v>
      </c>
      <c r="C159" s="46">
        <v>110</v>
      </c>
      <c r="D159" s="46"/>
      <c r="E159" s="46">
        <v>18</v>
      </c>
      <c r="F159" s="46" t="s">
        <v>1035</v>
      </c>
      <c r="G159" s="48" t="s">
        <v>218</v>
      </c>
      <c r="H159" s="46"/>
      <c r="I159" s="48" t="s">
        <v>9</v>
      </c>
      <c r="J159" s="46"/>
      <c r="K159" s="46"/>
      <c r="L159" s="46"/>
      <c r="M159" s="65"/>
      <c r="N159" s="53" t="s">
        <v>505</v>
      </c>
      <c r="O159" s="47">
        <v>3103</v>
      </c>
      <c r="P159" s="12">
        <f t="shared" si="15"/>
        <v>7002.1553279999998</v>
      </c>
    </row>
    <row r="160" spans="1:16">
      <c r="A160" s="61">
        <v>44031</v>
      </c>
      <c r="B160" s="63">
        <v>44032</v>
      </c>
      <c r="C160" s="46">
        <v>110</v>
      </c>
      <c r="D160" s="46"/>
      <c r="E160" s="46">
        <v>5</v>
      </c>
      <c r="F160" s="46" t="s">
        <v>1019</v>
      </c>
      <c r="G160" s="48" t="s">
        <v>218</v>
      </c>
      <c r="H160" s="46"/>
      <c r="I160" s="48" t="s">
        <v>9</v>
      </c>
      <c r="J160" s="46"/>
      <c r="K160" s="46"/>
      <c r="L160" s="46"/>
      <c r="M160" s="65"/>
      <c r="N160" s="53" t="s">
        <v>505</v>
      </c>
      <c r="O160" s="47">
        <v>3103</v>
      </c>
      <c r="P160" s="12">
        <f t="shared" si="15"/>
        <v>7002.1553279999998</v>
      </c>
    </row>
    <row r="161" spans="1:16">
      <c r="A161" s="61">
        <v>44031</v>
      </c>
      <c r="B161" s="63">
        <v>44032</v>
      </c>
      <c r="C161" s="46">
        <v>110</v>
      </c>
      <c r="D161" s="46"/>
      <c r="E161" s="46">
        <v>5</v>
      </c>
      <c r="F161" s="46" t="s">
        <v>1020</v>
      </c>
      <c r="G161" s="48" t="s">
        <v>218</v>
      </c>
      <c r="H161" s="46"/>
      <c r="I161" s="48" t="s">
        <v>9</v>
      </c>
      <c r="J161" s="46"/>
      <c r="K161" s="46"/>
      <c r="L161" s="46"/>
      <c r="M161" s="65"/>
      <c r="N161" s="53" t="s">
        <v>505</v>
      </c>
      <c r="O161" s="47">
        <v>3103</v>
      </c>
      <c r="P161" s="12">
        <f t="shared" si="15"/>
        <v>7002.1553279999998</v>
      </c>
    </row>
    <row r="162" spans="1:16">
      <c r="A162" s="61">
        <v>44031</v>
      </c>
      <c r="B162" s="63">
        <v>44032</v>
      </c>
      <c r="C162" s="46">
        <v>110</v>
      </c>
      <c r="D162" s="46"/>
      <c r="E162" s="46">
        <v>5</v>
      </c>
      <c r="F162" s="46" t="s">
        <v>1021</v>
      </c>
      <c r="G162" s="48" t="s">
        <v>218</v>
      </c>
      <c r="H162" s="46"/>
      <c r="I162" s="48" t="s">
        <v>9</v>
      </c>
      <c r="J162" s="46"/>
      <c r="K162" s="46"/>
      <c r="L162" s="46"/>
      <c r="M162" s="65"/>
      <c r="N162" s="53" t="s">
        <v>505</v>
      </c>
      <c r="O162" s="47">
        <v>3103</v>
      </c>
      <c r="P162" s="12">
        <f t="shared" si="15"/>
        <v>7002.1553279999998</v>
      </c>
    </row>
    <row r="163" spans="1:16">
      <c r="A163" s="63">
        <v>44033</v>
      </c>
      <c r="B163" s="63">
        <v>44033</v>
      </c>
      <c r="C163" s="46">
        <v>110</v>
      </c>
      <c r="D163" s="46"/>
      <c r="E163" s="46">
        <v>15</v>
      </c>
      <c r="F163" s="46" t="s">
        <v>1045</v>
      </c>
      <c r="G163" s="48" t="s">
        <v>218</v>
      </c>
      <c r="H163" s="46"/>
      <c r="I163" s="48" t="s">
        <v>9</v>
      </c>
      <c r="J163" s="46"/>
      <c r="K163" s="46"/>
      <c r="L163" s="46"/>
      <c r="M163" s="65"/>
      <c r="N163" s="53" t="s">
        <v>505</v>
      </c>
      <c r="O163" s="47">
        <v>3103</v>
      </c>
      <c r="P163" s="12">
        <f t="shared" si="15"/>
        <v>7002.1553279999998</v>
      </c>
    </row>
    <row r="164" spans="1:16">
      <c r="A164" s="63">
        <v>44033</v>
      </c>
      <c r="B164" s="63">
        <v>44033</v>
      </c>
      <c r="C164" s="46">
        <v>110</v>
      </c>
      <c r="D164" s="46"/>
      <c r="E164" s="46">
        <v>15</v>
      </c>
      <c r="F164" s="46" t="s">
        <v>293</v>
      </c>
      <c r="G164" s="48" t="s">
        <v>218</v>
      </c>
      <c r="H164" s="46"/>
      <c r="I164" s="48" t="s">
        <v>9</v>
      </c>
      <c r="J164" s="46"/>
      <c r="K164" s="46"/>
      <c r="L164" s="46"/>
      <c r="M164" s="65"/>
      <c r="N164" s="53" t="s">
        <v>505</v>
      </c>
      <c r="O164" s="47">
        <v>3103</v>
      </c>
      <c r="P164" s="12">
        <f t="shared" si="15"/>
        <v>7002.1553279999998</v>
      </c>
    </row>
    <row r="165" spans="1:16">
      <c r="A165" s="63">
        <v>44033</v>
      </c>
      <c r="B165" s="63">
        <v>44033</v>
      </c>
      <c r="C165" s="46">
        <v>110</v>
      </c>
      <c r="D165" s="46"/>
      <c r="E165" s="46">
        <v>15</v>
      </c>
      <c r="F165" s="46" t="s">
        <v>1046</v>
      </c>
      <c r="G165" s="48" t="s">
        <v>218</v>
      </c>
      <c r="H165" s="46"/>
      <c r="I165" s="48" t="s">
        <v>9</v>
      </c>
      <c r="J165" s="46"/>
      <c r="K165" s="46"/>
      <c r="L165" s="46"/>
      <c r="M165" s="65"/>
      <c r="N165" s="53" t="s">
        <v>505</v>
      </c>
      <c r="O165" s="47">
        <v>3103</v>
      </c>
      <c r="P165" s="12">
        <f t="shared" si="15"/>
        <v>7002.1553279999998</v>
      </c>
    </row>
    <row r="166" spans="1:16">
      <c r="A166" s="63">
        <v>44036</v>
      </c>
      <c r="B166" s="63">
        <v>44036</v>
      </c>
      <c r="C166" s="46">
        <v>110</v>
      </c>
      <c r="D166" s="46"/>
      <c r="E166" s="46">
        <v>13</v>
      </c>
      <c r="F166" s="46" t="s">
        <v>1056</v>
      </c>
      <c r="G166" s="48" t="s">
        <v>218</v>
      </c>
      <c r="H166" s="46"/>
      <c r="I166" s="48" t="s">
        <v>9</v>
      </c>
      <c r="J166" s="46"/>
      <c r="K166" s="46"/>
      <c r="L166" s="46"/>
      <c r="M166" s="65"/>
      <c r="N166" s="53" t="s">
        <v>505</v>
      </c>
      <c r="O166" s="47">
        <v>3103</v>
      </c>
      <c r="P166" s="12">
        <f t="shared" ref="P166:P168" si="16">O166*1.92*1.15*1.022</f>
        <v>7002.1553279999998</v>
      </c>
    </row>
    <row r="167" spans="1:16">
      <c r="A167" s="63">
        <v>44036</v>
      </c>
      <c r="B167" s="63">
        <v>44036</v>
      </c>
      <c r="C167" s="46">
        <v>110</v>
      </c>
      <c r="D167" s="46"/>
      <c r="E167" s="46">
        <v>13</v>
      </c>
      <c r="F167" s="46" t="s">
        <v>1057</v>
      </c>
      <c r="G167" s="48" t="s">
        <v>218</v>
      </c>
      <c r="H167" s="46"/>
      <c r="I167" s="48" t="s">
        <v>9</v>
      </c>
      <c r="J167" s="46"/>
      <c r="K167" s="46"/>
      <c r="L167" s="46"/>
      <c r="M167" s="65"/>
      <c r="N167" s="53" t="s">
        <v>505</v>
      </c>
      <c r="O167" s="47">
        <v>3103</v>
      </c>
      <c r="P167" s="12">
        <f t="shared" si="16"/>
        <v>7002.1553279999998</v>
      </c>
    </row>
    <row r="168" spans="1:16">
      <c r="A168" s="63">
        <v>44036</v>
      </c>
      <c r="B168" s="63">
        <v>44036</v>
      </c>
      <c r="C168" s="46">
        <v>110</v>
      </c>
      <c r="D168" s="46"/>
      <c r="E168" s="46">
        <v>13</v>
      </c>
      <c r="F168" s="46" t="s">
        <v>1058</v>
      </c>
      <c r="G168" s="48" t="s">
        <v>218</v>
      </c>
      <c r="H168" s="46"/>
      <c r="I168" s="48" t="s">
        <v>9</v>
      </c>
      <c r="J168" s="46"/>
      <c r="K168" s="46"/>
      <c r="L168" s="46"/>
      <c r="M168" s="65"/>
      <c r="N168" s="53" t="s">
        <v>505</v>
      </c>
      <c r="O168" s="47">
        <v>3103</v>
      </c>
      <c r="P168" s="12">
        <f t="shared" si="16"/>
        <v>7002.1553279999998</v>
      </c>
    </row>
    <row r="169" spans="1:16">
      <c r="A169" s="63">
        <v>44037</v>
      </c>
      <c r="B169" s="63">
        <v>44037</v>
      </c>
      <c r="C169" s="46">
        <v>110</v>
      </c>
      <c r="D169" s="46"/>
      <c r="E169" s="46">
        <v>11</v>
      </c>
      <c r="F169" s="46" t="s">
        <v>1060</v>
      </c>
      <c r="G169" s="48" t="s">
        <v>218</v>
      </c>
      <c r="H169" s="46"/>
      <c r="I169" s="48" t="s">
        <v>9</v>
      </c>
      <c r="J169" s="46"/>
      <c r="K169" s="46"/>
      <c r="L169" s="46"/>
      <c r="M169" s="65"/>
      <c r="N169" s="53" t="s">
        <v>505</v>
      </c>
      <c r="O169" s="47">
        <v>3103</v>
      </c>
      <c r="P169" s="12">
        <f t="shared" si="15"/>
        <v>7002.1553279999998</v>
      </c>
    </row>
    <row r="170" spans="1:16">
      <c r="A170" s="63">
        <v>44037</v>
      </c>
      <c r="B170" s="63">
        <v>44038</v>
      </c>
      <c r="C170" s="46">
        <v>6</v>
      </c>
      <c r="D170" s="46" t="s">
        <v>228</v>
      </c>
      <c r="E170" s="46">
        <v>6</v>
      </c>
      <c r="F170" s="46" t="s">
        <v>1062</v>
      </c>
      <c r="G170" s="46" t="s">
        <v>384</v>
      </c>
      <c r="H170" s="46"/>
      <c r="I170" s="46" t="s">
        <v>9</v>
      </c>
      <c r="J170" s="46"/>
      <c r="K170" s="46"/>
      <c r="L170" s="46"/>
      <c r="M170" s="66"/>
      <c r="N170" s="53" t="s">
        <v>505</v>
      </c>
      <c r="O170" s="46">
        <v>629</v>
      </c>
      <c r="P170" s="12">
        <f t="shared" si="15"/>
        <v>1419.3863039999999</v>
      </c>
    </row>
    <row r="171" spans="1:16">
      <c r="A171" s="63">
        <v>44037</v>
      </c>
      <c r="B171" s="63">
        <v>44038</v>
      </c>
      <c r="C171" s="46">
        <v>6</v>
      </c>
      <c r="D171" s="46" t="s">
        <v>228</v>
      </c>
      <c r="E171" s="46">
        <v>5</v>
      </c>
      <c r="F171" s="46" t="s">
        <v>1061</v>
      </c>
      <c r="G171" s="46" t="s">
        <v>384</v>
      </c>
      <c r="H171" s="46"/>
      <c r="I171" s="46" t="s">
        <v>9</v>
      </c>
      <c r="J171" s="46"/>
      <c r="K171" s="46"/>
      <c r="L171" s="46"/>
      <c r="M171" s="66"/>
      <c r="N171" s="53" t="s">
        <v>505</v>
      </c>
      <c r="O171" s="46">
        <v>629</v>
      </c>
      <c r="P171" s="12">
        <f t="shared" si="15"/>
        <v>1419.3863039999999</v>
      </c>
    </row>
    <row r="172" spans="1:16">
      <c r="A172" s="63">
        <v>44037</v>
      </c>
      <c r="B172" s="63">
        <v>44038</v>
      </c>
      <c r="C172" s="46">
        <v>6</v>
      </c>
      <c r="D172" s="46" t="s">
        <v>228</v>
      </c>
      <c r="E172" s="46">
        <v>4</v>
      </c>
      <c r="F172" s="46" t="s">
        <v>1064</v>
      </c>
      <c r="G172" s="46" t="s">
        <v>384</v>
      </c>
      <c r="H172" s="46"/>
      <c r="I172" s="46" t="s">
        <v>9</v>
      </c>
      <c r="J172" s="46"/>
      <c r="K172" s="46"/>
      <c r="L172" s="46"/>
      <c r="M172" s="66"/>
      <c r="N172" s="53" t="s">
        <v>505</v>
      </c>
      <c r="O172" s="46">
        <v>629</v>
      </c>
      <c r="P172" s="12">
        <f t="shared" si="15"/>
        <v>1419.3863039999999</v>
      </c>
    </row>
    <row r="173" spans="1:16">
      <c r="A173" s="63">
        <v>44037</v>
      </c>
      <c r="B173" s="63">
        <v>44038</v>
      </c>
      <c r="C173" s="46">
        <v>6</v>
      </c>
      <c r="D173" s="46" t="s">
        <v>228</v>
      </c>
      <c r="E173" s="46">
        <v>7</v>
      </c>
      <c r="F173" s="46" t="s">
        <v>1063</v>
      </c>
      <c r="G173" s="46" t="s">
        <v>384</v>
      </c>
      <c r="H173" s="46"/>
      <c r="I173" s="46" t="s">
        <v>9</v>
      </c>
      <c r="J173" s="46"/>
      <c r="K173" s="46"/>
      <c r="L173" s="46" t="s">
        <v>1076</v>
      </c>
      <c r="M173" s="66"/>
      <c r="N173" s="53" t="s">
        <v>505</v>
      </c>
      <c r="O173" s="46">
        <v>629</v>
      </c>
      <c r="P173" s="12">
        <f t="shared" si="15"/>
        <v>1419.3863039999999</v>
      </c>
    </row>
    <row r="174" spans="1:16">
      <c r="A174" s="63">
        <v>44037</v>
      </c>
      <c r="B174" s="63">
        <v>44038</v>
      </c>
      <c r="C174" s="46">
        <v>110</v>
      </c>
      <c r="D174" s="46"/>
      <c r="E174" s="46">
        <v>23</v>
      </c>
      <c r="F174" s="46" t="s">
        <v>1068</v>
      </c>
      <c r="G174" s="48" t="s">
        <v>218</v>
      </c>
      <c r="H174" s="46"/>
      <c r="I174" s="48" t="s">
        <v>9</v>
      </c>
      <c r="J174" s="46"/>
      <c r="K174" s="46"/>
      <c r="L174" s="46"/>
      <c r="M174" s="65"/>
      <c r="N174" s="53" t="s">
        <v>505</v>
      </c>
      <c r="O174" s="47">
        <v>3103</v>
      </c>
      <c r="P174" s="12">
        <f t="shared" si="15"/>
        <v>7002.1553279999998</v>
      </c>
    </row>
    <row r="175" spans="1:16">
      <c r="A175" s="63">
        <v>44037</v>
      </c>
      <c r="B175" s="63">
        <v>44038</v>
      </c>
      <c r="C175" s="46">
        <v>110</v>
      </c>
      <c r="D175" s="46"/>
      <c r="E175" s="46">
        <v>23</v>
      </c>
      <c r="F175" s="46" t="s">
        <v>1069</v>
      </c>
      <c r="G175" s="48" t="s">
        <v>218</v>
      </c>
      <c r="H175" s="46"/>
      <c r="I175" s="48" t="s">
        <v>9</v>
      </c>
      <c r="J175" s="46"/>
      <c r="K175" s="46"/>
      <c r="L175" s="46"/>
      <c r="M175" s="65"/>
      <c r="N175" s="53" t="s">
        <v>505</v>
      </c>
      <c r="O175" s="47">
        <v>3103</v>
      </c>
      <c r="P175" s="12">
        <f t="shared" si="15"/>
        <v>7002.1553279999998</v>
      </c>
    </row>
    <row r="176" spans="1:16">
      <c r="A176" s="63">
        <v>44037</v>
      </c>
      <c r="B176" s="63">
        <v>44038</v>
      </c>
      <c r="C176" s="46">
        <v>110</v>
      </c>
      <c r="D176" s="46"/>
      <c r="E176" s="46">
        <v>12</v>
      </c>
      <c r="F176" s="46" t="s">
        <v>1070</v>
      </c>
      <c r="G176" s="48" t="s">
        <v>218</v>
      </c>
      <c r="H176" s="46"/>
      <c r="I176" s="48" t="s">
        <v>9</v>
      </c>
      <c r="J176" s="46"/>
      <c r="K176" s="46"/>
      <c r="L176" s="46"/>
      <c r="M176" s="65"/>
      <c r="N176" s="53" t="s">
        <v>505</v>
      </c>
      <c r="O176" s="47">
        <v>3103</v>
      </c>
      <c r="P176" s="12">
        <f t="shared" si="15"/>
        <v>7002.1553279999998</v>
      </c>
    </row>
    <row r="177" spans="1:16">
      <c r="A177" s="63">
        <v>44038</v>
      </c>
      <c r="B177" s="63">
        <v>44038</v>
      </c>
      <c r="C177" s="46">
        <v>110</v>
      </c>
      <c r="D177" s="46"/>
      <c r="E177" s="46">
        <v>4</v>
      </c>
      <c r="F177" s="46" t="s">
        <v>1074</v>
      </c>
      <c r="G177" s="48" t="s">
        <v>218</v>
      </c>
      <c r="H177" s="46"/>
      <c r="I177" s="48" t="s">
        <v>9</v>
      </c>
      <c r="J177" s="46"/>
      <c r="K177" s="46"/>
      <c r="L177" s="46"/>
      <c r="M177" s="65"/>
      <c r="N177" s="53" t="s">
        <v>505</v>
      </c>
      <c r="O177" s="47">
        <v>3103</v>
      </c>
      <c r="P177" s="12">
        <f t="shared" si="15"/>
        <v>7002.1553279999998</v>
      </c>
    </row>
    <row r="178" spans="1:16">
      <c r="A178" s="63">
        <v>44038</v>
      </c>
      <c r="B178" s="63">
        <v>44038</v>
      </c>
      <c r="C178" s="46">
        <v>110</v>
      </c>
      <c r="D178" s="46"/>
      <c r="E178" s="46">
        <v>15</v>
      </c>
      <c r="F178" s="46" t="s">
        <v>1075</v>
      </c>
      <c r="G178" s="48" t="s">
        <v>218</v>
      </c>
      <c r="H178" s="46"/>
      <c r="I178" s="48" t="s">
        <v>9</v>
      </c>
      <c r="J178" s="46"/>
      <c r="K178" s="46"/>
      <c r="L178" s="46"/>
      <c r="M178" s="65"/>
      <c r="N178" s="53" t="s">
        <v>505</v>
      </c>
      <c r="O178" s="47">
        <v>3103</v>
      </c>
      <c r="P178" s="12">
        <f t="shared" si="15"/>
        <v>7002.1553279999998</v>
      </c>
    </row>
    <row r="179" spans="1:16">
      <c r="A179" s="63">
        <v>44039</v>
      </c>
      <c r="B179" s="117">
        <v>44040</v>
      </c>
      <c r="C179" s="46">
        <v>110</v>
      </c>
      <c r="D179" s="46"/>
      <c r="E179" s="46">
        <v>11</v>
      </c>
      <c r="F179" s="46" t="s">
        <v>1078</v>
      </c>
      <c r="G179" s="48" t="s">
        <v>218</v>
      </c>
      <c r="H179" s="46"/>
      <c r="I179" s="48" t="s">
        <v>9</v>
      </c>
      <c r="J179" s="46"/>
      <c r="K179" s="46"/>
      <c r="L179" s="46"/>
      <c r="M179" s="65"/>
      <c r="N179" s="53" t="s">
        <v>505</v>
      </c>
      <c r="O179" s="47">
        <v>3103</v>
      </c>
      <c r="P179" s="12">
        <f t="shared" si="15"/>
        <v>7002.1553279999998</v>
      </c>
    </row>
    <row r="180" spans="1:16">
      <c r="A180" s="63">
        <v>44039</v>
      </c>
      <c r="B180" s="117">
        <v>44040</v>
      </c>
      <c r="C180" s="46">
        <v>110</v>
      </c>
      <c r="D180" s="46"/>
      <c r="E180" s="46">
        <v>11</v>
      </c>
      <c r="F180" s="46" t="s">
        <v>1079</v>
      </c>
      <c r="G180" s="48" t="s">
        <v>218</v>
      </c>
      <c r="H180" s="46"/>
      <c r="I180" s="48" t="s">
        <v>9</v>
      </c>
      <c r="J180" s="46"/>
      <c r="K180" s="46"/>
      <c r="L180" s="46"/>
      <c r="M180" s="65"/>
      <c r="N180" s="53" t="s">
        <v>505</v>
      </c>
      <c r="O180" s="47">
        <v>3103</v>
      </c>
      <c r="P180" s="12">
        <f t="shared" si="15"/>
        <v>7002.1553279999998</v>
      </c>
    </row>
    <row r="181" spans="1:16">
      <c r="A181" s="63">
        <v>44039</v>
      </c>
      <c r="B181" s="117">
        <v>44040</v>
      </c>
      <c r="C181" s="46">
        <v>110</v>
      </c>
      <c r="D181" s="46"/>
      <c r="E181" s="46">
        <v>11</v>
      </c>
      <c r="F181" s="46" t="s">
        <v>1080</v>
      </c>
      <c r="G181" s="48" t="s">
        <v>218</v>
      </c>
      <c r="H181" s="46"/>
      <c r="I181" s="48" t="s">
        <v>9</v>
      </c>
      <c r="J181" s="46"/>
      <c r="K181" s="46"/>
      <c r="L181" s="46"/>
      <c r="M181" s="65"/>
      <c r="N181" s="53" t="s">
        <v>505</v>
      </c>
      <c r="O181" s="47">
        <v>3103</v>
      </c>
      <c r="P181" s="12">
        <f t="shared" si="15"/>
        <v>7002.1553279999998</v>
      </c>
    </row>
    <row r="182" spans="1:16">
      <c r="A182" s="117">
        <v>44042</v>
      </c>
      <c r="B182" s="63">
        <v>44043</v>
      </c>
      <c r="C182" s="46">
        <v>110</v>
      </c>
      <c r="D182" s="46"/>
      <c r="E182" s="46">
        <v>17</v>
      </c>
      <c r="F182" s="46" t="s">
        <v>1086</v>
      </c>
      <c r="G182" s="48" t="s">
        <v>218</v>
      </c>
      <c r="H182" s="46"/>
      <c r="I182" s="48" t="s">
        <v>9</v>
      </c>
      <c r="J182" s="46"/>
      <c r="K182" s="46"/>
      <c r="L182" s="46"/>
      <c r="M182" s="65"/>
      <c r="N182" s="53" t="s">
        <v>505</v>
      </c>
      <c r="O182" s="47">
        <v>3103</v>
      </c>
      <c r="P182" s="12">
        <f t="shared" si="15"/>
        <v>7002.1553279999998</v>
      </c>
    </row>
    <row r="183" spans="1:16">
      <c r="A183" s="117">
        <v>44042</v>
      </c>
      <c r="B183" s="63">
        <v>44043</v>
      </c>
      <c r="C183" s="46">
        <v>110</v>
      </c>
      <c r="D183" s="46"/>
      <c r="E183" s="46">
        <v>17</v>
      </c>
      <c r="F183" s="46" t="s">
        <v>1087</v>
      </c>
      <c r="G183" s="48" t="s">
        <v>218</v>
      </c>
      <c r="H183" s="46"/>
      <c r="I183" s="48" t="s">
        <v>9</v>
      </c>
      <c r="J183" s="46"/>
      <c r="K183" s="46"/>
      <c r="L183" s="46"/>
      <c r="M183" s="65"/>
      <c r="N183" s="53" t="s">
        <v>505</v>
      </c>
      <c r="O183" s="47">
        <v>3103</v>
      </c>
      <c r="P183" s="12">
        <f t="shared" si="15"/>
        <v>7002.1553279999998</v>
      </c>
    </row>
    <row r="184" spans="1:16">
      <c r="A184" s="117">
        <v>44042</v>
      </c>
      <c r="B184" s="63">
        <v>44043</v>
      </c>
      <c r="C184" s="46">
        <v>110</v>
      </c>
      <c r="D184" s="46"/>
      <c r="E184" s="46">
        <v>17</v>
      </c>
      <c r="F184" s="46" t="s">
        <v>1088</v>
      </c>
      <c r="G184" s="48" t="s">
        <v>218</v>
      </c>
      <c r="H184" s="46"/>
      <c r="I184" s="48" t="s">
        <v>9</v>
      </c>
      <c r="J184" s="46"/>
      <c r="K184" s="46"/>
      <c r="L184" s="46"/>
      <c r="M184" s="65"/>
      <c r="N184" s="53" t="s">
        <v>505</v>
      </c>
      <c r="O184" s="47">
        <v>3103</v>
      </c>
      <c r="P184" s="12">
        <f t="shared" si="15"/>
        <v>7002.1553279999998</v>
      </c>
    </row>
    <row r="185" spans="1:16">
      <c r="A185" s="61">
        <v>44044</v>
      </c>
      <c r="B185" s="61">
        <v>44044</v>
      </c>
      <c r="C185" s="46">
        <v>110</v>
      </c>
      <c r="D185" s="46"/>
      <c r="E185" s="46">
        <v>21</v>
      </c>
      <c r="F185" s="46" t="s">
        <v>1094</v>
      </c>
      <c r="G185" s="48" t="s">
        <v>218</v>
      </c>
      <c r="H185" s="46"/>
      <c r="I185" s="48" t="s">
        <v>9</v>
      </c>
      <c r="J185" s="46"/>
      <c r="K185" s="46"/>
      <c r="L185" s="46"/>
      <c r="M185" s="65"/>
      <c r="N185" s="53" t="s">
        <v>505</v>
      </c>
      <c r="O185" s="47">
        <v>3103</v>
      </c>
      <c r="P185" s="12">
        <f t="shared" si="15"/>
        <v>7002.1553279999998</v>
      </c>
    </row>
    <row r="186" spans="1:16">
      <c r="A186" s="61">
        <v>44044</v>
      </c>
      <c r="B186" s="61">
        <v>44044</v>
      </c>
      <c r="C186" s="46">
        <v>110</v>
      </c>
      <c r="D186" s="46"/>
      <c r="E186" s="46">
        <v>21</v>
      </c>
      <c r="F186" s="46" t="s">
        <v>327</v>
      </c>
      <c r="G186" s="48" t="s">
        <v>218</v>
      </c>
      <c r="H186" s="46"/>
      <c r="I186" s="48" t="s">
        <v>9</v>
      </c>
      <c r="J186" s="46"/>
      <c r="K186" s="46"/>
      <c r="L186" s="46"/>
      <c r="M186" s="65"/>
      <c r="N186" s="53" t="s">
        <v>505</v>
      </c>
      <c r="O186" s="47">
        <v>3103</v>
      </c>
      <c r="P186" s="12">
        <f t="shared" si="15"/>
        <v>7002.1553279999998</v>
      </c>
    </row>
    <row r="187" spans="1:16">
      <c r="A187" s="61">
        <v>44044</v>
      </c>
      <c r="B187" s="61">
        <v>44044</v>
      </c>
      <c r="C187" s="46">
        <v>110</v>
      </c>
      <c r="D187" s="46"/>
      <c r="E187" s="46">
        <v>21</v>
      </c>
      <c r="F187" s="46" t="s">
        <v>1095</v>
      </c>
      <c r="G187" s="48" t="s">
        <v>218</v>
      </c>
      <c r="H187" s="46"/>
      <c r="I187" s="48" t="s">
        <v>9</v>
      </c>
      <c r="J187" s="46"/>
      <c r="K187" s="46"/>
      <c r="L187" s="46"/>
      <c r="M187" s="65"/>
      <c r="N187" s="53" t="s">
        <v>505</v>
      </c>
      <c r="O187" s="47">
        <v>3103</v>
      </c>
      <c r="P187" s="12">
        <f t="shared" si="15"/>
        <v>7002.1553279999998</v>
      </c>
    </row>
    <row r="188" spans="1:16">
      <c r="A188" s="61">
        <v>44044</v>
      </c>
      <c r="B188" s="61">
        <v>44045</v>
      </c>
      <c r="C188" s="46">
        <v>110</v>
      </c>
      <c r="D188" s="46"/>
      <c r="E188" s="46">
        <v>24</v>
      </c>
      <c r="F188" s="46" t="s">
        <v>1096</v>
      </c>
      <c r="G188" s="48" t="s">
        <v>218</v>
      </c>
      <c r="H188" s="46"/>
      <c r="I188" s="48" t="s">
        <v>9</v>
      </c>
      <c r="J188" s="46"/>
      <c r="K188" s="46"/>
      <c r="L188" s="46"/>
      <c r="M188" s="65"/>
      <c r="N188" s="53" t="s">
        <v>505</v>
      </c>
      <c r="O188" s="47">
        <v>3103</v>
      </c>
      <c r="P188" s="12">
        <f t="shared" si="15"/>
        <v>7002.1553279999998</v>
      </c>
    </row>
    <row r="189" spans="1:16">
      <c r="A189" s="61">
        <v>44044</v>
      </c>
      <c r="B189" s="61">
        <v>44045</v>
      </c>
      <c r="C189" s="46">
        <v>110</v>
      </c>
      <c r="D189" s="46"/>
      <c r="E189" s="46">
        <v>24</v>
      </c>
      <c r="F189" s="46" t="s">
        <v>1097</v>
      </c>
      <c r="G189" s="48" t="s">
        <v>218</v>
      </c>
      <c r="H189" s="46"/>
      <c r="I189" s="48" t="s">
        <v>9</v>
      </c>
      <c r="J189" s="46"/>
      <c r="K189" s="46"/>
      <c r="L189" s="46"/>
      <c r="M189" s="65"/>
      <c r="N189" s="53" t="s">
        <v>505</v>
      </c>
      <c r="O189" s="47">
        <v>3103</v>
      </c>
      <c r="P189" s="12">
        <f t="shared" si="15"/>
        <v>7002.1553279999998</v>
      </c>
    </row>
    <row r="190" spans="1:16">
      <c r="A190" s="61">
        <v>44045</v>
      </c>
      <c r="B190" s="61">
        <v>44045</v>
      </c>
      <c r="C190" s="46">
        <v>110</v>
      </c>
      <c r="D190" s="46"/>
      <c r="E190" s="46">
        <v>20</v>
      </c>
      <c r="F190" s="46" t="s">
        <v>1098</v>
      </c>
      <c r="G190" s="48" t="s">
        <v>218</v>
      </c>
      <c r="H190" s="46"/>
      <c r="I190" s="48" t="s">
        <v>9</v>
      </c>
      <c r="J190" s="46"/>
      <c r="K190" s="46"/>
      <c r="L190" s="46"/>
      <c r="M190" s="65"/>
      <c r="N190" s="53" t="s">
        <v>505</v>
      </c>
      <c r="O190" s="47">
        <v>3103</v>
      </c>
      <c r="P190" s="12">
        <f t="shared" si="15"/>
        <v>7002.1553279999998</v>
      </c>
    </row>
    <row r="191" spans="1:16">
      <c r="A191" s="61">
        <v>44045</v>
      </c>
      <c r="B191" s="61">
        <v>44045</v>
      </c>
      <c r="C191" s="46">
        <v>110</v>
      </c>
      <c r="D191" s="46"/>
      <c r="E191" s="46">
        <v>20</v>
      </c>
      <c r="F191" s="46" t="s">
        <v>1099</v>
      </c>
      <c r="G191" s="48" t="s">
        <v>218</v>
      </c>
      <c r="H191" s="46"/>
      <c r="I191" s="48" t="s">
        <v>9</v>
      </c>
      <c r="J191" s="46"/>
      <c r="K191" s="46"/>
      <c r="L191" s="46"/>
      <c r="M191" s="65"/>
      <c r="N191" s="53" t="s">
        <v>505</v>
      </c>
      <c r="O191" s="47">
        <v>3103</v>
      </c>
      <c r="P191" s="12">
        <f t="shared" si="15"/>
        <v>7002.1553279999998</v>
      </c>
    </row>
    <row r="192" spans="1:16">
      <c r="A192" s="63"/>
      <c r="B192" s="63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66"/>
      <c r="N192" s="46"/>
      <c r="O192" s="46"/>
      <c r="P192" s="12">
        <f t="shared" si="15"/>
        <v>0</v>
      </c>
    </row>
    <row r="193" spans="1:16">
      <c r="A193" s="63"/>
      <c r="B193" s="63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66"/>
      <c r="N193" s="46"/>
      <c r="O193" s="46"/>
      <c r="P193" s="12">
        <f t="shared" si="15"/>
        <v>0</v>
      </c>
    </row>
    <row r="194" spans="1:16">
      <c r="A194" s="63"/>
      <c r="B194" s="63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66"/>
      <c r="N194" s="46"/>
      <c r="O194" s="46"/>
      <c r="P194" s="12">
        <f t="shared" si="15"/>
        <v>0</v>
      </c>
    </row>
    <row r="195" spans="1:16">
      <c r="A195" s="63"/>
      <c r="B195" s="63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66"/>
      <c r="N195" s="46"/>
      <c r="O195" s="46"/>
      <c r="P195" s="12">
        <f t="shared" si="15"/>
        <v>0</v>
      </c>
    </row>
    <row r="196" spans="1:16">
      <c r="A196" s="63"/>
      <c r="B196" s="63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66"/>
      <c r="N196" s="46"/>
      <c r="O196" s="46"/>
      <c r="P196" s="12">
        <f t="shared" si="15"/>
        <v>0</v>
      </c>
    </row>
    <row r="197" spans="1:16">
      <c r="A197" s="63"/>
      <c r="B197" s="63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66"/>
      <c r="N197" s="46"/>
      <c r="O197" s="46"/>
      <c r="P197" s="12">
        <f t="shared" si="15"/>
        <v>0</v>
      </c>
    </row>
    <row r="198" spans="1:16">
      <c r="A198" s="63"/>
      <c r="B198" s="63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66"/>
      <c r="N198" s="46"/>
      <c r="O198" s="46"/>
      <c r="P198" s="12">
        <f t="shared" si="15"/>
        <v>0</v>
      </c>
    </row>
    <row r="199" spans="1:16">
      <c r="A199" s="63"/>
      <c r="B199" s="63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66"/>
      <c r="N199" s="46"/>
      <c r="O199" s="46"/>
      <c r="P199" s="12">
        <f t="shared" si="15"/>
        <v>0</v>
      </c>
    </row>
    <row r="200" spans="1:16">
      <c r="A200" s="63"/>
      <c r="B200" s="63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66"/>
      <c r="N200" s="46"/>
      <c r="O200" s="46"/>
      <c r="P200" s="12">
        <f t="shared" si="15"/>
        <v>0</v>
      </c>
    </row>
    <row r="201" spans="1:16">
      <c r="A201" s="63"/>
      <c r="B201" s="63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66"/>
      <c r="N201" s="46"/>
      <c r="O201" s="46"/>
      <c r="P201" s="12">
        <f t="shared" si="15"/>
        <v>0</v>
      </c>
    </row>
    <row r="202" spans="1:16">
      <c r="A202" s="63"/>
      <c r="B202" s="63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66"/>
      <c r="N202" s="46"/>
      <c r="O202" s="46"/>
      <c r="P202" s="12">
        <f t="shared" si="15"/>
        <v>0</v>
      </c>
    </row>
    <row r="203" spans="1:16">
      <c r="A203" s="63"/>
      <c r="B203" s="63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66"/>
      <c r="N203" s="46"/>
      <c r="O203" s="46"/>
      <c r="P203" s="12">
        <f t="shared" si="15"/>
        <v>0</v>
      </c>
    </row>
    <row r="204" spans="1:16">
      <c r="A204" s="63"/>
      <c r="B204" s="63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66"/>
      <c r="N204" s="46"/>
      <c r="O204" s="46"/>
      <c r="P204" s="12">
        <f t="shared" si="15"/>
        <v>0</v>
      </c>
    </row>
    <row r="205" spans="1:16">
      <c r="A205" s="63"/>
      <c r="B205" s="63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66"/>
      <c r="N205" s="46"/>
      <c r="O205" s="46"/>
      <c r="P205" s="12">
        <f t="shared" si="15"/>
        <v>0</v>
      </c>
    </row>
    <row r="206" spans="1:16">
      <c r="A206" s="63"/>
      <c r="B206" s="63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66"/>
      <c r="N206" s="46"/>
      <c r="O206" s="46"/>
      <c r="P206" s="12">
        <f t="shared" si="15"/>
        <v>0</v>
      </c>
    </row>
    <row r="207" spans="1:16">
      <c r="A207" s="63"/>
      <c r="B207" s="63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66"/>
      <c r="N207" s="46"/>
      <c r="O207" s="46"/>
      <c r="P207" s="12">
        <f t="shared" si="15"/>
        <v>0</v>
      </c>
    </row>
    <row r="208" spans="1:16">
      <c r="A208" s="63"/>
      <c r="B208" s="63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66"/>
      <c r="N208" s="46"/>
      <c r="O208" s="46"/>
      <c r="P208" s="12">
        <f t="shared" si="15"/>
        <v>0</v>
      </c>
    </row>
    <row r="209" spans="1:16">
      <c r="A209" s="63"/>
      <c r="B209" s="63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66"/>
      <c r="N209" s="46"/>
      <c r="O209" s="46"/>
      <c r="P209" s="12">
        <f t="shared" si="15"/>
        <v>0</v>
      </c>
    </row>
    <row r="210" spans="1:16">
      <c r="A210" s="63"/>
      <c r="B210" s="63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66"/>
      <c r="N210" s="46"/>
      <c r="O210" s="46"/>
      <c r="P210" s="12">
        <f t="shared" si="15"/>
        <v>0</v>
      </c>
    </row>
    <row r="211" spans="1:16">
      <c r="A211" s="63"/>
      <c r="B211" s="63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66"/>
      <c r="N211" s="46"/>
      <c r="O211" s="46"/>
      <c r="P211" s="12">
        <f t="shared" si="15"/>
        <v>0</v>
      </c>
    </row>
    <row r="212" spans="1:16">
      <c r="A212" s="63"/>
      <c r="B212" s="63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66"/>
      <c r="N212" s="46"/>
      <c r="O212" s="46"/>
      <c r="P212" s="12">
        <f t="shared" si="15"/>
        <v>0</v>
      </c>
    </row>
    <row r="213" spans="1:16">
      <c r="A213" s="63"/>
      <c r="B213" s="63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66"/>
      <c r="N213" s="46"/>
      <c r="O213" s="46"/>
      <c r="P213" s="12">
        <f t="shared" si="15"/>
        <v>0</v>
      </c>
    </row>
    <row r="214" spans="1:16">
      <c r="A214" s="63"/>
      <c r="B214" s="63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66"/>
      <c r="N214" s="46"/>
      <c r="O214" s="46"/>
      <c r="P214" s="12">
        <f t="shared" si="15"/>
        <v>0</v>
      </c>
    </row>
    <row r="215" spans="1:16">
      <c r="A215" s="63"/>
      <c r="B215" s="63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66"/>
      <c r="N215" s="46"/>
      <c r="O215" s="46"/>
      <c r="P215" s="12">
        <f t="shared" si="15"/>
        <v>0</v>
      </c>
    </row>
    <row r="216" spans="1:16">
      <c r="A216" s="63"/>
      <c r="B216" s="63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66"/>
      <c r="N216" s="46"/>
      <c r="O216" s="46"/>
      <c r="P216" s="12">
        <f t="shared" si="15"/>
        <v>0</v>
      </c>
    </row>
    <row r="217" spans="1:16">
      <c r="A217" s="63"/>
      <c r="B217" s="63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66"/>
      <c r="N217" s="46"/>
      <c r="O217" s="46"/>
      <c r="P217" s="12">
        <f t="shared" ref="P217:P247" si="17">O217*1.92*1.15*1.022</f>
        <v>0</v>
      </c>
    </row>
    <row r="218" spans="1:16">
      <c r="A218" s="63"/>
      <c r="B218" s="63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66"/>
      <c r="N218" s="46"/>
      <c r="O218" s="46"/>
      <c r="P218" s="12">
        <f t="shared" si="17"/>
        <v>0</v>
      </c>
    </row>
    <row r="219" spans="1:16">
      <c r="A219" s="63"/>
      <c r="B219" s="63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66"/>
      <c r="N219" s="46"/>
      <c r="O219" s="46"/>
      <c r="P219" s="12">
        <f t="shared" si="17"/>
        <v>0</v>
      </c>
    </row>
    <row r="220" spans="1:16">
      <c r="A220" s="63"/>
      <c r="B220" s="63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66"/>
      <c r="N220" s="46"/>
      <c r="O220" s="46"/>
      <c r="P220" s="12">
        <f t="shared" si="17"/>
        <v>0</v>
      </c>
    </row>
    <row r="221" spans="1:16">
      <c r="A221" s="63"/>
      <c r="B221" s="63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66"/>
      <c r="N221" s="46"/>
      <c r="O221" s="46"/>
      <c r="P221" s="12">
        <f t="shared" si="17"/>
        <v>0</v>
      </c>
    </row>
    <row r="222" spans="1:16">
      <c r="A222" s="63"/>
      <c r="B222" s="63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66"/>
      <c r="N222" s="46"/>
      <c r="O222" s="46"/>
      <c r="P222" s="12">
        <f t="shared" si="17"/>
        <v>0</v>
      </c>
    </row>
    <row r="223" spans="1:16">
      <c r="A223" s="63"/>
      <c r="B223" s="63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66"/>
      <c r="N223" s="46"/>
      <c r="O223" s="46"/>
      <c r="P223" s="12">
        <f t="shared" si="17"/>
        <v>0</v>
      </c>
    </row>
    <row r="224" spans="1:16">
      <c r="A224" s="63"/>
      <c r="B224" s="63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66"/>
      <c r="N224" s="46"/>
      <c r="O224" s="46"/>
      <c r="P224" s="12">
        <f t="shared" si="17"/>
        <v>0</v>
      </c>
    </row>
    <row r="225" spans="1:16">
      <c r="A225" s="63"/>
      <c r="B225" s="63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66"/>
      <c r="N225" s="46"/>
      <c r="O225" s="46"/>
      <c r="P225" s="12">
        <f t="shared" si="17"/>
        <v>0</v>
      </c>
    </row>
    <row r="226" spans="1:16">
      <c r="A226" s="63"/>
      <c r="B226" s="63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66"/>
      <c r="N226" s="46"/>
      <c r="O226" s="46"/>
      <c r="P226" s="12">
        <f t="shared" si="17"/>
        <v>0</v>
      </c>
    </row>
    <row r="227" spans="1:16">
      <c r="A227" s="63"/>
      <c r="B227" s="63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66"/>
      <c r="N227" s="46"/>
      <c r="O227" s="46"/>
      <c r="P227" s="12">
        <f t="shared" si="17"/>
        <v>0</v>
      </c>
    </row>
    <row r="228" spans="1:16">
      <c r="A228" s="63"/>
      <c r="B228" s="63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66"/>
      <c r="N228" s="46"/>
      <c r="O228" s="46"/>
      <c r="P228" s="12">
        <f t="shared" si="17"/>
        <v>0</v>
      </c>
    </row>
    <row r="229" spans="1:16">
      <c r="A229" s="63"/>
      <c r="B229" s="63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66"/>
      <c r="N229" s="46"/>
      <c r="O229" s="46"/>
      <c r="P229" s="12">
        <f t="shared" si="17"/>
        <v>0</v>
      </c>
    </row>
    <row r="230" spans="1:16">
      <c r="A230" s="63"/>
      <c r="B230" s="63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66"/>
      <c r="N230" s="46"/>
      <c r="O230" s="46"/>
      <c r="P230" s="12">
        <f t="shared" si="17"/>
        <v>0</v>
      </c>
    </row>
    <row r="231" spans="1:16">
      <c r="A231" s="63"/>
      <c r="B231" s="63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66"/>
      <c r="N231" s="46"/>
      <c r="O231" s="46"/>
      <c r="P231" s="12">
        <f t="shared" si="17"/>
        <v>0</v>
      </c>
    </row>
    <row r="232" spans="1:16">
      <c r="A232" s="63"/>
      <c r="B232" s="63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66"/>
      <c r="N232" s="46"/>
      <c r="O232" s="46"/>
      <c r="P232" s="12">
        <f t="shared" si="17"/>
        <v>0</v>
      </c>
    </row>
    <row r="233" spans="1:16">
      <c r="A233" s="63"/>
      <c r="B233" s="63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66"/>
      <c r="N233" s="46"/>
      <c r="O233" s="46"/>
      <c r="P233" s="12">
        <f t="shared" si="17"/>
        <v>0</v>
      </c>
    </row>
    <row r="234" spans="1:16">
      <c r="A234" s="63"/>
      <c r="B234" s="63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66"/>
      <c r="N234" s="46"/>
      <c r="O234" s="46"/>
      <c r="P234" s="12">
        <f t="shared" si="17"/>
        <v>0</v>
      </c>
    </row>
    <row r="235" spans="1:16">
      <c r="A235" s="63"/>
      <c r="B235" s="63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66"/>
      <c r="N235" s="46"/>
      <c r="O235" s="46"/>
      <c r="P235" s="12">
        <f t="shared" si="17"/>
        <v>0</v>
      </c>
    </row>
    <row r="236" spans="1:16">
      <c r="A236" s="63"/>
      <c r="B236" s="63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66"/>
      <c r="N236" s="46"/>
      <c r="O236" s="46"/>
      <c r="P236" s="12">
        <f t="shared" si="17"/>
        <v>0</v>
      </c>
    </row>
    <row r="237" spans="1:16">
      <c r="A237" s="63"/>
      <c r="B237" s="63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66"/>
      <c r="N237" s="46"/>
      <c r="O237" s="46"/>
      <c r="P237" s="12">
        <f t="shared" si="17"/>
        <v>0</v>
      </c>
    </row>
    <row r="238" spans="1:16">
      <c r="A238" s="63"/>
      <c r="B238" s="63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66"/>
      <c r="N238" s="46"/>
      <c r="O238" s="46"/>
      <c r="P238" s="12">
        <f t="shared" si="17"/>
        <v>0</v>
      </c>
    </row>
    <row r="239" spans="1:16">
      <c r="A239" s="63"/>
      <c r="B239" s="63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66"/>
      <c r="N239" s="46"/>
      <c r="O239" s="46"/>
      <c r="P239" s="12">
        <f t="shared" si="17"/>
        <v>0</v>
      </c>
    </row>
    <row r="240" spans="1:16">
      <c r="A240" s="63"/>
      <c r="B240" s="63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66"/>
      <c r="N240" s="46"/>
      <c r="O240" s="46"/>
      <c r="P240" s="12">
        <f t="shared" si="17"/>
        <v>0</v>
      </c>
    </row>
    <row r="241" spans="1:16">
      <c r="A241" s="63"/>
      <c r="B241" s="63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66"/>
      <c r="N241" s="46"/>
      <c r="O241" s="46"/>
      <c r="P241" s="12">
        <f t="shared" si="17"/>
        <v>0</v>
      </c>
    </row>
    <row r="242" spans="1:16">
      <c r="A242" s="63"/>
      <c r="B242" s="63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66"/>
      <c r="N242" s="46"/>
      <c r="O242" s="46"/>
      <c r="P242" s="12">
        <f t="shared" si="17"/>
        <v>0</v>
      </c>
    </row>
    <row r="243" spans="1:16">
      <c r="A243" s="63"/>
      <c r="B243" s="63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66"/>
      <c r="N243" s="46"/>
      <c r="O243" s="46"/>
      <c r="P243" s="12">
        <f t="shared" si="17"/>
        <v>0</v>
      </c>
    </row>
    <row r="244" spans="1:16">
      <c r="A244" s="63"/>
      <c r="B244" s="63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66"/>
      <c r="N244" s="46"/>
      <c r="O244" s="46"/>
      <c r="P244" s="12">
        <f t="shared" si="17"/>
        <v>0</v>
      </c>
    </row>
    <row r="245" spans="1:16">
      <c r="A245" s="63"/>
      <c r="B245" s="63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66"/>
      <c r="N245" s="46"/>
      <c r="O245" s="46"/>
      <c r="P245" s="12">
        <f t="shared" si="17"/>
        <v>0</v>
      </c>
    </row>
    <row r="246" spans="1:16">
      <c r="A246" s="63"/>
      <c r="B246" s="63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66"/>
      <c r="N246" s="46"/>
      <c r="O246" s="46"/>
      <c r="P246" s="12">
        <f t="shared" si="17"/>
        <v>0</v>
      </c>
    </row>
    <row r="247" spans="1:16">
      <c r="A247" s="63"/>
      <c r="B247" s="63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66"/>
      <c r="N247" s="46"/>
      <c r="O247" s="46"/>
      <c r="P247" s="12">
        <f t="shared" si="17"/>
        <v>0</v>
      </c>
    </row>
  </sheetData>
  <autoFilter ref="A2:P247" xr:uid="{00000000-0009-0000-0000-000002000000}">
    <filterColumn colId="12">
      <filters blank="1"/>
    </filterColumn>
  </autoFilter>
  <sortState xmlns:xlrd2="http://schemas.microsoft.com/office/spreadsheetml/2017/richdata2" ref="A27:P155">
    <sortCondition ref="A2"/>
  </sortState>
  <mergeCells count="1">
    <mergeCell ref="B1:P1"/>
  </mergeCells>
  <pageMargins left="0.39370078740157483" right="0.39370078740157483" top="0.19685039370078741" bottom="0.59055118110236227" header="0.51181102362204722" footer="0.31496062992125984"/>
  <pageSetup paperSize="9" orientation="portrait" r:id="rId1"/>
  <headerFooter alignWithMargins="0">
    <oddFooter>&amp;CPage &amp;P&amp;R&amp;A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C000"/>
  </sheetPr>
  <dimension ref="A1:N654"/>
  <sheetViews>
    <sheetView zoomScale="70" zoomScaleNormal="70" workbookViewId="0">
      <pane ySplit="3" topLeftCell="A4" activePane="bottomLeft" state="frozen"/>
      <selection pane="bottomLeft" activeCell="L331" sqref="L331"/>
    </sheetView>
  </sheetViews>
  <sheetFormatPr defaultRowHeight="14.4"/>
  <cols>
    <col min="1" max="1" width="12.44140625" style="34" bestFit="1" customWidth="1"/>
    <col min="2" max="2" width="11.33203125" style="34" customWidth="1"/>
    <col min="3" max="3" width="8.109375" style="34" customWidth="1"/>
    <col min="4" max="4" width="13" style="34" customWidth="1"/>
    <col min="5" max="5" width="43.33203125" style="34" bestFit="1" customWidth="1"/>
    <col min="6" max="6" width="14.33203125" style="34" bestFit="1" customWidth="1"/>
    <col min="7" max="7" width="32.5546875" style="34" customWidth="1"/>
    <col min="8" max="8" width="24.109375" style="34" customWidth="1"/>
    <col min="9" max="9" width="8.6640625" style="34" customWidth="1"/>
    <col min="10" max="10" width="22.6640625" style="34" customWidth="1"/>
    <col min="11" max="11" width="11.5546875" style="69" customWidth="1"/>
    <col min="12" max="12" width="15.6640625" style="34" bestFit="1" customWidth="1"/>
    <col min="13" max="13" width="10.109375" style="169" bestFit="1" customWidth="1"/>
    <col min="14" max="14" width="20.109375" style="169" customWidth="1"/>
    <col min="15" max="228" width="9.109375" style="34"/>
    <col min="229" max="229" width="9.88671875" style="34" customWidth="1"/>
    <col min="230" max="230" width="20" style="34" customWidth="1"/>
    <col min="231" max="231" width="23" style="34" bestFit="1" customWidth="1"/>
    <col min="232" max="232" width="24.33203125" style="34" customWidth="1"/>
    <col min="233" max="233" width="11.5546875" style="34" customWidth="1"/>
    <col min="234" max="234" width="9.44140625" style="34" customWidth="1"/>
    <col min="235" max="250" width="0" style="34" hidden="1" customWidth="1"/>
    <col min="251" max="252" width="9.109375" style="34"/>
    <col min="253" max="254" width="9.109375" style="34" customWidth="1"/>
    <col min="255" max="255" width="9.109375" style="34"/>
    <col min="256" max="256" width="12.109375" style="34" customWidth="1"/>
    <col min="257" max="257" width="9.109375" style="34"/>
    <col min="258" max="258" width="14.6640625" style="34" customWidth="1"/>
    <col min="259" max="484" width="9.109375" style="34"/>
    <col min="485" max="485" width="9.88671875" style="34" customWidth="1"/>
    <col min="486" max="486" width="20" style="34" customWidth="1"/>
    <col min="487" max="487" width="23" style="34" bestFit="1" customWidth="1"/>
    <col min="488" max="488" width="24.33203125" style="34" customWidth="1"/>
    <col min="489" max="489" width="11.5546875" style="34" customWidth="1"/>
    <col min="490" max="490" width="9.44140625" style="34" customWidth="1"/>
    <col min="491" max="506" width="0" style="34" hidden="1" customWidth="1"/>
    <col min="507" max="508" width="9.109375" style="34"/>
    <col min="509" max="510" width="9.109375" style="34" customWidth="1"/>
    <col min="511" max="511" width="9.109375" style="34"/>
    <col min="512" max="512" width="12.109375" style="34" customWidth="1"/>
    <col min="513" max="513" width="9.109375" style="34"/>
    <col min="514" max="514" width="14.6640625" style="34" customWidth="1"/>
    <col min="515" max="740" width="9.109375" style="34"/>
    <col min="741" max="741" width="9.88671875" style="34" customWidth="1"/>
    <col min="742" max="742" width="20" style="34" customWidth="1"/>
    <col min="743" max="743" width="23" style="34" bestFit="1" customWidth="1"/>
    <col min="744" max="744" width="24.33203125" style="34" customWidth="1"/>
    <col min="745" max="745" width="11.5546875" style="34" customWidth="1"/>
    <col min="746" max="746" width="9.44140625" style="34" customWidth="1"/>
    <col min="747" max="762" width="0" style="34" hidden="1" customWidth="1"/>
    <col min="763" max="764" width="9.109375" style="34"/>
    <col min="765" max="766" width="9.109375" style="34" customWidth="1"/>
    <col min="767" max="767" width="9.109375" style="34"/>
    <col min="768" max="768" width="12.109375" style="34" customWidth="1"/>
    <col min="769" max="769" width="9.109375" style="34"/>
    <col min="770" max="770" width="14.6640625" style="34" customWidth="1"/>
    <col min="771" max="996" width="9.109375" style="34"/>
    <col min="997" max="997" width="9.88671875" style="34" customWidth="1"/>
    <col min="998" max="998" width="20" style="34" customWidth="1"/>
    <col min="999" max="999" width="23" style="34" bestFit="1" customWidth="1"/>
    <col min="1000" max="1000" width="24.33203125" style="34" customWidth="1"/>
    <col min="1001" max="1001" width="11.5546875" style="34" customWidth="1"/>
    <col min="1002" max="1002" width="9.44140625" style="34" customWidth="1"/>
    <col min="1003" max="1018" width="0" style="34" hidden="1" customWidth="1"/>
    <col min="1019" max="1020" width="9.109375" style="34"/>
    <col min="1021" max="1022" width="9.109375" style="34" customWidth="1"/>
    <col min="1023" max="1023" width="9.109375" style="34"/>
    <col min="1024" max="1024" width="12.109375" style="34" customWidth="1"/>
    <col min="1025" max="1025" width="9.109375" style="34"/>
    <col min="1026" max="1026" width="14.6640625" style="34" customWidth="1"/>
    <col min="1027" max="1252" width="9.109375" style="34"/>
    <col min="1253" max="1253" width="9.88671875" style="34" customWidth="1"/>
    <col min="1254" max="1254" width="20" style="34" customWidth="1"/>
    <col min="1255" max="1255" width="23" style="34" bestFit="1" customWidth="1"/>
    <col min="1256" max="1256" width="24.33203125" style="34" customWidth="1"/>
    <col min="1257" max="1257" width="11.5546875" style="34" customWidth="1"/>
    <col min="1258" max="1258" width="9.44140625" style="34" customWidth="1"/>
    <col min="1259" max="1274" width="0" style="34" hidden="1" customWidth="1"/>
    <col min="1275" max="1276" width="9.109375" style="34"/>
    <col min="1277" max="1278" width="9.109375" style="34" customWidth="1"/>
    <col min="1279" max="1279" width="9.109375" style="34"/>
    <col min="1280" max="1280" width="12.109375" style="34" customWidth="1"/>
    <col min="1281" max="1281" width="9.109375" style="34"/>
    <col min="1282" max="1282" width="14.6640625" style="34" customWidth="1"/>
    <col min="1283" max="1508" width="9.109375" style="34"/>
    <col min="1509" max="1509" width="9.88671875" style="34" customWidth="1"/>
    <col min="1510" max="1510" width="20" style="34" customWidth="1"/>
    <col min="1511" max="1511" width="23" style="34" bestFit="1" customWidth="1"/>
    <col min="1512" max="1512" width="24.33203125" style="34" customWidth="1"/>
    <col min="1513" max="1513" width="11.5546875" style="34" customWidth="1"/>
    <col min="1514" max="1514" width="9.44140625" style="34" customWidth="1"/>
    <col min="1515" max="1530" width="0" style="34" hidden="1" customWidth="1"/>
    <col min="1531" max="1532" width="9.109375" style="34"/>
    <col min="1533" max="1534" width="9.109375" style="34" customWidth="1"/>
    <col min="1535" max="1535" width="9.109375" style="34"/>
    <col min="1536" max="1536" width="12.109375" style="34" customWidth="1"/>
    <col min="1537" max="1537" width="9.109375" style="34"/>
    <col min="1538" max="1538" width="14.6640625" style="34" customWidth="1"/>
    <col min="1539" max="1764" width="9.109375" style="34"/>
    <col min="1765" max="1765" width="9.88671875" style="34" customWidth="1"/>
    <col min="1766" max="1766" width="20" style="34" customWidth="1"/>
    <col min="1767" max="1767" width="23" style="34" bestFit="1" customWidth="1"/>
    <col min="1768" max="1768" width="24.33203125" style="34" customWidth="1"/>
    <col min="1769" max="1769" width="11.5546875" style="34" customWidth="1"/>
    <col min="1770" max="1770" width="9.44140625" style="34" customWidth="1"/>
    <col min="1771" max="1786" width="0" style="34" hidden="1" customWidth="1"/>
    <col min="1787" max="1788" width="9.109375" style="34"/>
    <col min="1789" max="1790" width="9.109375" style="34" customWidth="1"/>
    <col min="1791" max="1791" width="9.109375" style="34"/>
    <col min="1792" max="1792" width="12.109375" style="34" customWidth="1"/>
    <col min="1793" max="1793" width="9.109375" style="34"/>
    <col min="1794" max="1794" width="14.6640625" style="34" customWidth="1"/>
    <col min="1795" max="2020" width="9.109375" style="34"/>
    <col min="2021" max="2021" width="9.88671875" style="34" customWidth="1"/>
    <col min="2022" max="2022" width="20" style="34" customWidth="1"/>
    <col min="2023" max="2023" width="23" style="34" bestFit="1" customWidth="1"/>
    <col min="2024" max="2024" width="24.33203125" style="34" customWidth="1"/>
    <col min="2025" max="2025" width="11.5546875" style="34" customWidth="1"/>
    <col min="2026" max="2026" width="9.44140625" style="34" customWidth="1"/>
    <col min="2027" max="2042" width="0" style="34" hidden="1" customWidth="1"/>
    <col min="2043" max="2044" width="9.109375" style="34"/>
    <col min="2045" max="2046" width="9.109375" style="34" customWidth="1"/>
    <col min="2047" max="2047" width="9.109375" style="34"/>
    <col min="2048" max="2048" width="12.109375" style="34" customWidth="1"/>
    <col min="2049" max="2049" width="9.109375" style="34"/>
    <col min="2050" max="2050" width="14.6640625" style="34" customWidth="1"/>
    <col min="2051" max="2276" width="9.109375" style="34"/>
    <col min="2277" max="2277" width="9.88671875" style="34" customWidth="1"/>
    <col min="2278" max="2278" width="20" style="34" customWidth="1"/>
    <col min="2279" max="2279" width="23" style="34" bestFit="1" customWidth="1"/>
    <col min="2280" max="2280" width="24.33203125" style="34" customWidth="1"/>
    <col min="2281" max="2281" width="11.5546875" style="34" customWidth="1"/>
    <col min="2282" max="2282" width="9.44140625" style="34" customWidth="1"/>
    <col min="2283" max="2298" width="0" style="34" hidden="1" customWidth="1"/>
    <col min="2299" max="2300" width="9.109375" style="34"/>
    <col min="2301" max="2302" width="9.109375" style="34" customWidth="1"/>
    <col min="2303" max="2303" width="9.109375" style="34"/>
    <col min="2304" max="2304" width="12.109375" style="34" customWidth="1"/>
    <col min="2305" max="2305" width="9.109375" style="34"/>
    <col min="2306" max="2306" width="14.6640625" style="34" customWidth="1"/>
    <col min="2307" max="2532" width="9.109375" style="34"/>
    <col min="2533" max="2533" width="9.88671875" style="34" customWidth="1"/>
    <col min="2534" max="2534" width="20" style="34" customWidth="1"/>
    <col min="2535" max="2535" width="23" style="34" bestFit="1" customWidth="1"/>
    <col min="2536" max="2536" width="24.33203125" style="34" customWidth="1"/>
    <col min="2537" max="2537" width="11.5546875" style="34" customWidth="1"/>
    <col min="2538" max="2538" width="9.44140625" style="34" customWidth="1"/>
    <col min="2539" max="2554" width="0" style="34" hidden="1" customWidth="1"/>
    <col min="2555" max="2556" width="9.109375" style="34"/>
    <col min="2557" max="2558" width="9.109375" style="34" customWidth="1"/>
    <col min="2559" max="2559" width="9.109375" style="34"/>
    <col min="2560" max="2560" width="12.109375" style="34" customWidth="1"/>
    <col min="2561" max="2561" width="9.109375" style="34"/>
    <col min="2562" max="2562" width="14.6640625" style="34" customWidth="1"/>
    <col min="2563" max="2788" width="9.109375" style="34"/>
    <col min="2789" max="2789" width="9.88671875" style="34" customWidth="1"/>
    <col min="2790" max="2790" width="20" style="34" customWidth="1"/>
    <col min="2791" max="2791" width="23" style="34" bestFit="1" customWidth="1"/>
    <col min="2792" max="2792" width="24.33203125" style="34" customWidth="1"/>
    <col min="2793" max="2793" width="11.5546875" style="34" customWidth="1"/>
    <col min="2794" max="2794" width="9.44140625" style="34" customWidth="1"/>
    <col min="2795" max="2810" width="0" style="34" hidden="1" customWidth="1"/>
    <col min="2811" max="2812" width="9.109375" style="34"/>
    <col min="2813" max="2814" width="9.109375" style="34" customWidth="1"/>
    <col min="2815" max="2815" width="9.109375" style="34"/>
    <col min="2816" max="2816" width="12.109375" style="34" customWidth="1"/>
    <col min="2817" max="2817" width="9.109375" style="34"/>
    <col min="2818" max="2818" width="14.6640625" style="34" customWidth="1"/>
    <col min="2819" max="3044" width="9.109375" style="34"/>
    <col min="3045" max="3045" width="9.88671875" style="34" customWidth="1"/>
    <col min="3046" max="3046" width="20" style="34" customWidth="1"/>
    <col min="3047" max="3047" width="23" style="34" bestFit="1" customWidth="1"/>
    <col min="3048" max="3048" width="24.33203125" style="34" customWidth="1"/>
    <col min="3049" max="3049" width="11.5546875" style="34" customWidth="1"/>
    <col min="3050" max="3050" width="9.44140625" style="34" customWidth="1"/>
    <col min="3051" max="3066" width="0" style="34" hidden="1" customWidth="1"/>
    <col min="3067" max="3068" width="9.109375" style="34"/>
    <col min="3069" max="3070" width="9.109375" style="34" customWidth="1"/>
    <col min="3071" max="3071" width="9.109375" style="34"/>
    <col min="3072" max="3072" width="12.109375" style="34" customWidth="1"/>
    <col min="3073" max="3073" width="9.109375" style="34"/>
    <col min="3074" max="3074" width="14.6640625" style="34" customWidth="1"/>
    <col min="3075" max="3300" width="9.109375" style="34"/>
    <col min="3301" max="3301" width="9.88671875" style="34" customWidth="1"/>
    <col min="3302" max="3302" width="20" style="34" customWidth="1"/>
    <col min="3303" max="3303" width="23" style="34" bestFit="1" customWidth="1"/>
    <col min="3304" max="3304" width="24.33203125" style="34" customWidth="1"/>
    <col min="3305" max="3305" width="11.5546875" style="34" customWidth="1"/>
    <col min="3306" max="3306" width="9.44140625" style="34" customWidth="1"/>
    <col min="3307" max="3322" width="0" style="34" hidden="1" customWidth="1"/>
    <col min="3323" max="3324" width="9.109375" style="34"/>
    <col min="3325" max="3326" width="9.109375" style="34" customWidth="1"/>
    <col min="3327" max="3327" width="9.109375" style="34"/>
    <col min="3328" max="3328" width="12.109375" style="34" customWidth="1"/>
    <col min="3329" max="3329" width="9.109375" style="34"/>
    <col min="3330" max="3330" width="14.6640625" style="34" customWidth="1"/>
    <col min="3331" max="3556" width="9.109375" style="34"/>
    <col min="3557" max="3557" width="9.88671875" style="34" customWidth="1"/>
    <col min="3558" max="3558" width="20" style="34" customWidth="1"/>
    <col min="3559" max="3559" width="23" style="34" bestFit="1" customWidth="1"/>
    <col min="3560" max="3560" width="24.33203125" style="34" customWidth="1"/>
    <col min="3561" max="3561" width="11.5546875" style="34" customWidth="1"/>
    <col min="3562" max="3562" width="9.44140625" style="34" customWidth="1"/>
    <col min="3563" max="3578" width="0" style="34" hidden="1" customWidth="1"/>
    <col min="3579" max="3580" width="9.109375" style="34"/>
    <col min="3581" max="3582" width="9.109375" style="34" customWidth="1"/>
    <col min="3583" max="3583" width="9.109375" style="34"/>
    <col min="3584" max="3584" width="12.109375" style="34" customWidth="1"/>
    <col min="3585" max="3585" width="9.109375" style="34"/>
    <col min="3586" max="3586" width="14.6640625" style="34" customWidth="1"/>
    <col min="3587" max="3812" width="9.109375" style="34"/>
    <col min="3813" max="3813" width="9.88671875" style="34" customWidth="1"/>
    <col min="3814" max="3814" width="20" style="34" customWidth="1"/>
    <col min="3815" max="3815" width="23" style="34" bestFit="1" customWidth="1"/>
    <col min="3816" max="3816" width="24.33203125" style="34" customWidth="1"/>
    <col min="3817" max="3817" width="11.5546875" style="34" customWidth="1"/>
    <col min="3818" max="3818" width="9.44140625" style="34" customWidth="1"/>
    <col min="3819" max="3834" width="0" style="34" hidden="1" customWidth="1"/>
    <col min="3835" max="3836" width="9.109375" style="34"/>
    <col min="3837" max="3838" width="9.109375" style="34" customWidth="1"/>
    <col min="3839" max="3839" width="9.109375" style="34"/>
    <col min="3840" max="3840" width="12.109375" style="34" customWidth="1"/>
    <col min="3841" max="3841" width="9.109375" style="34"/>
    <col min="3842" max="3842" width="14.6640625" style="34" customWidth="1"/>
    <col min="3843" max="4068" width="9.109375" style="34"/>
    <col min="4069" max="4069" width="9.88671875" style="34" customWidth="1"/>
    <col min="4070" max="4070" width="20" style="34" customWidth="1"/>
    <col min="4071" max="4071" width="23" style="34" bestFit="1" customWidth="1"/>
    <col min="4072" max="4072" width="24.33203125" style="34" customWidth="1"/>
    <col min="4073" max="4073" width="11.5546875" style="34" customWidth="1"/>
    <col min="4074" max="4074" width="9.44140625" style="34" customWidth="1"/>
    <col min="4075" max="4090" width="0" style="34" hidden="1" customWidth="1"/>
    <col min="4091" max="4092" width="9.109375" style="34"/>
    <col min="4093" max="4094" width="9.109375" style="34" customWidth="1"/>
    <col min="4095" max="4095" width="9.109375" style="34"/>
    <col min="4096" max="4096" width="12.109375" style="34" customWidth="1"/>
    <col min="4097" max="4097" width="9.109375" style="34"/>
    <col min="4098" max="4098" width="14.6640625" style="34" customWidth="1"/>
    <col min="4099" max="4324" width="9.109375" style="34"/>
    <col min="4325" max="4325" width="9.88671875" style="34" customWidth="1"/>
    <col min="4326" max="4326" width="20" style="34" customWidth="1"/>
    <col min="4327" max="4327" width="23" style="34" bestFit="1" customWidth="1"/>
    <col min="4328" max="4328" width="24.33203125" style="34" customWidth="1"/>
    <col min="4329" max="4329" width="11.5546875" style="34" customWidth="1"/>
    <col min="4330" max="4330" width="9.44140625" style="34" customWidth="1"/>
    <col min="4331" max="4346" width="0" style="34" hidden="1" customWidth="1"/>
    <col min="4347" max="4348" width="9.109375" style="34"/>
    <col min="4349" max="4350" width="9.109375" style="34" customWidth="1"/>
    <col min="4351" max="4351" width="9.109375" style="34"/>
    <col min="4352" max="4352" width="12.109375" style="34" customWidth="1"/>
    <col min="4353" max="4353" width="9.109375" style="34"/>
    <col min="4354" max="4354" width="14.6640625" style="34" customWidth="1"/>
    <col min="4355" max="4580" width="9.109375" style="34"/>
    <col min="4581" max="4581" width="9.88671875" style="34" customWidth="1"/>
    <col min="4582" max="4582" width="20" style="34" customWidth="1"/>
    <col min="4583" max="4583" width="23" style="34" bestFit="1" customWidth="1"/>
    <col min="4584" max="4584" width="24.33203125" style="34" customWidth="1"/>
    <col min="4585" max="4585" width="11.5546875" style="34" customWidth="1"/>
    <col min="4586" max="4586" width="9.44140625" style="34" customWidth="1"/>
    <col min="4587" max="4602" width="0" style="34" hidden="1" customWidth="1"/>
    <col min="4603" max="4604" width="9.109375" style="34"/>
    <col min="4605" max="4606" width="9.109375" style="34" customWidth="1"/>
    <col min="4607" max="4607" width="9.109375" style="34"/>
    <col min="4608" max="4608" width="12.109375" style="34" customWidth="1"/>
    <col min="4609" max="4609" width="9.109375" style="34"/>
    <col min="4610" max="4610" width="14.6640625" style="34" customWidth="1"/>
    <col min="4611" max="4836" width="9.109375" style="34"/>
    <col min="4837" max="4837" width="9.88671875" style="34" customWidth="1"/>
    <col min="4838" max="4838" width="20" style="34" customWidth="1"/>
    <col min="4839" max="4839" width="23" style="34" bestFit="1" customWidth="1"/>
    <col min="4840" max="4840" width="24.33203125" style="34" customWidth="1"/>
    <col min="4841" max="4841" width="11.5546875" style="34" customWidth="1"/>
    <col min="4842" max="4842" width="9.44140625" style="34" customWidth="1"/>
    <col min="4843" max="4858" width="0" style="34" hidden="1" customWidth="1"/>
    <col min="4859" max="4860" width="9.109375" style="34"/>
    <col min="4861" max="4862" width="9.109375" style="34" customWidth="1"/>
    <col min="4863" max="4863" width="9.109375" style="34"/>
    <col min="4864" max="4864" width="12.109375" style="34" customWidth="1"/>
    <col min="4865" max="4865" width="9.109375" style="34"/>
    <col min="4866" max="4866" width="14.6640625" style="34" customWidth="1"/>
    <col min="4867" max="5092" width="9.109375" style="34"/>
    <col min="5093" max="5093" width="9.88671875" style="34" customWidth="1"/>
    <col min="5094" max="5094" width="20" style="34" customWidth="1"/>
    <col min="5095" max="5095" width="23" style="34" bestFit="1" customWidth="1"/>
    <col min="5096" max="5096" width="24.33203125" style="34" customWidth="1"/>
    <col min="5097" max="5097" width="11.5546875" style="34" customWidth="1"/>
    <col min="5098" max="5098" width="9.44140625" style="34" customWidth="1"/>
    <col min="5099" max="5114" width="0" style="34" hidden="1" customWidth="1"/>
    <col min="5115" max="5116" width="9.109375" style="34"/>
    <col min="5117" max="5118" width="9.109375" style="34" customWidth="1"/>
    <col min="5119" max="5119" width="9.109375" style="34"/>
    <col min="5120" max="5120" width="12.109375" style="34" customWidth="1"/>
    <col min="5121" max="5121" width="9.109375" style="34"/>
    <col min="5122" max="5122" width="14.6640625" style="34" customWidth="1"/>
    <col min="5123" max="5348" width="9.109375" style="34"/>
    <col min="5349" max="5349" width="9.88671875" style="34" customWidth="1"/>
    <col min="5350" max="5350" width="20" style="34" customWidth="1"/>
    <col min="5351" max="5351" width="23" style="34" bestFit="1" customWidth="1"/>
    <col min="5352" max="5352" width="24.33203125" style="34" customWidth="1"/>
    <col min="5353" max="5353" width="11.5546875" style="34" customWidth="1"/>
    <col min="5354" max="5354" width="9.44140625" style="34" customWidth="1"/>
    <col min="5355" max="5370" width="0" style="34" hidden="1" customWidth="1"/>
    <col min="5371" max="5372" width="9.109375" style="34"/>
    <col min="5373" max="5374" width="9.109375" style="34" customWidth="1"/>
    <col min="5375" max="5375" width="9.109375" style="34"/>
    <col min="5376" max="5376" width="12.109375" style="34" customWidth="1"/>
    <col min="5377" max="5377" width="9.109375" style="34"/>
    <col min="5378" max="5378" width="14.6640625" style="34" customWidth="1"/>
    <col min="5379" max="5604" width="9.109375" style="34"/>
    <col min="5605" max="5605" width="9.88671875" style="34" customWidth="1"/>
    <col min="5606" max="5606" width="20" style="34" customWidth="1"/>
    <col min="5607" max="5607" width="23" style="34" bestFit="1" customWidth="1"/>
    <col min="5608" max="5608" width="24.33203125" style="34" customWidth="1"/>
    <col min="5609" max="5609" width="11.5546875" style="34" customWidth="1"/>
    <col min="5610" max="5610" width="9.44140625" style="34" customWidth="1"/>
    <col min="5611" max="5626" width="0" style="34" hidden="1" customWidth="1"/>
    <col min="5627" max="5628" width="9.109375" style="34"/>
    <col min="5629" max="5630" width="9.109375" style="34" customWidth="1"/>
    <col min="5631" max="5631" width="9.109375" style="34"/>
    <col min="5632" max="5632" width="12.109375" style="34" customWidth="1"/>
    <col min="5633" max="5633" width="9.109375" style="34"/>
    <col min="5634" max="5634" width="14.6640625" style="34" customWidth="1"/>
    <col min="5635" max="5860" width="9.109375" style="34"/>
    <col min="5861" max="5861" width="9.88671875" style="34" customWidth="1"/>
    <col min="5862" max="5862" width="20" style="34" customWidth="1"/>
    <col min="5863" max="5863" width="23" style="34" bestFit="1" customWidth="1"/>
    <col min="5864" max="5864" width="24.33203125" style="34" customWidth="1"/>
    <col min="5865" max="5865" width="11.5546875" style="34" customWidth="1"/>
    <col min="5866" max="5866" width="9.44140625" style="34" customWidth="1"/>
    <col min="5867" max="5882" width="0" style="34" hidden="1" customWidth="1"/>
    <col min="5883" max="5884" width="9.109375" style="34"/>
    <col min="5885" max="5886" width="9.109375" style="34" customWidth="1"/>
    <col min="5887" max="5887" width="9.109375" style="34"/>
    <col min="5888" max="5888" width="12.109375" style="34" customWidth="1"/>
    <col min="5889" max="5889" width="9.109375" style="34"/>
    <col min="5890" max="5890" width="14.6640625" style="34" customWidth="1"/>
    <col min="5891" max="6116" width="9.109375" style="34"/>
    <col min="6117" max="6117" width="9.88671875" style="34" customWidth="1"/>
    <col min="6118" max="6118" width="20" style="34" customWidth="1"/>
    <col min="6119" max="6119" width="23" style="34" bestFit="1" customWidth="1"/>
    <col min="6120" max="6120" width="24.33203125" style="34" customWidth="1"/>
    <col min="6121" max="6121" width="11.5546875" style="34" customWidth="1"/>
    <col min="6122" max="6122" width="9.44140625" style="34" customWidth="1"/>
    <col min="6123" max="6138" width="0" style="34" hidden="1" customWidth="1"/>
    <col min="6139" max="6140" width="9.109375" style="34"/>
    <col min="6141" max="6142" width="9.109375" style="34" customWidth="1"/>
    <col min="6143" max="6143" width="9.109375" style="34"/>
    <col min="6144" max="6144" width="12.109375" style="34" customWidth="1"/>
    <col min="6145" max="6145" width="9.109375" style="34"/>
    <col min="6146" max="6146" width="14.6640625" style="34" customWidth="1"/>
    <col min="6147" max="6372" width="9.109375" style="34"/>
    <col min="6373" max="6373" width="9.88671875" style="34" customWidth="1"/>
    <col min="6374" max="6374" width="20" style="34" customWidth="1"/>
    <col min="6375" max="6375" width="23" style="34" bestFit="1" customWidth="1"/>
    <col min="6376" max="6376" width="24.33203125" style="34" customWidth="1"/>
    <col min="6377" max="6377" width="11.5546875" style="34" customWidth="1"/>
    <col min="6378" max="6378" width="9.44140625" style="34" customWidth="1"/>
    <col min="6379" max="6394" width="0" style="34" hidden="1" customWidth="1"/>
    <col min="6395" max="6396" width="9.109375" style="34"/>
    <col min="6397" max="6398" width="9.109375" style="34" customWidth="1"/>
    <col min="6399" max="6399" width="9.109375" style="34"/>
    <col min="6400" max="6400" width="12.109375" style="34" customWidth="1"/>
    <col min="6401" max="6401" width="9.109375" style="34"/>
    <col min="6402" max="6402" width="14.6640625" style="34" customWidth="1"/>
    <col min="6403" max="6628" width="9.109375" style="34"/>
    <col min="6629" max="6629" width="9.88671875" style="34" customWidth="1"/>
    <col min="6630" max="6630" width="20" style="34" customWidth="1"/>
    <col min="6631" max="6631" width="23" style="34" bestFit="1" customWidth="1"/>
    <col min="6632" max="6632" width="24.33203125" style="34" customWidth="1"/>
    <col min="6633" max="6633" width="11.5546875" style="34" customWidth="1"/>
    <col min="6634" max="6634" width="9.44140625" style="34" customWidth="1"/>
    <col min="6635" max="6650" width="0" style="34" hidden="1" customWidth="1"/>
    <col min="6651" max="6652" width="9.109375" style="34"/>
    <col min="6653" max="6654" width="9.109375" style="34" customWidth="1"/>
    <col min="6655" max="6655" width="9.109375" style="34"/>
    <col min="6656" max="6656" width="12.109375" style="34" customWidth="1"/>
    <col min="6657" max="6657" width="9.109375" style="34"/>
    <col min="6658" max="6658" width="14.6640625" style="34" customWidth="1"/>
    <col min="6659" max="6884" width="9.109375" style="34"/>
    <col min="6885" max="6885" width="9.88671875" style="34" customWidth="1"/>
    <col min="6886" max="6886" width="20" style="34" customWidth="1"/>
    <col min="6887" max="6887" width="23" style="34" bestFit="1" customWidth="1"/>
    <col min="6888" max="6888" width="24.33203125" style="34" customWidth="1"/>
    <col min="6889" max="6889" width="11.5546875" style="34" customWidth="1"/>
    <col min="6890" max="6890" width="9.44140625" style="34" customWidth="1"/>
    <col min="6891" max="6906" width="0" style="34" hidden="1" customWidth="1"/>
    <col min="6907" max="6908" width="9.109375" style="34"/>
    <col min="6909" max="6910" width="9.109375" style="34" customWidth="1"/>
    <col min="6911" max="6911" width="9.109375" style="34"/>
    <col min="6912" max="6912" width="12.109375" style="34" customWidth="1"/>
    <col min="6913" max="6913" width="9.109375" style="34"/>
    <col min="6914" max="6914" width="14.6640625" style="34" customWidth="1"/>
    <col min="6915" max="7140" width="9.109375" style="34"/>
    <col min="7141" max="7141" width="9.88671875" style="34" customWidth="1"/>
    <col min="7142" max="7142" width="20" style="34" customWidth="1"/>
    <col min="7143" max="7143" width="23" style="34" bestFit="1" customWidth="1"/>
    <col min="7144" max="7144" width="24.33203125" style="34" customWidth="1"/>
    <col min="7145" max="7145" width="11.5546875" style="34" customWidth="1"/>
    <col min="7146" max="7146" width="9.44140625" style="34" customWidth="1"/>
    <col min="7147" max="7162" width="0" style="34" hidden="1" customWidth="1"/>
    <col min="7163" max="7164" width="9.109375" style="34"/>
    <col min="7165" max="7166" width="9.109375" style="34" customWidth="1"/>
    <col min="7167" max="7167" width="9.109375" style="34"/>
    <col min="7168" max="7168" width="12.109375" style="34" customWidth="1"/>
    <col min="7169" max="7169" width="9.109375" style="34"/>
    <col min="7170" max="7170" width="14.6640625" style="34" customWidth="1"/>
    <col min="7171" max="7396" width="9.109375" style="34"/>
    <col min="7397" max="7397" width="9.88671875" style="34" customWidth="1"/>
    <col min="7398" max="7398" width="20" style="34" customWidth="1"/>
    <col min="7399" max="7399" width="23" style="34" bestFit="1" customWidth="1"/>
    <col min="7400" max="7400" width="24.33203125" style="34" customWidth="1"/>
    <col min="7401" max="7401" width="11.5546875" style="34" customWidth="1"/>
    <col min="7402" max="7402" width="9.44140625" style="34" customWidth="1"/>
    <col min="7403" max="7418" width="0" style="34" hidden="1" customWidth="1"/>
    <col min="7419" max="7420" width="9.109375" style="34"/>
    <col min="7421" max="7422" width="9.109375" style="34" customWidth="1"/>
    <col min="7423" max="7423" width="9.109375" style="34"/>
    <col min="7424" max="7424" width="12.109375" style="34" customWidth="1"/>
    <col min="7425" max="7425" width="9.109375" style="34"/>
    <col min="7426" max="7426" width="14.6640625" style="34" customWidth="1"/>
    <col min="7427" max="7652" width="9.109375" style="34"/>
    <col min="7653" max="7653" width="9.88671875" style="34" customWidth="1"/>
    <col min="7654" max="7654" width="20" style="34" customWidth="1"/>
    <col min="7655" max="7655" width="23" style="34" bestFit="1" customWidth="1"/>
    <col min="7656" max="7656" width="24.33203125" style="34" customWidth="1"/>
    <col min="7657" max="7657" width="11.5546875" style="34" customWidth="1"/>
    <col min="7658" max="7658" width="9.44140625" style="34" customWidth="1"/>
    <col min="7659" max="7674" width="0" style="34" hidden="1" customWidth="1"/>
    <col min="7675" max="7676" width="9.109375" style="34"/>
    <col min="7677" max="7678" width="9.109375" style="34" customWidth="1"/>
    <col min="7679" max="7679" width="9.109375" style="34"/>
    <col min="7680" max="7680" width="12.109375" style="34" customWidth="1"/>
    <col min="7681" max="7681" width="9.109375" style="34"/>
    <col min="7682" max="7682" width="14.6640625" style="34" customWidth="1"/>
    <col min="7683" max="7908" width="9.109375" style="34"/>
    <col min="7909" max="7909" width="9.88671875" style="34" customWidth="1"/>
    <col min="7910" max="7910" width="20" style="34" customWidth="1"/>
    <col min="7911" max="7911" width="23" style="34" bestFit="1" customWidth="1"/>
    <col min="7912" max="7912" width="24.33203125" style="34" customWidth="1"/>
    <col min="7913" max="7913" width="11.5546875" style="34" customWidth="1"/>
    <col min="7914" max="7914" width="9.44140625" style="34" customWidth="1"/>
    <col min="7915" max="7930" width="0" style="34" hidden="1" customWidth="1"/>
    <col min="7931" max="7932" width="9.109375" style="34"/>
    <col min="7933" max="7934" width="9.109375" style="34" customWidth="1"/>
    <col min="7935" max="7935" width="9.109375" style="34"/>
    <col min="7936" max="7936" width="12.109375" style="34" customWidth="1"/>
    <col min="7937" max="7937" width="9.109375" style="34"/>
    <col min="7938" max="7938" width="14.6640625" style="34" customWidth="1"/>
    <col min="7939" max="8164" width="9.109375" style="34"/>
    <col min="8165" max="8165" width="9.88671875" style="34" customWidth="1"/>
    <col min="8166" max="8166" width="20" style="34" customWidth="1"/>
    <col min="8167" max="8167" width="23" style="34" bestFit="1" customWidth="1"/>
    <col min="8168" max="8168" width="24.33203125" style="34" customWidth="1"/>
    <col min="8169" max="8169" width="11.5546875" style="34" customWidth="1"/>
    <col min="8170" max="8170" width="9.44140625" style="34" customWidth="1"/>
    <col min="8171" max="8186" width="0" style="34" hidden="1" customWidth="1"/>
    <col min="8187" max="8188" width="9.109375" style="34"/>
    <col min="8189" max="8190" width="9.109375" style="34" customWidth="1"/>
    <col min="8191" max="8191" width="9.109375" style="34"/>
    <col min="8192" max="8192" width="12.109375" style="34" customWidth="1"/>
    <col min="8193" max="8193" width="9.109375" style="34"/>
    <col min="8194" max="8194" width="14.6640625" style="34" customWidth="1"/>
    <col min="8195" max="8420" width="9.109375" style="34"/>
    <col min="8421" max="8421" width="9.88671875" style="34" customWidth="1"/>
    <col min="8422" max="8422" width="20" style="34" customWidth="1"/>
    <col min="8423" max="8423" width="23" style="34" bestFit="1" customWidth="1"/>
    <col min="8424" max="8424" width="24.33203125" style="34" customWidth="1"/>
    <col min="8425" max="8425" width="11.5546875" style="34" customWidth="1"/>
    <col min="8426" max="8426" width="9.44140625" style="34" customWidth="1"/>
    <col min="8427" max="8442" width="0" style="34" hidden="1" customWidth="1"/>
    <col min="8443" max="8444" width="9.109375" style="34"/>
    <col min="8445" max="8446" width="9.109375" style="34" customWidth="1"/>
    <col min="8447" max="8447" width="9.109375" style="34"/>
    <col min="8448" max="8448" width="12.109375" style="34" customWidth="1"/>
    <col min="8449" max="8449" width="9.109375" style="34"/>
    <col min="8450" max="8450" width="14.6640625" style="34" customWidth="1"/>
    <col min="8451" max="8676" width="9.109375" style="34"/>
    <col min="8677" max="8677" width="9.88671875" style="34" customWidth="1"/>
    <col min="8678" max="8678" width="20" style="34" customWidth="1"/>
    <col min="8679" max="8679" width="23" style="34" bestFit="1" customWidth="1"/>
    <col min="8680" max="8680" width="24.33203125" style="34" customWidth="1"/>
    <col min="8681" max="8681" width="11.5546875" style="34" customWidth="1"/>
    <col min="8682" max="8682" width="9.44140625" style="34" customWidth="1"/>
    <col min="8683" max="8698" width="0" style="34" hidden="1" customWidth="1"/>
    <col min="8699" max="8700" width="9.109375" style="34"/>
    <col min="8701" max="8702" width="9.109375" style="34" customWidth="1"/>
    <col min="8703" max="8703" width="9.109375" style="34"/>
    <col min="8704" max="8704" width="12.109375" style="34" customWidth="1"/>
    <col min="8705" max="8705" width="9.109375" style="34"/>
    <col min="8706" max="8706" width="14.6640625" style="34" customWidth="1"/>
    <col min="8707" max="8932" width="9.109375" style="34"/>
    <col min="8933" max="8933" width="9.88671875" style="34" customWidth="1"/>
    <col min="8934" max="8934" width="20" style="34" customWidth="1"/>
    <col min="8935" max="8935" width="23" style="34" bestFit="1" customWidth="1"/>
    <col min="8936" max="8936" width="24.33203125" style="34" customWidth="1"/>
    <col min="8937" max="8937" width="11.5546875" style="34" customWidth="1"/>
    <col min="8938" max="8938" width="9.44140625" style="34" customWidth="1"/>
    <col min="8939" max="8954" width="0" style="34" hidden="1" customWidth="1"/>
    <col min="8955" max="8956" width="9.109375" style="34"/>
    <col min="8957" max="8958" width="9.109375" style="34" customWidth="1"/>
    <col min="8959" max="8959" width="9.109375" style="34"/>
    <col min="8960" max="8960" width="12.109375" style="34" customWidth="1"/>
    <col min="8961" max="8961" width="9.109375" style="34"/>
    <col min="8962" max="8962" width="14.6640625" style="34" customWidth="1"/>
    <col min="8963" max="9188" width="9.109375" style="34"/>
    <col min="9189" max="9189" width="9.88671875" style="34" customWidth="1"/>
    <col min="9190" max="9190" width="20" style="34" customWidth="1"/>
    <col min="9191" max="9191" width="23" style="34" bestFit="1" customWidth="1"/>
    <col min="9192" max="9192" width="24.33203125" style="34" customWidth="1"/>
    <col min="9193" max="9193" width="11.5546875" style="34" customWidth="1"/>
    <col min="9194" max="9194" width="9.44140625" style="34" customWidth="1"/>
    <col min="9195" max="9210" width="0" style="34" hidden="1" customWidth="1"/>
    <col min="9211" max="9212" width="9.109375" style="34"/>
    <col min="9213" max="9214" width="9.109375" style="34" customWidth="1"/>
    <col min="9215" max="9215" width="9.109375" style="34"/>
    <col min="9216" max="9216" width="12.109375" style="34" customWidth="1"/>
    <col min="9217" max="9217" width="9.109375" style="34"/>
    <col min="9218" max="9218" width="14.6640625" style="34" customWidth="1"/>
    <col min="9219" max="9444" width="9.109375" style="34"/>
    <col min="9445" max="9445" width="9.88671875" style="34" customWidth="1"/>
    <col min="9446" max="9446" width="20" style="34" customWidth="1"/>
    <col min="9447" max="9447" width="23" style="34" bestFit="1" customWidth="1"/>
    <col min="9448" max="9448" width="24.33203125" style="34" customWidth="1"/>
    <col min="9449" max="9449" width="11.5546875" style="34" customWidth="1"/>
    <col min="9450" max="9450" width="9.44140625" style="34" customWidth="1"/>
    <col min="9451" max="9466" width="0" style="34" hidden="1" customWidth="1"/>
    <col min="9467" max="9468" width="9.109375" style="34"/>
    <col min="9469" max="9470" width="9.109375" style="34" customWidth="1"/>
    <col min="9471" max="9471" width="9.109375" style="34"/>
    <col min="9472" max="9472" width="12.109375" style="34" customWidth="1"/>
    <col min="9473" max="9473" width="9.109375" style="34"/>
    <col min="9474" max="9474" width="14.6640625" style="34" customWidth="1"/>
    <col min="9475" max="9700" width="9.109375" style="34"/>
    <col min="9701" max="9701" width="9.88671875" style="34" customWidth="1"/>
    <col min="9702" max="9702" width="20" style="34" customWidth="1"/>
    <col min="9703" max="9703" width="23" style="34" bestFit="1" customWidth="1"/>
    <col min="9704" max="9704" width="24.33203125" style="34" customWidth="1"/>
    <col min="9705" max="9705" width="11.5546875" style="34" customWidth="1"/>
    <col min="9706" max="9706" width="9.44140625" style="34" customWidth="1"/>
    <col min="9707" max="9722" width="0" style="34" hidden="1" customWidth="1"/>
    <col min="9723" max="9724" width="9.109375" style="34"/>
    <col min="9725" max="9726" width="9.109375" style="34" customWidth="1"/>
    <col min="9727" max="9727" width="9.109375" style="34"/>
    <col min="9728" max="9728" width="12.109375" style="34" customWidth="1"/>
    <col min="9729" max="9729" width="9.109375" style="34"/>
    <col min="9730" max="9730" width="14.6640625" style="34" customWidth="1"/>
    <col min="9731" max="9956" width="9.109375" style="34"/>
    <col min="9957" max="9957" width="9.88671875" style="34" customWidth="1"/>
    <col min="9958" max="9958" width="20" style="34" customWidth="1"/>
    <col min="9959" max="9959" width="23" style="34" bestFit="1" customWidth="1"/>
    <col min="9960" max="9960" width="24.33203125" style="34" customWidth="1"/>
    <col min="9961" max="9961" width="11.5546875" style="34" customWidth="1"/>
    <col min="9962" max="9962" width="9.44140625" style="34" customWidth="1"/>
    <col min="9963" max="9978" width="0" style="34" hidden="1" customWidth="1"/>
    <col min="9979" max="9980" width="9.109375" style="34"/>
    <col min="9981" max="9982" width="9.109375" style="34" customWidth="1"/>
    <col min="9983" max="9983" width="9.109375" style="34"/>
    <col min="9984" max="9984" width="12.109375" style="34" customWidth="1"/>
    <col min="9985" max="9985" width="9.109375" style="34"/>
    <col min="9986" max="9986" width="14.6640625" style="34" customWidth="1"/>
    <col min="9987" max="10212" width="9.109375" style="34"/>
    <col min="10213" max="10213" width="9.88671875" style="34" customWidth="1"/>
    <col min="10214" max="10214" width="20" style="34" customWidth="1"/>
    <col min="10215" max="10215" width="23" style="34" bestFit="1" customWidth="1"/>
    <col min="10216" max="10216" width="24.33203125" style="34" customWidth="1"/>
    <col min="10217" max="10217" width="11.5546875" style="34" customWidth="1"/>
    <col min="10218" max="10218" width="9.44140625" style="34" customWidth="1"/>
    <col min="10219" max="10234" width="0" style="34" hidden="1" customWidth="1"/>
    <col min="10235" max="10236" width="9.109375" style="34"/>
    <col min="10237" max="10238" width="9.109375" style="34" customWidth="1"/>
    <col min="10239" max="10239" width="9.109375" style="34"/>
    <col min="10240" max="10240" width="12.109375" style="34" customWidth="1"/>
    <col min="10241" max="10241" width="9.109375" style="34"/>
    <col min="10242" max="10242" width="14.6640625" style="34" customWidth="1"/>
    <col min="10243" max="10468" width="9.109375" style="34"/>
    <col min="10469" max="10469" width="9.88671875" style="34" customWidth="1"/>
    <col min="10470" max="10470" width="20" style="34" customWidth="1"/>
    <col min="10471" max="10471" width="23" style="34" bestFit="1" customWidth="1"/>
    <col min="10472" max="10472" width="24.33203125" style="34" customWidth="1"/>
    <col min="10473" max="10473" width="11.5546875" style="34" customWidth="1"/>
    <col min="10474" max="10474" width="9.44140625" style="34" customWidth="1"/>
    <col min="10475" max="10490" width="0" style="34" hidden="1" customWidth="1"/>
    <col min="10491" max="10492" width="9.109375" style="34"/>
    <col min="10493" max="10494" width="9.109375" style="34" customWidth="1"/>
    <col min="10495" max="10495" width="9.109375" style="34"/>
    <col min="10496" max="10496" width="12.109375" style="34" customWidth="1"/>
    <col min="10497" max="10497" width="9.109375" style="34"/>
    <col min="10498" max="10498" width="14.6640625" style="34" customWidth="1"/>
    <col min="10499" max="10724" width="9.109375" style="34"/>
    <col min="10725" max="10725" width="9.88671875" style="34" customWidth="1"/>
    <col min="10726" max="10726" width="20" style="34" customWidth="1"/>
    <col min="10727" max="10727" width="23" style="34" bestFit="1" customWidth="1"/>
    <col min="10728" max="10728" width="24.33203125" style="34" customWidth="1"/>
    <col min="10729" max="10729" width="11.5546875" style="34" customWidth="1"/>
    <col min="10730" max="10730" width="9.44140625" style="34" customWidth="1"/>
    <col min="10731" max="10746" width="0" style="34" hidden="1" customWidth="1"/>
    <col min="10747" max="10748" width="9.109375" style="34"/>
    <col min="10749" max="10750" width="9.109375" style="34" customWidth="1"/>
    <col min="10751" max="10751" width="9.109375" style="34"/>
    <col min="10752" max="10752" width="12.109375" style="34" customWidth="1"/>
    <col min="10753" max="10753" width="9.109375" style="34"/>
    <col min="10754" max="10754" width="14.6640625" style="34" customWidth="1"/>
    <col min="10755" max="10980" width="9.109375" style="34"/>
    <col min="10981" max="10981" width="9.88671875" style="34" customWidth="1"/>
    <col min="10982" max="10982" width="20" style="34" customWidth="1"/>
    <col min="10983" max="10983" width="23" style="34" bestFit="1" customWidth="1"/>
    <col min="10984" max="10984" width="24.33203125" style="34" customWidth="1"/>
    <col min="10985" max="10985" width="11.5546875" style="34" customWidth="1"/>
    <col min="10986" max="10986" width="9.44140625" style="34" customWidth="1"/>
    <col min="10987" max="11002" width="0" style="34" hidden="1" customWidth="1"/>
    <col min="11003" max="11004" width="9.109375" style="34"/>
    <col min="11005" max="11006" width="9.109375" style="34" customWidth="1"/>
    <col min="11007" max="11007" width="9.109375" style="34"/>
    <col min="11008" max="11008" width="12.109375" style="34" customWidth="1"/>
    <col min="11009" max="11009" width="9.109375" style="34"/>
    <col min="11010" max="11010" width="14.6640625" style="34" customWidth="1"/>
    <col min="11011" max="11236" width="9.109375" style="34"/>
    <col min="11237" max="11237" width="9.88671875" style="34" customWidth="1"/>
    <col min="11238" max="11238" width="20" style="34" customWidth="1"/>
    <col min="11239" max="11239" width="23" style="34" bestFit="1" customWidth="1"/>
    <col min="11240" max="11240" width="24.33203125" style="34" customWidth="1"/>
    <col min="11241" max="11241" width="11.5546875" style="34" customWidth="1"/>
    <col min="11242" max="11242" width="9.44140625" style="34" customWidth="1"/>
    <col min="11243" max="11258" width="0" style="34" hidden="1" customWidth="1"/>
    <col min="11259" max="11260" width="9.109375" style="34"/>
    <col min="11261" max="11262" width="9.109375" style="34" customWidth="1"/>
    <col min="11263" max="11263" width="9.109375" style="34"/>
    <col min="11264" max="11264" width="12.109375" style="34" customWidth="1"/>
    <col min="11265" max="11265" width="9.109375" style="34"/>
    <col min="11266" max="11266" width="14.6640625" style="34" customWidth="1"/>
    <col min="11267" max="11492" width="9.109375" style="34"/>
    <col min="11493" max="11493" width="9.88671875" style="34" customWidth="1"/>
    <col min="11494" max="11494" width="20" style="34" customWidth="1"/>
    <col min="11495" max="11495" width="23" style="34" bestFit="1" customWidth="1"/>
    <col min="11496" max="11496" width="24.33203125" style="34" customWidth="1"/>
    <col min="11497" max="11497" width="11.5546875" style="34" customWidth="1"/>
    <col min="11498" max="11498" width="9.44140625" style="34" customWidth="1"/>
    <col min="11499" max="11514" width="0" style="34" hidden="1" customWidth="1"/>
    <col min="11515" max="11516" width="9.109375" style="34"/>
    <col min="11517" max="11518" width="9.109375" style="34" customWidth="1"/>
    <col min="11519" max="11519" width="9.109375" style="34"/>
    <col min="11520" max="11520" width="12.109375" style="34" customWidth="1"/>
    <col min="11521" max="11521" width="9.109375" style="34"/>
    <col min="11522" max="11522" width="14.6640625" style="34" customWidth="1"/>
    <col min="11523" max="11748" width="9.109375" style="34"/>
    <col min="11749" max="11749" width="9.88671875" style="34" customWidth="1"/>
    <col min="11750" max="11750" width="20" style="34" customWidth="1"/>
    <col min="11751" max="11751" width="23" style="34" bestFit="1" customWidth="1"/>
    <col min="11752" max="11752" width="24.33203125" style="34" customWidth="1"/>
    <col min="11753" max="11753" width="11.5546875" style="34" customWidth="1"/>
    <col min="11754" max="11754" width="9.44140625" style="34" customWidth="1"/>
    <col min="11755" max="11770" width="0" style="34" hidden="1" customWidth="1"/>
    <col min="11771" max="11772" width="9.109375" style="34"/>
    <col min="11773" max="11774" width="9.109375" style="34" customWidth="1"/>
    <col min="11775" max="11775" width="9.109375" style="34"/>
    <col min="11776" max="11776" width="12.109375" style="34" customWidth="1"/>
    <col min="11777" max="11777" width="9.109375" style="34"/>
    <col min="11778" max="11778" width="14.6640625" style="34" customWidth="1"/>
    <col min="11779" max="12004" width="9.109375" style="34"/>
    <col min="12005" max="12005" width="9.88671875" style="34" customWidth="1"/>
    <col min="12006" max="12006" width="20" style="34" customWidth="1"/>
    <col min="12007" max="12007" width="23" style="34" bestFit="1" customWidth="1"/>
    <col min="12008" max="12008" width="24.33203125" style="34" customWidth="1"/>
    <col min="12009" max="12009" width="11.5546875" style="34" customWidth="1"/>
    <col min="12010" max="12010" width="9.44140625" style="34" customWidth="1"/>
    <col min="12011" max="12026" width="0" style="34" hidden="1" customWidth="1"/>
    <col min="12027" max="12028" width="9.109375" style="34"/>
    <col min="12029" max="12030" width="9.109375" style="34" customWidth="1"/>
    <col min="12031" max="12031" width="9.109375" style="34"/>
    <col min="12032" max="12032" width="12.109375" style="34" customWidth="1"/>
    <col min="12033" max="12033" width="9.109375" style="34"/>
    <col min="12034" max="12034" width="14.6640625" style="34" customWidth="1"/>
    <col min="12035" max="12260" width="9.109375" style="34"/>
    <col min="12261" max="12261" width="9.88671875" style="34" customWidth="1"/>
    <col min="12262" max="12262" width="20" style="34" customWidth="1"/>
    <col min="12263" max="12263" width="23" style="34" bestFit="1" customWidth="1"/>
    <col min="12264" max="12264" width="24.33203125" style="34" customWidth="1"/>
    <col min="12265" max="12265" width="11.5546875" style="34" customWidth="1"/>
    <col min="12266" max="12266" width="9.44140625" style="34" customWidth="1"/>
    <col min="12267" max="12282" width="0" style="34" hidden="1" customWidth="1"/>
    <col min="12283" max="12284" width="9.109375" style="34"/>
    <col min="12285" max="12286" width="9.109375" style="34" customWidth="1"/>
    <col min="12287" max="12287" width="9.109375" style="34"/>
    <col min="12288" max="12288" width="12.109375" style="34" customWidth="1"/>
    <col min="12289" max="12289" width="9.109375" style="34"/>
    <col min="12290" max="12290" width="14.6640625" style="34" customWidth="1"/>
    <col min="12291" max="12516" width="9.109375" style="34"/>
    <col min="12517" max="12517" width="9.88671875" style="34" customWidth="1"/>
    <col min="12518" max="12518" width="20" style="34" customWidth="1"/>
    <col min="12519" max="12519" width="23" style="34" bestFit="1" customWidth="1"/>
    <col min="12520" max="12520" width="24.33203125" style="34" customWidth="1"/>
    <col min="12521" max="12521" width="11.5546875" style="34" customWidth="1"/>
    <col min="12522" max="12522" width="9.44140625" style="34" customWidth="1"/>
    <col min="12523" max="12538" width="0" style="34" hidden="1" customWidth="1"/>
    <col min="12539" max="12540" width="9.109375" style="34"/>
    <col min="12541" max="12542" width="9.109375" style="34" customWidth="1"/>
    <col min="12543" max="12543" width="9.109375" style="34"/>
    <col min="12544" max="12544" width="12.109375" style="34" customWidth="1"/>
    <col min="12545" max="12545" width="9.109375" style="34"/>
    <col min="12546" max="12546" width="14.6640625" style="34" customWidth="1"/>
    <col min="12547" max="12772" width="9.109375" style="34"/>
    <col min="12773" max="12773" width="9.88671875" style="34" customWidth="1"/>
    <col min="12774" max="12774" width="20" style="34" customWidth="1"/>
    <col min="12775" max="12775" width="23" style="34" bestFit="1" customWidth="1"/>
    <col min="12776" max="12776" width="24.33203125" style="34" customWidth="1"/>
    <col min="12777" max="12777" width="11.5546875" style="34" customWidth="1"/>
    <col min="12778" max="12778" width="9.44140625" style="34" customWidth="1"/>
    <col min="12779" max="12794" width="0" style="34" hidden="1" customWidth="1"/>
    <col min="12795" max="12796" width="9.109375" style="34"/>
    <col min="12797" max="12798" width="9.109375" style="34" customWidth="1"/>
    <col min="12799" max="12799" width="9.109375" style="34"/>
    <col min="12800" max="12800" width="12.109375" style="34" customWidth="1"/>
    <col min="12801" max="12801" width="9.109375" style="34"/>
    <col min="12802" max="12802" width="14.6640625" style="34" customWidth="1"/>
    <col min="12803" max="13028" width="9.109375" style="34"/>
    <col min="13029" max="13029" width="9.88671875" style="34" customWidth="1"/>
    <col min="13030" max="13030" width="20" style="34" customWidth="1"/>
    <col min="13031" max="13031" width="23" style="34" bestFit="1" customWidth="1"/>
    <col min="13032" max="13032" width="24.33203125" style="34" customWidth="1"/>
    <col min="13033" max="13033" width="11.5546875" style="34" customWidth="1"/>
    <col min="13034" max="13034" width="9.44140625" style="34" customWidth="1"/>
    <col min="13035" max="13050" width="0" style="34" hidden="1" customWidth="1"/>
    <col min="13051" max="13052" width="9.109375" style="34"/>
    <col min="13053" max="13054" width="9.109375" style="34" customWidth="1"/>
    <col min="13055" max="13055" width="9.109375" style="34"/>
    <col min="13056" max="13056" width="12.109375" style="34" customWidth="1"/>
    <col min="13057" max="13057" width="9.109375" style="34"/>
    <col min="13058" max="13058" width="14.6640625" style="34" customWidth="1"/>
    <col min="13059" max="13284" width="9.109375" style="34"/>
    <col min="13285" max="13285" width="9.88671875" style="34" customWidth="1"/>
    <col min="13286" max="13286" width="20" style="34" customWidth="1"/>
    <col min="13287" max="13287" width="23" style="34" bestFit="1" customWidth="1"/>
    <col min="13288" max="13288" width="24.33203125" style="34" customWidth="1"/>
    <col min="13289" max="13289" width="11.5546875" style="34" customWidth="1"/>
    <col min="13290" max="13290" width="9.44140625" style="34" customWidth="1"/>
    <col min="13291" max="13306" width="0" style="34" hidden="1" customWidth="1"/>
    <col min="13307" max="13308" width="9.109375" style="34"/>
    <col min="13309" max="13310" width="9.109375" style="34" customWidth="1"/>
    <col min="13311" max="13311" width="9.109375" style="34"/>
    <col min="13312" max="13312" width="12.109375" style="34" customWidth="1"/>
    <col min="13313" max="13313" width="9.109375" style="34"/>
    <col min="13314" max="13314" width="14.6640625" style="34" customWidth="1"/>
    <col min="13315" max="13540" width="9.109375" style="34"/>
    <col min="13541" max="13541" width="9.88671875" style="34" customWidth="1"/>
    <col min="13542" max="13542" width="20" style="34" customWidth="1"/>
    <col min="13543" max="13543" width="23" style="34" bestFit="1" customWidth="1"/>
    <col min="13544" max="13544" width="24.33203125" style="34" customWidth="1"/>
    <col min="13545" max="13545" width="11.5546875" style="34" customWidth="1"/>
    <col min="13546" max="13546" width="9.44140625" style="34" customWidth="1"/>
    <col min="13547" max="13562" width="0" style="34" hidden="1" customWidth="1"/>
    <col min="13563" max="13564" width="9.109375" style="34"/>
    <col min="13565" max="13566" width="9.109375" style="34" customWidth="1"/>
    <col min="13567" max="13567" width="9.109375" style="34"/>
    <col min="13568" max="13568" width="12.109375" style="34" customWidth="1"/>
    <col min="13569" max="13569" width="9.109375" style="34"/>
    <col min="13570" max="13570" width="14.6640625" style="34" customWidth="1"/>
    <col min="13571" max="13796" width="9.109375" style="34"/>
    <col min="13797" max="13797" width="9.88671875" style="34" customWidth="1"/>
    <col min="13798" max="13798" width="20" style="34" customWidth="1"/>
    <col min="13799" max="13799" width="23" style="34" bestFit="1" customWidth="1"/>
    <col min="13800" max="13800" width="24.33203125" style="34" customWidth="1"/>
    <col min="13801" max="13801" width="11.5546875" style="34" customWidth="1"/>
    <col min="13802" max="13802" width="9.44140625" style="34" customWidth="1"/>
    <col min="13803" max="13818" width="0" style="34" hidden="1" customWidth="1"/>
    <col min="13819" max="13820" width="9.109375" style="34"/>
    <col min="13821" max="13822" width="9.109375" style="34" customWidth="1"/>
    <col min="13823" max="13823" width="9.109375" style="34"/>
    <col min="13824" max="13824" width="12.109375" style="34" customWidth="1"/>
    <col min="13825" max="13825" width="9.109375" style="34"/>
    <col min="13826" max="13826" width="14.6640625" style="34" customWidth="1"/>
    <col min="13827" max="14052" width="9.109375" style="34"/>
    <col min="14053" max="14053" width="9.88671875" style="34" customWidth="1"/>
    <col min="14054" max="14054" width="20" style="34" customWidth="1"/>
    <col min="14055" max="14055" width="23" style="34" bestFit="1" customWidth="1"/>
    <col min="14056" max="14056" width="24.33203125" style="34" customWidth="1"/>
    <col min="14057" max="14057" width="11.5546875" style="34" customWidth="1"/>
    <col min="14058" max="14058" width="9.44140625" style="34" customWidth="1"/>
    <col min="14059" max="14074" width="0" style="34" hidden="1" customWidth="1"/>
    <col min="14075" max="14076" width="9.109375" style="34"/>
    <col min="14077" max="14078" width="9.109375" style="34" customWidth="1"/>
    <col min="14079" max="14079" width="9.109375" style="34"/>
    <col min="14080" max="14080" width="12.109375" style="34" customWidth="1"/>
    <col min="14081" max="14081" width="9.109375" style="34"/>
    <col min="14082" max="14082" width="14.6640625" style="34" customWidth="1"/>
    <col min="14083" max="14308" width="9.109375" style="34"/>
    <col min="14309" max="14309" width="9.88671875" style="34" customWidth="1"/>
    <col min="14310" max="14310" width="20" style="34" customWidth="1"/>
    <col min="14311" max="14311" width="23" style="34" bestFit="1" customWidth="1"/>
    <col min="14312" max="14312" width="24.33203125" style="34" customWidth="1"/>
    <col min="14313" max="14313" width="11.5546875" style="34" customWidth="1"/>
    <col min="14314" max="14314" width="9.44140625" style="34" customWidth="1"/>
    <col min="14315" max="14330" width="0" style="34" hidden="1" customWidth="1"/>
    <col min="14331" max="14332" width="9.109375" style="34"/>
    <col min="14333" max="14334" width="9.109375" style="34" customWidth="1"/>
    <col min="14335" max="14335" width="9.109375" style="34"/>
    <col min="14336" max="14336" width="12.109375" style="34" customWidth="1"/>
    <col min="14337" max="14337" width="9.109375" style="34"/>
    <col min="14338" max="14338" width="14.6640625" style="34" customWidth="1"/>
    <col min="14339" max="14564" width="9.109375" style="34"/>
    <col min="14565" max="14565" width="9.88671875" style="34" customWidth="1"/>
    <col min="14566" max="14566" width="20" style="34" customWidth="1"/>
    <col min="14567" max="14567" width="23" style="34" bestFit="1" customWidth="1"/>
    <col min="14568" max="14568" width="24.33203125" style="34" customWidth="1"/>
    <col min="14569" max="14569" width="11.5546875" style="34" customWidth="1"/>
    <col min="14570" max="14570" width="9.44140625" style="34" customWidth="1"/>
    <col min="14571" max="14586" width="0" style="34" hidden="1" customWidth="1"/>
    <col min="14587" max="14588" width="9.109375" style="34"/>
    <col min="14589" max="14590" width="9.109375" style="34" customWidth="1"/>
    <col min="14591" max="14591" width="9.109375" style="34"/>
    <col min="14592" max="14592" width="12.109375" style="34" customWidth="1"/>
    <col min="14593" max="14593" width="9.109375" style="34"/>
    <col min="14594" max="14594" width="14.6640625" style="34" customWidth="1"/>
    <col min="14595" max="14820" width="9.109375" style="34"/>
    <col min="14821" max="14821" width="9.88671875" style="34" customWidth="1"/>
    <col min="14822" max="14822" width="20" style="34" customWidth="1"/>
    <col min="14823" max="14823" width="23" style="34" bestFit="1" customWidth="1"/>
    <col min="14824" max="14824" width="24.33203125" style="34" customWidth="1"/>
    <col min="14825" max="14825" width="11.5546875" style="34" customWidth="1"/>
    <col min="14826" max="14826" width="9.44140625" style="34" customWidth="1"/>
    <col min="14827" max="14842" width="0" style="34" hidden="1" customWidth="1"/>
    <col min="14843" max="14844" width="9.109375" style="34"/>
    <col min="14845" max="14846" width="9.109375" style="34" customWidth="1"/>
    <col min="14847" max="14847" width="9.109375" style="34"/>
    <col min="14848" max="14848" width="12.109375" style="34" customWidth="1"/>
    <col min="14849" max="14849" width="9.109375" style="34"/>
    <col min="14850" max="14850" width="14.6640625" style="34" customWidth="1"/>
    <col min="14851" max="15076" width="9.109375" style="34"/>
    <col min="15077" max="15077" width="9.88671875" style="34" customWidth="1"/>
    <col min="15078" max="15078" width="20" style="34" customWidth="1"/>
    <col min="15079" max="15079" width="23" style="34" bestFit="1" customWidth="1"/>
    <col min="15080" max="15080" width="24.33203125" style="34" customWidth="1"/>
    <col min="15081" max="15081" width="11.5546875" style="34" customWidth="1"/>
    <col min="15082" max="15082" width="9.44140625" style="34" customWidth="1"/>
    <col min="15083" max="15098" width="0" style="34" hidden="1" customWidth="1"/>
    <col min="15099" max="15100" width="9.109375" style="34"/>
    <col min="15101" max="15102" width="9.109375" style="34" customWidth="1"/>
    <col min="15103" max="15103" width="9.109375" style="34"/>
    <col min="15104" max="15104" width="12.109375" style="34" customWidth="1"/>
    <col min="15105" max="15105" width="9.109375" style="34"/>
    <col min="15106" max="15106" width="14.6640625" style="34" customWidth="1"/>
    <col min="15107" max="15332" width="9.109375" style="34"/>
    <col min="15333" max="15333" width="9.88671875" style="34" customWidth="1"/>
    <col min="15334" max="15334" width="20" style="34" customWidth="1"/>
    <col min="15335" max="15335" width="23" style="34" bestFit="1" customWidth="1"/>
    <col min="15336" max="15336" width="24.33203125" style="34" customWidth="1"/>
    <col min="15337" max="15337" width="11.5546875" style="34" customWidth="1"/>
    <col min="15338" max="15338" width="9.44140625" style="34" customWidth="1"/>
    <col min="15339" max="15354" width="0" style="34" hidden="1" customWidth="1"/>
    <col min="15355" max="15356" width="9.109375" style="34"/>
    <col min="15357" max="15358" width="9.109375" style="34" customWidth="1"/>
    <col min="15359" max="15359" width="9.109375" style="34"/>
    <col min="15360" max="15360" width="12.109375" style="34" customWidth="1"/>
    <col min="15361" max="15361" width="9.109375" style="34"/>
    <col min="15362" max="15362" width="14.6640625" style="34" customWidth="1"/>
    <col min="15363" max="15588" width="9.109375" style="34"/>
    <col min="15589" max="15589" width="9.88671875" style="34" customWidth="1"/>
    <col min="15590" max="15590" width="20" style="34" customWidth="1"/>
    <col min="15591" max="15591" width="23" style="34" bestFit="1" customWidth="1"/>
    <col min="15592" max="15592" width="24.33203125" style="34" customWidth="1"/>
    <col min="15593" max="15593" width="11.5546875" style="34" customWidth="1"/>
    <col min="15594" max="15594" width="9.44140625" style="34" customWidth="1"/>
    <col min="15595" max="15610" width="0" style="34" hidden="1" customWidth="1"/>
    <col min="15611" max="15612" width="9.109375" style="34"/>
    <col min="15613" max="15614" width="9.109375" style="34" customWidth="1"/>
    <col min="15615" max="15615" width="9.109375" style="34"/>
    <col min="15616" max="15616" width="12.109375" style="34" customWidth="1"/>
    <col min="15617" max="15617" width="9.109375" style="34"/>
    <col min="15618" max="15618" width="14.6640625" style="34" customWidth="1"/>
    <col min="15619" max="15844" width="9.109375" style="34"/>
    <col min="15845" max="15845" width="9.88671875" style="34" customWidth="1"/>
    <col min="15846" max="15846" width="20" style="34" customWidth="1"/>
    <col min="15847" max="15847" width="23" style="34" bestFit="1" customWidth="1"/>
    <col min="15848" max="15848" width="24.33203125" style="34" customWidth="1"/>
    <col min="15849" max="15849" width="11.5546875" style="34" customWidth="1"/>
    <col min="15850" max="15850" width="9.44140625" style="34" customWidth="1"/>
    <col min="15851" max="15866" width="0" style="34" hidden="1" customWidth="1"/>
    <col min="15867" max="15868" width="9.109375" style="34"/>
    <col min="15869" max="15870" width="9.109375" style="34" customWidth="1"/>
    <col min="15871" max="15871" width="9.109375" style="34"/>
    <col min="15872" max="15872" width="12.109375" style="34" customWidth="1"/>
    <col min="15873" max="15873" width="9.109375" style="34"/>
    <col min="15874" max="15874" width="14.6640625" style="34" customWidth="1"/>
    <col min="15875" max="16100" width="9.109375" style="34"/>
    <col min="16101" max="16101" width="9.88671875" style="34" customWidth="1"/>
    <col min="16102" max="16102" width="20" style="34" customWidth="1"/>
    <col min="16103" max="16103" width="23" style="34" bestFit="1" customWidth="1"/>
    <col min="16104" max="16104" width="24.33203125" style="34" customWidth="1"/>
    <col min="16105" max="16105" width="11.5546875" style="34" customWidth="1"/>
    <col min="16106" max="16106" width="9.44140625" style="34" customWidth="1"/>
    <col min="16107" max="16122" width="0" style="34" hidden="1" customWidth="1"/>
    <col min="16123" max="16124" width="9.109375" style="34"/>
    <col min="16125" max="16126" width="9.109375" style="34" customWidth="1"/>
    <col min="16127" max="16127" width="9.109375" style="34"/>
    <col min="16128" max="16128" width="12.109375" style="34" customWidth="1"/>
    <col min="16129" max="16129" width="9.109375" style="34"/>
    <col min="16130" max="16130" width="14.6640625" style="34" customWidth="1"/>
    <col min="16131" max="16384" width="9.109375" style="34"/>
  </cols>
  <sheetData>
    <row r="1" spans="1:14" s="32" customFormat="1">
      <c r="A1" s="54">
        <f>SUBTOTAL(9,N4:N1116)</f>
        <v>322093.01838079974</v>
      </c>
      <c r="B1" s="333" t="s">
        <v>37</v>
      </c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5"/>
      <c r="N1" s="336"/>
    </row>
    <row r="2" spans="1:14" s="32" customFormat="1" ht="15" customHeight="1">
      <c r="A2" s="329" t="s">
        <v>14</v>
      </c>
      <c r="B2" s="330" t="s">
        <v>15</v>
      </c>
      <c r="C2" s="330" t="s">
        <v>17</v>
      </c>
      <c r="D2" s="330" t="s">
        <v>769</v>
      </c>
      <c r="E2" s="330" t="s">
        <v>770</v>
      </c>
      <c r="F2" s="330" t="s">
        <v>471</v>
      </c>
      <c r="G2" s="332" t="s">
        <v>111</v>
      </c>
      <c r="H2" s="345" t="s">
        <v>247</v>
      </c>
      <c r="I2" s="330" t="s">
        <v>0</v>
      </c>
      <c r="J2" s="337" t="s">
        <v>771</v>
      </c>
      <c r="K2" s="343" t="s">
        <v>16</v>
      </c>
      <c r="L2" s="337" t="s">
        <v>20</v>
      </c>
      <c r="M2" s="339" t="s">
        <v>38</v>
      </c>
      <c r="N2" s="341" t="s">
        <v>39</v>
      </c>
    </row>
    <row r="3" spans="1:14" s="32" customFormat="1">
      <c r="A3" s="329"/>
      <c r="B3" s="331"/>
      <c r="C3" s="331"/>
      <c r="D3" s="331"/>
      <c r="E3" s="331"/>
      <c r="F3" s="331"/>
      <c r="G3" s="332"/>
      <c r="H3" s="346"/>
      <c r="I3" s="331"/>
      <c r="J3" s="338"/>
      <c r="K3" s="344"/>
      <c r="L3" s="338"/>
      <c r="M3" s="340"/>
      <c r="N3" s="342"/>
    </row>
    <row r="4" spans="1:14" ht="12.75" hidden="1" customHeight="1">
      <c r="A4" s="61">
        <v>43518</v>
      </c>
      <c r="B4" s="61">
        <v>43518</v>
      </c>
      <c r="C4" s="23">
        <v>0.4</v>
      </c>
      <c r="D4" s="36"/>
      <c r="E4" s="27" t="s">
        <v>21</v>
      </c>
      <c r="F4" s="27"/>
      <c r="G4" s="27"/>
      <c r="H4" s="27"/>
      <c r="I4" s="23" t="s">
        <v>5</v>
      </c>
      <c r="J4" s="15"/>
      <c r="K4" s="64">
        <v>43525</v>
      </c>
      <c r="L4" s="33" t="s">
        <v>90</v>
      </c>
      <c r="M4" s="12">
        <v>3103</v>
      </c>
      <c r="N4" s="12">
        <f>M4*1.92*1.15*1.022</f>
        <v>7002.1553279999998</v>
      </c>
    </row>
    <row r="5" spans="1:14" hidden="1">
      <c r="A5" s="61">
        <v>43525</v>
      </c>
      <c r="B5" s="61">
        <v>43525</v>
      </c>
      <c r="C5" s="15">
        <v>0.4</v>
      </c>
      <c r="D5" s="15"/>
      <c r="E5" s="15" t="s">
        <v>108</v>
      </c>
      <c r="F5" s="15"/>
      <c r="G5" s="15" t="s">
        <v>22</v>
      </c>
      <c r="H5" s="15"/>
      <c r="I5" s="23" t="s">
        <v>5</v>
      </c>
      <c r="J5" s="15"/>
      <c r="K5" s="65">
        <v>43647</v>
      </c>
      <c r="L5" s="33" t="s">
        <v>23</v>
      </c>
      <c r="M5" s="12">
        <v>2427.86</v>
      </c>
      <c r="N5" s="12">
        <v>2427.86</v>
      </c>
    </row>
    <row r="6" spans="1:14" hidden="1">
      <c r="A6" s="61">
        <v>43530</v>
      </c>
      <c r="B6" s="61">
        <v>43530</v>
      </c>
      <c r="C6" s="15">
        <v>0.4</v>
      </c>
      <c r="D6" s="15"/>
      <c r="E6" s="15" t="s">
        <v>24</v>
      </c>
      <c r="F6" s="15"/>
      <c r="G6" s="15" t="s">
        <v>25</v>
      </c>
      <c r="H6" s="15"/>
      <c r="I6" s="23" t="s">
        <v>5</v>
      </c>
      <c r="J6" s="15"/>
      <c r="K6" s="64">
        <v>43525</v>
      </c>
      <c r="L6" s="33" t="s">
        <v>90</v>
      </c>
      <c r="M6" s="12">
        <v>3103</v>
      </c>
      <c r="N6" s="12">
        <f t="shared" ref="N6:N30" si="0">M6*1.92*1.15*1.022</f>
        <v>7002.1553279999998</v>
      </c>
    </row>
    <row r="7" spans="1:14" hidden="1">
      <c r="A7" s="61">
        <v>43542</v>
      </c>
      <c r="B7" s="61">
        <v>43543</v>
      </c>
      <c r="C7" s="15">
        <v>20</v>
      </c>
      <c r="D7" s="15"/>
      <c r="E7" s="15" t="s">
        <v>289</v>
      </c>
      <c r="F7" s="15"/>
      <c r="G7" s="15" t="s">
        <v>27</v>
      </c>
      <c r="H7" s="15"/>
      <c r="I7" s="23" t="s">
        <v>5</v>
      </c>
      <c r="J7" s="15" t="s">
        <v>91</v>
      </c>
      <c r="K7" s="64">
        <v>43525</v>
      </c>
      <c r="L7" s="33" t="s">
        <v>28</v>
      </c>
      <c r="M7" s="12">
        <f>15191*0.5</f>
        <v>7595.5</v>
      </c>
      <c r="N7" s="12">
        <f t="shared" si="0"/>
        <v>17139.823007999999</v>
      </c>
    </row>
    <row r="8" spans="1:14" hidden="1">
      <c r="A8" s="61">
        <v>43545</v>
      </c>
      <c r="B8" s="61">
        <v>43545</v>
      </c>
      <c r="C8" s="15">
        <v>0.4</v>
      </c>
      <c r="D8" s="15"/>
      <c r="E8" s="15" t="s">
        <v>29</v>
      </c>
      <c r="F8" s="15"/>
      <c r="G8" s="15" t="s">
        <v>30</v>
      </c>
      <c r="H8" s="15"/>
      <c r="I8" s="23" t="s">
        <v>5</v>
      </c>
      <c r="J8" s="15"/>
      <c r="K8" s="64" t="s">
        <v>426</v>
      </c>
      <c r="L8" s="33" t="s">
        <v>26</v>
      </c>
      <c r="M8" s="12">
        <v>2369</v>
      </c>
      <c r="N8" s="12">
        <f t="shared" si="0"/>
        <v>5345.828544</v>
      </c>
    </row>
    <row r="9" spans="1:14" hidden="1">
      <c r="A9" s="61">
        <v>43528</v>
      </c>
      <c r="B9" s="61">
        <v>43528</v>
      </c>
      <c r="C9" s="15">
        <v>0.4</v>
      </c>
      <c r="D9" s="15"/>
      <c r="E9" s="15" t="s">
        <v>31</v>
      </c>
      <c r="F9" s="15"/>
      <c r="G9" s="15" t="s">
        <v>32</v>
      </c>
      <c r="H9" s="15"/>
      <c r="I9" s="23" t="s">
        <v>5</v>
      </c>
      <c r="J9" s="15"/>
      <c r="K9" s="65">
        <v>43647</v>
      </c>
      <c r="L9" s="33" t="s">
        <v>23</v>
      </c>
      <c r="M9" s="12">
        <v>2933.67</v>
      </c>
      <c r="N9" s="12">
        <v>2933.67</v>
      </c>
    </row>
    <row r="10" spans="1:14" hidden="1">
      <c r="A10" s="61">
        <v>43546</v>
      </c>
      <c r="B10" s="61">
        <v>43546</v>
      </c>
      <c r="C10" s="15">
        <v>0.4</v>
      </c>
      <c r="D10" s="15" t="s">
        <v>107</v>
      </c>
      <c r="E10" s="15" t="s">
        <v>214</v>
      </c>
      <c r="F10" s="15"/>
      <c r="G10" s="15" t="s">
        <v>157</v>
      </c>
      <c r="H10" s="15"/>
      <c r="I10" s="23" t="s">
        <v>5</v>
      </c>
      <c r="J10" s="15"/>
      <c r="K10" s="64" t="s">
        <v>426</v>
      </c>
      <c r="L10" s="33"/>
      <c r="M10" s="12"/>
      <c r="N10" s="12">
        <f t="shared" si="0"/>
        <v>0</v>
      </c>
    </row>
    <row r="11" spans="1:14" hidden="1">
      <c r="A11" s="61">
        <v>43550</v>
      </c>
      <c r="B11" s="61">
        <v>43551</v>
      </c>
      <c r="C11" s="15">
        <v>0.4</v>
      </c>
      <c r="D11" s="15"/>
      <c r="E11" s="15" t="s">
        <v>33</v>
      </c>
      <c r="F11" s="15"/>
      <c r="G11" s="15" t="s">
        <v>382</v>
      </c>
      <c r="H11" s="15"/>
      <c r="I11" s="23" t="s">
        <v>5</v>
      </c>
      <c r="J11" s="15">
        <v>113</v>
      </c>
      <c r="K11" s="65">
        <v>43647</v>
      </c>
      <c r="L11" s="33" t="s">
        <v>23</v>
      </c>
      <c r="M11" s="12"/>
      <c r="N11" s="12">
        <v>26997.3</v>
      </c>
    </row>
    <row r="12" spans="1:14" hidden="1">
      <c r="A12" s="61">
        <v>43551</v>
      </c>
      <c r="B12" s="61">
        <v>43551</v>
      </c>
      <c r="C12" s="15">
        <v>0.4</v>
      </c>
      <c r="D12" s="15"/>
      <c r="E12" s="15" t="s">
        <v>34</v>
      </c>
      <c r="F12" s="15"/>
      <c r="G12" s="15" t="s">
        <v>35</v>
      </c>
      <c r="H12" s="15"/>
      <c r="I12" s="23" t="s">
        <v>5</v>
      </c>
      <c r="J12" s="15"/>
      <c r="K12" s="64" t="s">
        <v>426</v>
      </c>
      <c r="L12" s="33"/>
      <c r="M12" s="12"/>
      <c r="N12" s="12">
        <f t="shared" si="0"/>
        <v>0</v>
      </c>
    </row>
    <row r="13" spans="1:14" hidden="1">
      <c r="A13" s="61">
        <v>43557</v>
      </c>
      <c r="B13" s="61">
        <v>43563</v>
      </c>
      <c r="C13" s="15">
        <v>20</v>
      </c>
      <c r="D13" s="15"/>
      <c r="E13" s="15" t="s">
        <v>288</v>
      </c>
      <c r="F13" s="15"/>
      <c r="G13" s="15" t="s">
        <v>27</v>
      </c>
      <c r="H13" s="15"/>
      <c r="I13" s="23" t="s">
        <v>5</v>
      </c>
      <c r="J13" s="15" t="s">
        <v>91</v>
      </c>
      <c r="K13" s="65">
        <v>43586</v>
      </c>
      <c r="L13" s="33" t="s">
        <v>28</v>
      </c>
      <c r="M13" s="12">
        <v>7595.5</v>
      </c>
      <c r="N13" s="12">
        <f t="shared" si="0"/>
        <v>17139.823007999999</v>
      </c>
    </row>
    <row r="14" spans="1:14" hidden="1">
      <c r="A14" s="61">
        <v>43497</v>
      </c>
      <c r="B14" s="61">
        <v>43497</v>
      </c>
      <c r="C14" s="15">
        <v>0.4</v>
      </c>
      <c r="D14" s="15" t="s">
        <v>109</v>
      </c>
      <c r="E14" s="15" t="s">
        <v>110</v>
      </c>
      <c r="F14" s="15"/>
      <c r="G14" s="15"/>
      <c r="H14" s="15"/>
      <c r="I14" s="23" t="s">
        <v>5</v>
      </c>
      <c r="J14" s="15"/>
      <c r="K14" s="64">
        <v>43497</v>
      </c>
      <c r="L14" s="33" t="s">
        <v>26</v>
      </c>
      <c r="M14" s="12">
        <v>2369</v>
      </c>
      <c r="N14" s="12">
        <f t="shared" si="0"/>
        <v>5345.828544</v>
      </c>
    </row>
    <row r="15" spans="1:14" hidden="1">
      <c r="A15" s="61">
        <v>43466</v>
      </c>
      <c r="B15" s="61">
        <v>43466</v>
      </c>
      <c r="C15" s="15">
        <v>0.4</v>
      </c>
      <c r="D15" s="15" t="s">
        <v>132</v>
      </c>
      <c r="E15" s="15" t="s">
        <v>133</v>
      </c>
      <c r="F15" s="15"/>
      <c r="G15" s="15"/>
      <c r="H15" s="15"/>
      <c r="I15" s="23" t="s">
        <v>5</v>
      </c>
      <c r="J15" s="15"/>
      <c r="K15" s="64">
        <v>43466</v>
      </c>
      <c r="L15" s="33" t="s">
        <v>134</v>
      </c>
      <c r="M15" s="12">
        <v>1961</v>
      </c>
      <c r="N15" s="12">
        <f t="shared" si="0"/>
        <v>4425.145536</v>
      </c>
    </row>
    <row r="16" spans="1:14" hidden="1">
      <c r="A16" s="61">
        <v>43566</v>
      </c>
      <c r="B16" s="61">
        <v>43566</v>
      </c>
      <c r="C16" s="15">
        <v>0.4</v>
      </c>
      <c r="D16" s="15"/>
      <c r="E16" s="15" t="s">
        <v>29</v>
      </c>
      <c r="F16" s="15"/>
      <c r="G16" s="15" t="s">
        <v>30</v>
      </c>
      <c r="H16" s="15"/>
      <c r="I16" s="23" t="s">
        <v>5</v>
      </c>
      <c r="J16" s="15"/>
      <c r="K16" s="64">
        <v>43556</v>
      </c>
      <c r="L16" s="33" t="s">
        <v>268</v>
      </c>
      <c r="M16" s="12">
        <v>3103</v>
      </c>
      <c r="N16" s="12">
        <f t="shared" si="0"/>
        <v>7002.1553279999998</v>
      </c>
    </row>
    <row r="17" spans="1:14" hidden="1">
      <c r="A17" s="61">
        <v>43571</v>
      </c>
      <c r="B17" s="61">
        <v>43573</v>
      </c>
      <c r="C17" s="15">
        <v>0.4</v>
      </c>
      <c r="D17" s="15"/>
      <c r="E17" s="15" t="s">
        <v>163</v>
      </c>
      <c r="F17" s="15"/>
      <c r="G17" s="15" t="s">
        <v>30</v>
      </c>
      <c r="H17" s="15"/>
      <c r="I17" s="23" t="s">
        <v>5</v>
      </c>
      <c r="J17" s="15" t="s">
        <v>267</v>
      </c>
      <c r="K17" s="65">
        <v>43586</v>
      </c>
      <c r="L17" s="33" t="s">
        <v>26</v>
      </c>
      <c r="M17" s="12">
        <v>9309</v>
      </c>
      <c r="N17" s="12">
        <f t="shared" si="0"/>
        <v>21006.465983999999</v>
      </c>
    </row>
    <row r="18" spans="1:14" hidden="1">
      <c r="A18" s="61">
        <v>43591</v>
      </c>
      <c r="B18" s="61">
        <v>43591</v>
      </c>
      <c r="C18" s="35">
        <v>220</v>
      </c>
      <c r="D18" s="37" t="s">
        <v>878</v>
      </c>
      <c r="E18" s="15" t="s">
        <v>190</v>
      </c>
      <c r="F18" s="37" t="s">
        <v>484</v>
      </c>
      <c r="G18" s="15"/>
      <c r="H18" s="15"/>
      <c r="I18" s="37" t="s">
        <v>9</v>
      </c>
      <c r="J18" s="15"/>
      <c r="K18" s="64">
        <v>43739</v>
      </c>
      <c r="L18" s="33" t="s">
        <v>700</v>
      </c>
      <c r="M18" s="12">
        <v>2654</v>
      </c>
      <c r="N18" s="12">
        <f t="shared" si="0"/>
        <v>5988.9527039999994</v>
      </c>
    </row>
    <row r="19" spans="1:14" hidden="1">
      <c r="A19" s="61">
        <v>43599</v>
      </c>
      <c r="B19" s="61">
        <v>43599</v>
      </c>
      <c r="C19" s="35">
        <v>0.4</v>
      </c>
      <c r="D19" s="35"/>
      <c r="E19" s="15" t="s">
        <v>193</v>
      </c>
      <c r="F19" s="15"/>
      <c r="G19" s="15"/>
      <c r="H19" s="15"/>
      <c r="I19" s="37" t="s">
        <v>9</v>
      </c>
      <c r="J19" s="15"/>
      <c r="K19" s="64">
        <v>43586</v>
      </c>
      <c r="L19" s="33" t="s">
        <v>210</v>
      </c>
      <c r="M19" s="12">
        <v>3103</v>
      </c>
      <c r="N19" s="12">
        <f t="shared" si="0"/>
        <v>7002.1553279999998</v>
      </c>
    </row>
    <row r="20" spans="1:14" hidden="1">
      <c r="A20" s="61">
        <v>43599</v>
      </c>
      <c r="B20" s="61">
        <v>43599</v>
      </c>
      <c r="C20" s="35">
        <v>0.4</v>
      </c>
      <c r="D20" s="35"/>
      <c r="E20" s="15" t="s">
        <v>194</v>
      </c>
      <c r="F20" s="15"/>
      <c r="G20" s="15" t="s">
        <v>199</v>
      </c>
      <c r="H20" s="15"/>
      <c r="I20" s="37" t="s">
        <v>9</v>
      </c>
      <c r="J20" s="15"/>
      <c r="K20" s="64">
        <v>43586</v>
      </c>
      <c r="L20" s="33" t="s">
        <v>210</v>
      </c>
      <c r="M20" s="12">
        <v>3103</v>
      </c>
      <c r="N20" s="12">
        <f t="shared" si="0"/>
        <v>7002.1553279999998</v>
      </c>
    </row>
    <row r="21" spans="1:14" hidden="1">
      <c r="A21" s="61">
        <v>43599</v>
      </c>
      <c r="B21" s="61">
        <v>43599</v>
      </c>
      <c r="C21" s="35">
        <v>0.4</v>
      </c>
      <c r="D21" s="35"/>
      <c r="E21" s="15" t="s">
        <v>195</v>
      </c>
      <c r="F21" s="15"/>
      <c r="G21" s="15"/>
      <c r="H21" s="15"/>
      <c r="I21" s="37" t="s">
        <v>9</v>
      </c>
      <c r="J21" s="15"/>
      <c r="K21" s="64">
        <v>43586</v>
      </c>
      <c r="L21" s="33" t="s">
        <v>210</v>
      </c>
      <c r="M21" s="12">
        <v>3103</v>
      </c>
      <c r="N21" s="12">
        <f t="shared" si="0"/>
        <v>7002.1553279999998</v>
      </c>
    </row>
    <row r="22" spans="1:14" hidden="1">
      <c r="A22" s="61">
        <v>43599</v>
      </c>
      <c r="B22" s="61">
        <v>43599</v>
      </c>
      <c r="C22" s="35">
        <v>0.4</v>
      </c>
      <c r="D22" s="35"/>
      <c r="E22" s="15" t="s">
        <v>196</v>
      </c>
      <c r="F22" s="15"/>
      <c r="G22" s="15"/>
      <c r="H22" s="15"/>
      <c r="I22" s="37" t="s">
        <v>9</v>
      </c>
      <c r="J22" s="15"/>
      <c r="K22" s="64">
        <v>43586</v>
      </c>
      <c r="L22" s="33" t="s">
        <v>210</v>
      </c>
      <c r="M22" s="12">
        <v>3103</v>
      </c>
      <c r="N22" s="12">
        <f t="shared" si="0"/>
        <v>7002.1553279999998</v>
      </c>
    </row>
    <row r="23" spans="1:14" hidden="1">
      <c r="A23" s="61">
        <v>43599</v>
      </c>
      <c r="B23" s="61">
        <v>43599</v>
      </c>
      <c r="C23" s="35">
        <v>0.4</v>
      </c>
      <c r="D23" s="35"/>
      <c r="E23" s="15" t="s">
        <v>197</v>
      </c>
      <c r="F23" s="15"/>
      <c r="G23" s="15"/>
      <c r="H23" s="15"/>
      <c r="I23" s="37" t="s">
        <v>9</v>
      </c>
      <c r="J23" s="15"/>
      <c r="K23" s="64">
        <v>43586</v>
      </c>
      <c r="L23" s="33" t="s">
        <v>210</v>
      </c>
      <c r="M23" s="12">
        <v>3103</v>
      </c>
      <c r="N23" s="12">
        <f t="shared" si="0"/>
        <v>7002.1553279999998</v>
      </c>
    </row>
    <row r="24" spans="1:14" hidden="1">
      <c r="A24" s="61">
        <v>43599</v>
      </c>
      <c r="B24" s="61">
        <v>43599</v>
      </c>
      <c r="C24" s="35">
        <v>0.4</v>
      </c>
      <c r="D24" s="35"/>
      <c r="E24" s="15" t="s">
        <v>198</v>
      </c>
      <c r="F24" s="15"/>
      <c r="G24" s="15"/>
      <c r="H24" s="15"/>
      <c r="I24" s="37" t="s">
        <v>9</v>
      </c>
      <c r="J24" s="37"/>
      <c r="K24" s="64">
        <v>43586</v>
      </c>
      <c r="L24" s="33" t="s">
        <v>210</v>
      </c>
      <c r="M24" s="12">
        <v>3103</v>
      </c>
      <c r="N24" s="12">
        <f t="shared" si="0"/>
        <v>7002.1553279999998</v>
      </c>
    </row>
    <row r="25" spans="1:14" hidden="1">
      <c r="A25" s="61">
        <v>43613</v>
      </c>
      <c r="B25" s="61">
        <v>43613</v>
      </c>
      <c r="C25" s="37">
        <v>220</v>
      </c>
      <c r="D25" s="37" t="s">
        <v>878</v>
      </c>
      <c r="E25" s="37" t="s">
        <v>240</v>
      </c>
      <c r="F25" s="37"/>
      <c r="G25" s="37"/>
      <c r="H25" s="56"/>
      <c r="I25" s="37" t="s">
        <v>9</v>
      </c>
      <c r="J25" s="37"/>
      <c r="K25" s="64">
        <v>43739</v>
      </c>
      <c r="L25" s="33" t="s">
        <v>701</v>
      </c>
      <c r="M25" s="37">
        <v>7143</v>
      </c>
      <c r="N25" s="12">
        <f t="shared" si="0"/>
        <v>16118.722367999999</v>
      </c>
    </row>
    <row r="26" spans="1:14" hidden="1">
      <c r="A26" s="61">
        <v>43615</v>
      </c>
      <c r="B26" s="61">
        <v>43627</v>
      </c>
      <c r="C26" s="15">
        <v>6</v>
      </c>
      <c r="D26" s="15"/>
      <c r="E26" s="15" t="s">
        <v>252</v>
      </c>
      <c r="F26" s="15"/>
      <c r="G26" s="15"/>
      <c r="H26" s="15"/>
      <c r="I26" s="15" t="s">
        <v>55</v>
      </c>
      <c r="J26" s="15"/>
      <c r="K26" s="65">
        <v>43709</v>
      </c>
      <c r="L26" s="15"/>
      <c r="M26" s="15"/>
      <c r="N26" s="12">
        <f t="shared" si="0"/>
        <v>0</v>
      </c>
    </row>
    <row r="27" spans="1:14" hidden="1">
      <c r="A27" s="61">
        <v>43615</v>
      </c>
      <c r="B27" s="61">
        <v>43627</v>
      </c>
      <c r="C27" s="15">
        <v>6</v>
      </c>
      <c r="D27" s="15"/>
      <c r="E27" s="15" t="s">
        <v>254</v>
      </c>
      <c r="F27" s="15"/>
      <c r="G27" s="15"/>
      <c r="H27" s="15"/>
      <c r="I27" s="15" t="s">
        <v>55</v>
      </c>
      <c r="J27" s="15"/>
      <c r="K27" s="65">
        <v>43709</v>
      </c>
      <c r="L27" s="15"/>
      <c r="M27" s="15"/>
      <c r="N27" s="12">
        <f t="shared" si="0"/>
        <v>0</v>
      </c>
    </row>
    <row r="28" spans="1:14" hidden="1">
      <c r="A28" s="61">
        <v>43617</v>
      </c>
      <c r="B28" s="61">
        <v>43617</v>
      </c>
      <c r="C28" s="15">
        <v>220</v>
      </c>
      <c r="D28" s="37" t="s">
        <v>878</v>
      </c>
      <c r="E28" s="15" t="s">
        <v>335</v>
      </c>
      <c r="F28" s="15"/>
      <c r="G28" s="15"/>
      <c r="H28" s="15"/>
      <c r="I28" s="15" t="s">
        <v>55</v>
      </c>
      <c r="J28" s="15"/>
      <c r="K28" s="64">
        <v>43739</v>
      </c>
      <c r="L28" s="15" t="s">
        <v>23</v>
      </c>
      <c r="M28" s="12">
        <v>2599.7400000000002</v>
      </c>
      <c r="N28" s="12">
        <v>2599.7400000000002</v>
      </c>
    </row>
    <row r="29" spans="1:14" hidden="1">
      <c r="A29" s="61">
        <v>43630</v>
      </c>
      <c r="B29" s="61">
        <v>43636</v>
      </c>
      <c r="C29" s="15">
        <v>20</v>
      </c>
      <c r="D29" s="15"/>
      <c r="E29" s="15" t="s">
        <v>287</v>
      </c>
      <c r="F29" s="15"/>
      <c r="G29" s="15"/>
      <c r="H29" s="15"/>
      <c r="I29" s="15" t="s">
        <v>5</v>
      </c>
      <c r="J29" s="15"/>
      <c r="K29" s="65">
        <v>43617</v>
      </c>
      <c r="L29" s="33" t="s">
        <v>28</v>
      </c>
      <c r="M29" s="12">
        <v>7595.5</v>
      </c>
      <c r="N29" s="12">
        <f t="shared" si="0"/>
        <v>17139.823007999999</v>
      </c>
    </row>
    <row r="30" spans="1:14" hidden="1">
      <c r="A30" s="61">
        <v>43630</v>
      </c>
      <c r="B30" s="61">
        <v>43635</v>
      </c>
      <c r="C30" s="15">
        <v>20</v>
      </c>
      <c r="D30" s="15"/>
      <c r="E30" s="15" t="s">
        <v>295</v>
      </c>
      <c r="F30" s="15"/>
      <c r="G30" s="15"/>
      <c r="H30" s="15"/>
      <c r="I30" s="15" t="s">
        <v>5</v>
      </c>
      <c r="J30" s="15"/>
      <c r="K30" s="65">
        <v>43617</v>
      </c>
      <c r="L30" s="33" t="s">
        <v>296</v>
      </c>
      <c r="M30" s="15">
        <v>23277</v>
      </c>
      <c r="N30" s="12">
        <f t="shared" si="0"/>
        <v>52526.319551999994</v>
      </c>
    </row>
    <row r="31" spans="1:14" hidden="1">
      <c r="A31" s="61">
        <v>43625</v>
      </c>
      <c r="B31" s="61">
        <v>43627</v>
      </c>
      <c r="C31" s="15">
        <v>6</v>
      </c>
      <c r="D31" s="15"/>
      <c r="E31" s="15" t="s">
        <v>307</v>
      </c>
      <c r="F31" s="15"/>
      <c r="G31" s="15" t="s">
        <v>306</v>
      </c>
      <c r="H31" s="15"/>
      <c r="I31" s="15"/>
      <c r="J31" s="15" t="s">
        <v>308</v>
      </c>
      <c r="K31" s="65">
        <v>43709</v>
      </c>
      <c r="L31" s="15" t="s">
        <v>23</v>
      </c>
      <c r="M31" s="15">
        <v>4599.54</v>
      </c>
      <c r="N31" s="15">
        <v>4599.54</v>
      </c>
    </row>
    <row r="32" spans="1:14" hidden="1">
      <c r="A32" s="61">
        <v>43625</v>
      </c>
      <c r="B32" s="61">
        <v>43627</v>
      </c>
      <c r="C32" s="15">
        <v>6</v>
      </c>
      <c r="D32" s="15"/>
      <c r="E32" s="15" t="s">
        <v>307</v>
      </c>
      <c r="F32" s="15"/>
      <c r="G32" s="15" t="s">
        <v>305</v>
      </c>
      <c r="H32" s="15"/>
      <c r="I32" s="15"/>
      <c r="J32" s="15" t="s">
        <v>309</v>
      </c>
      <c r="K32" s="65">
        <v>43709</v>
      </c>
      <c r="L32" s="15" t="s">
        <v>23</v>
      </c>
      <c r="M32" s="15"/>
      <c r="N32" s="12">
        <v>5999.4</v>
      </c>
    </row>
    <row r="33" spans="1:14" hidden="1">
      <c r="A33" s="61">
        <v>43655</v>
      </c>
      <c r="B33" s="61">
        <v>43655</v>
      </c>
      <c r="C33" s="37">
        <v>0.4</v>
      </c>
      <c r="D33" s="37"/>
      <c r="E33" s="37" t="s">
        <v>359</v>
      </c>
      <c r="F33" s="37"/>
      <c r="G33" s="15" t="s">
        <v>360</v>
      </c>
      <c r="H33" s="37"/>
      <c r="I33" s="37" t="s">
        <v>5</v>
      </c>
      <c r="J33" s="37" t="s">
        <v>361</v>
      </c>
      <c r="K33" s="65">
        <v>43647</v>
      </c>
      <c r="L33" s="83">
        <v>50803010201</v>
      </c>
      <c r="M33" s="12">
        <v>3103</v>
      </c>
      <c r="N33" s="12">
        <f>M33*1.92*1.15*1.022</f>
        <v>7002.1553279999998</v>
      </c>
    </row>
    <row r="34" spans="1:14" hidden="1">
      <c r="A34" s="61">
        <v>43675</v>
      </c>
      <c r="B34" s="61">
        <v>43676</v>
      </c>
      <c r="C34" s="37">
        <v>220</v>
      </c>
      <c r="D34" s="37" t="s">
        <v>878</v>
      </c>
      <c r="E34" s="37" t="s">
        <v>417</v>
      </c>
      <c r="F34" s="37"/>
      <c r="G34" s="37"/>
      <c r="H34" s="37"/>
      <c r="I34" s="37" t="s">
        <v>9</v>
      </c>
      <c r="J34" s="37"/>
      <c r="K34" s="64">
        <v>43739</v>
      </c>
      <c r="L34" s="33" t="s">
        <v>701</v>
      </c>
      <c r="M34" s="37">
        <v>7143</v>
      </c>
      <c r="N34" s="12">
        <f>M34*1.92*1.15*1.022</f>
        <v>16118.722367999999</v>
      </c>
    </row>
    <row r="35" spans="1:14" hidden="1">
      <c r="A35" s="61">
        <v>43675</v>
      </c>
      <c r="B35" s="61">
        <v>43676</v>
      </c>
      <c r="C35" s="37">
        <v>220</v>
      </c>
      <c r="D35" s="37" t="s">
        <v>878</v>
      </c>
      <c r="E35" s="37" t="s">
        <v>418</v>
      </c>
      <c r="F35" s="37" t="s">
        <v>484</v>
      </c>
      <c r="G35" s="15"/>
      <c r="H35" s="37"/>
      <c r="I35" s="37" t="s">
        <v>9</v>
      </c>
      <c r="J35" s="37"/>
      <c r="K35" s="64">
        <v>43739</v>
      </c>
      <c r="L35" s="33" t="s">
        <v>700</v>
      </c>
      <c r="M35" s="37">
        <v>2654</v>
      </c>
      <c r="N35" s="12">
        <f>M35*1.92*1.15*1.022</f>
        <v>5988.9527039999994</v>
      </c>
    </row>
    <row r="36" spans="1:14" hidden="1">
      <c r="A36" s="61">
        <v>43676</v>
      </c>
      <c r="B36" s="61">
        <v>43677</v>
      </c>
      <c r="C36" s="37">
        <v>220</v>
      </c>
      <c r="D36" s="37" t="s">
        <v>878</v>
      </c>
      <c r="E36" s="37" t="s">
        <v>423</v>
      </c>
      <c r="F36" s="37"/>
      <c r="G36" s="37"/>
      <c r="H36" s="37"/>
      <c r="I36" s="37" t="s">
        <v>9</v>
      </c>
      <c r="J36" s="37"/>
      <c r="K36" s="64">
        <v>43739</v>
      </c>
      <c r="L36" s="33" t="s">
        <v>701</v>
      </c>
      <c r="M36" s="37">
        <v>7143</v>
      </c>
      <c r="N36" s="12">
        <f>M36*1.92*1.15*1.022</f>
        <v>16118.722367999999</v>
      </c>
    </row>
    <row r="37" spans="1:14" hidden="1">
      <c r="A37" s="61">
        <v>43676</v>
      </c>
      <c r="B37" s="61">
        <v>43677</v>
      </c>
      <c r="C37" s="37">
        <v>220</v>
      </c>
      <c r="D37" s="37" t="s">
        <v>878</v>
      </c>
      <c r="E37" s="37" t="s">
        <v>425</v>
      </c>
      <c r="F37" s="37" t="s">
        <v>484</v>
      </c>
      <c r="G37" s="15"/>
      <c r="H37" s="37"/>
      <c r="I37" s="37" t="s">
        <v>9</v>
      </c>
      <c r="J37" s="37"/>
      <c r="K37" s="64">
        <v>43739</v>
      </c>
      <c r="L37" s="33" t="s">
        <v>700</v>
      </c>
      <c r="M37" s="37">
        <v>2654</v>
      </c>
      <c r="N37" s="12">
        <f>M37*1.92*1.15*1.022</f>
        <v>5988.9527039999994</v>
      </c>
    </row>
    <row r="38" spans="1:14" hidden="1">
      <c r="A38" s="61">
        <v>43677</v>
      </c>
      <c r="B38" s="61">
        <v>43677</v>
      </c>
      <c r="C38" s="37">
        <v>220</v>
      </c>
      <c r="D38" s="37" t="s">
        <v>878</v>
      </c>
      <c r="E38" s="37" t="s">
        <v>434</v>
      </c>
      <c r="F38" s="37" t="s">
        <v>472</v>
      </c>
      <c r="G38" s="37"/>
      <c r="H38" s="37"/>
      <c r="I38" s="37" t="s">
        <v>9</v>
      </c>
      <c r="J38" s="37"/>
      <c r="K38" s="64">
        <v>43739</v>
      </c>
      <c r="L38" s="15" t="s">
        <v>23</v>
      </c>
      <c r="M38" s="12">
        <v>2599.7400000000002</v>
      </c>
      <c r="N38" s="12">
        <v>2599.7400000000002</v>
      </c>
    </row>
    <row r="39" spans="1:14" hidden="1">
      <c r="A39" s="61">
        <v>43678</v>
      </c>
      <c r="B39" s="61">
        <v>43678</v>
      </c>
      <c r="C39" s="37">
        <v>110</v>
      </c>
      <c r="D39" s="37"/>
      <c r="E39" s="166" t="s">
        <v>440</v>
      </c>
      <c r="F39" s="166"/>
      <c r="G39" s="37" t="s">
        <v>464</v>
      </c>
      <c r="H39" s="37"/>
      <c r="I39" s="37" t="s">
        <v>5</v>
      </c>
      <c r="J39" s="37"/>
      <c r="K39" s="68">
        <v>43678</v>
      </c>
      <c r="L39" s="108" t="s">
        <v>465</v>
      </c>
      <c r="M39" s="37">
        <v>624</v>
      </c>
      <c r="N39" s="12">
        <f>M39*1.92*1.15*1.022</f>
        <v>1408.1034239999999</v>
      </c>
    </row>
    <row r="40" spans="1:14" hidden="1">
      <c r="A40" s="61">
        <v>43682</v>
      </c>
      <c r="B40" s="61">
        <v>43682</v>
      </c>
      <c r="C40" s="37">
        <v>110</v>
      </c>
      <c r="D40" s="37"/>
      <c r="E40" s="37" t="s">
        <v>443</v>
      </c>
      <c r="F40" s="37"/>
      <c r="G40" s="37"/>
      <c r="H40" s="37"/>
      <c r="I40" s="37" t="s">
        <v>9</v>
      </c>
      <c r="J40" s="37"/>
      <c r="K40" s="64">
        <v>43739</v>
      </c>
      <c r="L40" s="15" t="s">
        <v>23</v>
      </c>
      <c r="M40" s="12">
        <v>1999.8</v>
      </c>
      <c r="N40" s="12">
        <v>1999.8</v>
      </c>
    </row>
    <row r="41" spans="1:14" hidden="1">
      <c r="A41" s="61">
        <v>43685</v>
      </c>
      <c r="B41" s="61">
        <v>43693</v>
      </c>
      <c r="C41" s="37">
        <v>110</v>
      </c>
      <c r="D41" s="37"/>
      <c r="E41" s="15" t="s">
        <v>450</v>
      </c>
      <c r="F41" s="15"/>
      <c r="G41" s="37" t="s">
        <v>451</v>
      </c>
      <c r="H41" s="37"/>
      <c r="I41" s="37" t="s">
        <v>9</v>
      </c>
      <c r="J41" s="37"/>
      <c r="K41" s="68">
        <v>43678</v>
      </c>
      <c r="L41" s="108" t="s">
        <v>468</v>
      </c>
      <c r="M41" s="37">
        <v>1348</v>
      </c>
      <c r="N41" s="12">
        <f>M41*1.92*1.15*1.022</f>
        <v>3041.8644479999998</v>
      </c>
    </row>
    <row r="42" spans="1:14" hidden="1">
      <c r="A42" s="61">
        <v>43685</v>
      </c>
      <c r="B42" s="61">
        <v>43685</v>
      </c>
      <c r="C42" s="37">
        <v>6</v>
      </c>
      <c r="D42" s="37"/>
      <c r="E42" s="15" t="s">
        <v>469</v>
      </c>
      <c r="F42" s="15"/>
      <c r="G42" s="37" t="s">
        <v>489</v>
      </c>
      <c r="H42" s="37"/>
      <c r="I42" s="37" t="s">
        <v>9</v>
      </c>
      <c r="J42" s="37"/>
      <c r="K42" s="68">
        <v>43770</v>
      </c>
      <c r="L42" s="15">
        <v>3020102</v>
      </c>
      <c r="M42" s="37">
        <v>1752</v>
      </c>
      <c r="N42" s="12">
        <f>M42*1.92*1.15*1.022</f>
        <v>3953.5211519999993</v>
      </c>
    </row>
    <row r="43" spans="1:14" hidden="1">
      <c r="A43" s="61">
        <v>43690</v>
      </c>
      <c r="B43" s="61">
        <v>43690</v>
      </c>
      <c r="C43" s="37">
        <v>6</v>
      </c>
      <c r="D43" s="37"/>
      <c r="E43" s="15" t="s">
        <v>469</v>
      </c>
      <c r="F43" s="15"/>
      <c r="G43" s="37" t="s">
        <v>470</v>
      </c>
      <c r="H43" s="37"/>
      <c r="I43" s="37" t="s">
        <v>5</v>
      </c>
      <c r="J43" s="37"/>
      <c r="K43" s="68">
        <v>43678</v>
      </c>
      <c r="L43" s="15" t="s">
        <v>23</v>
      </c>
      <c r="M43" s="37">
        <v>7125.56</v>
      </c>
      <c r="N43" s="37">
        <v>7125.56</v>
      </c>
    </row>
    <row r="44" spans="1:14" hidden="1">
      <c r="A44" s="61">
        <v>43696</v>
      </c>
      <c r="B44" s="61">
        <v>43696</v>
      </c>
      <c r="C44" s="15">
        <v>0.4</v>
      </c>
      <c r="D44" s="15"/>
      <c r="E44" s="15" t="s">
        <v>452</v>
      </c>
      <c r="F44" s="15"/>
      <c r="G44" s="15" t="s">
        <v>30</v>
      </c>
      <c r="H44" s="15"/>
      <c r="I44" s="37" t="s">
        <v>9</v>
      </c>
      <c r="J44" s="15"/>
      <c r="K44" s="64">
        <v>43678</v>
      </c>
      <c r="L44" s="33" t="s">
        <v>210</v>
      </c>
      <c r="M44" s="12">
        <v>3103</v>
      </c>
      <c r="N44" s="12">
        <f>M44*1.92*1.15*1.022</f>
        <v>7002.1553279999998</v>
      </c>
    </row>
    <row r="45" spans="1:14" hidden="1">
      <c r="A45" s="61">
        <v>43699</v>
      </c>
      <c r="B45" s="61">
        <v>43705</v>
      </c>
      <c r="C45" s="37">
        <v>6</v>
      </c>
      <c r="D45" s="37"/>
      <c r="E45" s="15" t="s">
        <v>453</v>
      </c>
      <c r="F45" s="15"/>
      <c r="G45" s="37"/>
      <c r="H45" s="37"/>
      <c r="I45" s="15" t="s">
        <v>5</v>
      </c>
      <c r="J45" s="15"/>
      <c r="K45" s="65">
        <v>43709</v>
      </c>
      <c r="L45" s="33" t="s">
        <v>600</v>
      </c>
      <c r="M45" s="12">
        <v>8820</v>
      </c>
      <c r="N45" s="12">
        <f>M45*1.92*1.15*1.022</f>
        <v>19903.000319999999</v>
      </c>
    </row>
    <row r="46" spans="1:14" hidden="1">
      <c r="A46" s="61">
        <v>43703</v>
      </c>
      <c r="B46" s="61">
        <v>43703</v>
      </c>
      <c r="C46" s="37">
        <v>220</v>
      </c>
      <c r="D46" s="37" t="s">
        <v>878</v>
      </c>
      <c r="E46" s="15" t="s">
        <v>475</v>
      </c>
      <c r="F46" s="15" t="s">
        <v>472</v>
      </c>
      <c r="G46" s="37"/>
      <c r="H46" s="37"/>
      <c r="I46" s="15" t="s">
        <v>9</v>
      </c>
      <c r="J46" s="15"/>
      <c r="K46" s="64">
        <v>43739</v>
      </c>
      <c r="L46" s="15" t="s">
        <v>23</v>
      </c>
      <c r="M46" s="12">
        <v>2599.7400000000002</v>
      </c>
      <c r="N46" s="12">
        <v>2599.7400000000002</v>
      </c>
    </row>
    <row r="47" spans="1:14" hidden="1">
      <c r="A47" s="61">
        <v>43703</v>
      </c>
      <c r="B47" s="61">
        <v>43703</v>
      </c>
      <c r="C47" s="37">
        <v>220</v>
      </c>
      <c r="D47" s="37" t="s">
        <v>878</v>
      </c>
      <c r="E47" s="15" t="s">
        <v>476</v>
      </c>
      <c r="F47" s="37" t="s">
        <v>472</v>
      </c>
      <c r="G47" s="37"/>
      <c r="H47" s="37"/>
      <c r="I47" s="37" t="s">
        <v>9</v>
      </c>
      <c r="J47" s="37"/>
      <c r="K47" s="64">
        <v>43739</v>
      </c>
      <c r="L47" s="15" t="s">
        <v>23</v>
      </c>
      <c r="M47" s="12">
        <v>2599.7400000000002</v>
      </c>
      <c r="N47" s="12">
        <v>2599.7400000000002</v>
      </c>
    </row>
    <row r="48" spans="1:14" hidden="1">
      <c r="A48" s="61">
        <v>43704</v>
      </c>
      <c r="B48" s="61">
        <v>43704</v>
      </c>
      <c r="C48" s="37">
        <v>220</v>
      </c>
      <c r="D48" s="37" t="s">
        <v>878</v>
      </c>
      <c r="E48" s="15" t="s">
        <v>459</v>
      </c>
      <c r="F48" s="37" t="s">
        <v>472</v>
      </c>
      <c r="G48" s="37"/>
      <c r="H48" s="37"/>
      <c r="I48" s="37" t="s">
        <v>9</v>
      </c>
      <c r="J48" s="37"/>
      <c r="K48" s="64">
        <v>43739</v>
      </c>
      <c r="L48" s="15" t="s">
        <v>23</v>
      </c>
      <c r="M48" s="12">
        <v>2599.7400000000002</v>
      </c>
      <c r="N48" s="12">
        <v>2599.7400000000002</v>
      </c>
    </row>
    <row r="49" spans="1:14" hidden="1">
      <c r="A49" s="61">
        <v>43706</v>
      </c>
      <c r="B49" s="61">
        <v>43706</v>
      </c>
      <c r="C49" s="37">
        <v>220</v>
      </c>
      <c r="D49" s="37" t="s">
        <v>878</v>
      </c>
      <c r="E49" s="15" t="s">
        <v>478</v>
      </c>
      <c r="F49" s="37" t="s">
        <v>472</v>
      </c>
      <c r="G49" s="37"/>
      <c r="H49" s="37"/>
      <c r="I49" s="37" t="s">
        <v>9</v>
      </c>
      <c r="J49" s="37"/>
      <c r="K49" s="64">
        <v>43739</v>
      </c>
      <c r="L49" s="15" t="s">
        <v>23</v>
      </c>
      <c r="M49" s="12">
        <v>2599.7400000000002</v>
      </c>
      <c r="N49" s="12">
        <v>2599.7400000000002</v>
      </c>
    </row>
    <row r="50" spans="1:14" hidden="1">
      <c r="A50" s="61">
        <v>43707</v>
      </c>
      <c r="B50" s="61">
        <v>43707</v>
      </c>
      <c r="C50" s="37">
        <v>220</v>
      </c>
      <c r="D50" s="37" t="s">
        <v>878</v>
      </c>
      <c r="E50" s="15" t="s">
        <v>483</v>
      </c>
      <c r="F50" s="37" t="s">
        <v>484</v>
      </c>
      <c r="G50" s="37"/>
      <c r="H50" s="37"/>
      <c r="I50" s="37" t="s">
        <v>9</v>
      </c>
      <c r="J50" s="37"/>
      <c r="K50" s="64">
        <v>43739</v>
      </c>
      <c r="L50" s="33" t="s">
        <v>700</v>
      </c>
      <c r="M50" s="37">
        <v>2654</v>
      </c>
      <c r="N50" s="12">
        <f t="shared" ref="N50:N81" si="1">M50*1.92*1.15*1.022</f>
        <v>5988.9527039999994</v>
      </c>
    </row>
    <row r="51" spans="1:14" hidden="1">
      <c r="A51" s="61">
        <v>43707</v>
      </c>
      <c r="B51" s="61">
        <v>43707</v>
      </c>
      <c r="C51" s="37">
        <v>220</v>
      </c>
      <c r="D51" s="37" t="s">
        <v>878</v>
      </c>
      <c r="E51" s="15" t="s">
        <v>485</v>
      </c>
      <c r="F51" s="37" t="s">
        <v>486</v>
      </c>
      <c r="G51" s="37"/>
      <c r="H51" s="37"/>
      <c r="I51" s="37" t="s">
        <v>9</v>
      </c>
      <c r="J51" s="37"/>
      <c r="K51" s="64">
        <v>43739</v>
      </c>
      <c r="L51" s="33" t="s">
        <v>701</v>
      </c>
      <c r="M51" s="37">
        <v>7143</v>
      </c>
      <c r="N51" s="12">
        <f t="shared" si="1"/>
        <v>16118.722367999999</v>
      </c>
    </row>
    <row r="52" spans="1:14" hidden="1">
      <c r="A52" s="61">
        <v>43710</v>
      </c>
      <c r="B52" s="61">
        <v>43710</v>
      </c>
      <c r="C52" s="37">
        <v>0.4</v>
      </c>
      <c r="D52" s="37"/>
      <c r="E52" s="15" t="s">
        <v>490</v>
      </c>
      <c r="F52" s="37"/>
      <c r="G52" s="37" t="s">
        <v>491</v>
      </c>
      <c r="H52" s="37"/>
      <c r="I52" s="37" t="s">
        <v>5</v>
      </c>
      <c r="J52" s="37"/>
      <c r="K52" s="65">
        <v>43709</v>
      </c>
      <c r="L52" s="33" t="s">
        <v>210</v>
      </c>
      <c r="M52" s="12">
        <v>3103</v>
      </c>
      <c r="N52" s="12">
        <f t="shared" si="1"/>
        <v>7002.1553279999998</v>
      </c>
    </row>
    <row r="53" spans="1:14" hidden="1">
      <c r="A53" s="61">
        <v>43717</v>
      </c>
      <c r="B53" s="61">
        <v>43717</v>
      </c>
      <c r="C53" s="37">
        <v>0.4</v>
      </c>
      <c r="D53" s="37"/>
      <c r="E53" s="37" t="s">
        <v>507</v>
      </c>
      <c r="F53" s="37"/>
      <c r="G53" s="37"/>
      <c r="H53" s="37"/>
      <c r="I53" s="37" t="s">
        <v>9</v>
      </c>
      <c r="J53" s="37"/>
      <c r="K53" s="65">
        <v>43709</v>
      </c>
      <c r="L53" s="33" t="s">
        <v>601</v>
      </c>
      <c r="M53" s="12">
        <v>143</v>
      </c>
      <c r="N53" s="12">
        <f t="shared" si="1"/>
        <v>322.69036799999998</v>
      </c>
    </row>
    <row r="54" spans="1:14" hidden="1">
      <c r="A54" s="61">
        <v>43717</v>
      </c>
      <c r="B54" s="61">
        <v>43717</v>
      </c>
      <c r="C54" s="37">
        <v>0.4</v>
      </c>
      <c r="D54" s="37"/>
      <c r="E54" s="37" t="s">
        <v>508</v>
      </c>
      <c r="F54" s="37"/>
      <c r="G54" s="37"/>
      <c r="H54" s="37"/>
      <c r="I54" s="37" t="s">
        <v>9</v>
      </c>
      <c r="J54" s="37"/>
      <c r="K54" s="65">
        <v>43709</v>
      </c>
      <c r="L54" s="33" t="s">
        <v>601</v>
      </c>
      <c r="M54" s="12">
        <v>143</v>
      </c>
      <c r="N54" s="12">
        <f t="shared" si="1"/>
        <v>322.69036799999998</v>
      </c>
    </row>
    <row r="55" spans="1:14" hidden="1">
      <c r="A55" s="61">
        <v>43717</v>
      </c>
      <c r="B55" s="61">
        <v>43717</v>
      </c>
      <c r="C55" s="37">
        <v>0.4</v>
      </c>
      <c r="D55" s="37"/>
      <c r="E55" s="37" t="s">
        <v>509</v>
      </c>
      <c r="F55" s="37"/>
      <c r="G55" s="37"/>
      <c r="H55" s="37"/>
      <c r="I55" s="37" t="s">
        <v>9</v>
      </c>
      <c r="J55" s="37"/>
      <c r="K55" s="65">
        <v>43709</v>
      </c>
      <c r="L55" s="33" t="s">
        <v>601</v>
      </c>
      <c r="M55" s="12">
        <v>143</v>
      </c>
      <c r="N55" s="12">
        <f t="shared" si="1"/>
        <v>322.69036799999998</v>
      </c>
    </row>
    <row r="56" spans="1:14" hidden="1">
      <c r="A56" s="61">
        <v>43717</v>
      </c>
      <c r="B56" s="61">
        <v>43717</v>
      </c>
      <c r="C56" s="37">
        <v>0.4</v>
      </c>
      <c r="D56" s="37"/>
      <c r="E56" s="37" t="s">
        <v>510</v>
      </c>
      <c r="F56" s="37"/>
      <c r="G56" s="37"/>
      <c r="H56" s="37"/>
      <c r="I56" s="37" t="s">
        <v>9</v>
      </c>
      <c r="J56" s="37"/>
      <c r="K56" s="65">
        <v>43709</v>
      </c>
      <c r="L56" s="33" t="s">
        <v>601</v>
      </c>
      <c r="M56" s="12">
        <v>143</v>
      </c>
      <c r="N56" s="12">
        <f t="shared" si="1"/>
        <v>322.69036799999998</v>
      </c>
    </row>
    <row r="57" spans="1:14" hidden="1">
      <c r="A57" s="61">
        <v>43717</v>
      </c>
      <c r="B57" s="61">
        <v>43717</v>
      </c>
      <c r="C57" s="37">
        <v>0.4</v>
      </c>
      <c r="D57" s="37"/>
      <c r="E57" s="37" t="s">
        <v>511</v>
      </c>
      <c r="F57" s="37"/>
      <c r="G57" s="37"/>
      <c r="H57" s="37"/>
      <c r="I57" s="37" t="s">
        <v>9</v>
      </c>
      <c r="J57" s="37"/>
      <c r="K57" s="65">
        <v>43709</v>
      </c>
      <c r="L57" s="33" t="s">
        <v>601</v>
      </c>
      <c r="M57" s="12">
        <v>143</v>
      </c>
      <c r="N57" s="12">
        <f t="shared" si="1"/>
        <v>322.69036799999998</v>
      </c>
    </row>
    <row r="58" spans="1:14" hidden="1">
      <c r="A58" s="61">
        <v>43718</v>
      </c>
      <c r="B58" s="61">
        <v>43718</v>
      </c>
      <c r="C58" s="37">
        <v>0.4</v>
      </c>
      <c r="D58" s="37"/>
      <c r="E58" s="37" t="s">
        <v>512</v>
      </c>
      <c r="F58" s="37"/>
      <c r="G58" s="37"/>
      <c r="H58" s="37"/>
      <c r="I58" s="37" t="s">
        <v>9</v>
      </c>
      <c r="J58" s="37"/>
      <c r="K58" s="65">
        <v>43709</v>
      </c>
      <c r="L58" s="33" t="s">
        <v>601</v>
      </c>
      <c r="M58" s="12">
        <v>143</v>
      </c>
      <c r="N58" s="12">
        <f t="shared" si="1"/>
        <v>322.69036799999998</v>
      </c>
    </row>
    <row r="59" spans="1:14" hidden="1">
      <c r="A59" s="61">
        <v>43718</v>
      </c>
      <c r="B59" s="61">
        <v>43718</v>
      </c>
      <c r="C59" s="37">
        <v>0.4</v>
      </c>
      <c r="D59" s="37"/>
      <c r="E59" s="37" t="s">
        <v>513</v>
      </c>
      <c r="F59" s="37"/>
      <c r="G59" s="37"/>
      <c r="H59" s="37"/>
      <c r="I59" s="37" t="s">
        <v>9</v>
      </c>
      <c r="J59" s="37"/>
      <c r="K59" s="65">
        <v>43709</v>
      </c>
      <c r="L59" s="33" t="s">
        <v>601</v>
      </c>
      <c r="M59" s="12">
        <v>143</v>
      </c>
      <c r="N59" s="12">
        <f t="shared" si="1"/>
        <v>322.69036799999998</v>
      </c>
    </row>
    <row r="60" spans="1:14" hidden="1">
      <c r="A60" s="61">
        <v>43718</v>
      </c>
      <c r="B60" s="61">
        <v>43718</v>
      </c>
      <c r="C60" s="37">
        <v>0.4</v>
      </c>
      <c r="D60" s="37"/>
      <c r="E60" s="37" t="s">
        <v>514</v>
      </c>
      <c r="F60" s="37"/>
      <c r="G60" s="37"/>
      <c r="H60" s="37"/>
      <c r="I60" s="37" t="s">
        <v>9</v>
      </c>
      <c r="J60" s="37"/>
      <c r="K60" s="65">
        <v>43709</v>
      </c>
      <c r="L60" s="33" t="s">
        <v>601</v>
      </c>
      <c r="M60" s="12">
        <v>143</v>
      </c>
      <c r="N60" s="12">
        <f t="shared" si="1"/>
        <v>322.69036799999998</v>
      </c>
    </row>
    <row r="61" spans="1:14" hidden="1">
      <c r="A61" s="61">
        <v>43718</v>
      </c>
      <c r="B61" s="61">
        <v>43718</v>
      </c>
      <c r="C61" s="37">
        <v>0.4</v>
      </c>
      <c r="D61" s="37"/>
      <c r="E61" s="37" t="s">
        <v>515</v>
      </c>
      <c r="F61" s="37"/>
      <c r="G61" s="37"/>
      <c r="H61" s="37"/>
      <c r="I61" s="37" t="s">
        <v>9</v>
      </c>
      <c r="J61" s="37"/>
      <c r="K61" s="65">
        <v>43709</v>
      </c>
      <c r="L61" s="33" t="s">
        <v>601</v>
      </c>
      <c r="M61" s="12">
        <v>143</v>
      </c>
      <c r="N61" s="12">
        <f t="shared" si="1"/>
        <v>322.69036799999998</v>
      </c>
    </row>
    <row r="62" spans="1:14" hidden="1">
      <c r="A62" s="61">
        <v>43718</v>
      </c>
      <c r="B62" s="61">
        <v>43718</v>
      </c>
      <c r="C62" s="37">
        <v>0.4</v>
      </c>
      <c r="D62" s="37"/>
      <c r="E62" s="37" t="s">
        <v>516</v>
      </c>
      <c r="F62" s="37"/>
      <c r="G62" s="37"/>
      <c r="H62" s="37"/>
      <c r="I62" s="37" t="s">
        <v>9</v>
      </c>
      <c r="J62" s="37"/>
      <c r="K62" s="65">
        <v>43709</v>
      </c>
      <c r="L62" s="33" t="s">
        <v>601</v>
      </c>
      <c r="M62" s="12">
        <v>143</v>
      </c>
      <c r="N62" s="12">
        <f t="shared" si="1"/>
        <v>322.69036799999998</v>
      </c>
    </row>
    <row r="63" spans="1:14" hidden="1">
      <c r="A63" s="61">
        <v>43718</v>
      </c>
      <c r="B63" s="61">
        <v>43718</v>
      </c>
      <c r="C63" s="37">
        <v>0.4</v>
      </c>
      <c r="D63" s="37"/>
      <c r="E63" s="37" t="s">
        <v>517</v>
      </c>
      <c r="F63" s="37"/>
      <c r="G63" s="37"/>
      <c r="H63" s="37"/>
      <c r="I63" s="37" t="s">
        <v>9</v>
      </c>
      <c r="J63" s="37"/>
      <c r="K63" s="65">
        <v>43709</v>
      </c>
      <c r="L63" s="33" t="s">
        <v>601</v>
      </c>
      <c r="M63" s="12">
        <v>143</v>
      </c>
      <c r="N63" s="12">
        <f t="shared" si="1"/>
        <v>322.69036799999998</v>
      </c>
    </row>
    <row r="64" spans="1:14" hidden="1">
      <c r="A64" s="61">
        <v>43718</v>
      </c>
      <c r="B64" s="61">
        <v>43718</v>
      </c>
      <c r="C64" s="37">
        <v>0.4</v>
      </c>
      <c r="D64" s="37"/>
      <c r="E64" s="37" t="s">
        <v>518</v>
      </c>
      <c r="F64" s="37"/>
      <c r="G64" s="37"/>
      <c r="H64" s="37"/>
      <c r="I64" s="37" t="s">
        <v>9</v>
      </c>
      <c r="J64" s="37"/>
      <c r="K64" s="65">
        <v>43709</v>
      </c>
      <c r="L64" s="33" t="s">
        <v>601</v>
      </c>
      <c r="M64" s="12">
        <v>143</v>
      </c>
      <c r="N64" s="12">
        <f t="shared" si="1"/>
        <v>322.69036799999998</v>
      </c>
    </row>
    <row r="65" spans="1:14" hidden="1">
      <c r="A65" s="61">
        <v>43718</v>
      </c>
      <c r="B65" s="61">
        <v>43718</v>
      </c>
      <c r="C65" s="37">
        <v>0.4</v>
      </c>
      <c r="D65" s="37"/>
      <c r="E65" s="37" t="s">
        <v>519</v>
      </c>
      <c r="F65" s="37"/>
      <c r="G65" s="37"/>
      <c r="H65" s="37"/>
      <c r="I65" s="37" t="s">
        <v>9</v>
      </c>
      <c r="J65" s="37"/>
      <c r="K65" s="65">
        <v>43709</v>
      </c>
      <c r="L65" s="33" t="s">
        <v>601</v>
      </c>
      <c r="M65" s="12">
        <v>143</v>
      </c>
      <c r="N65" s="12">
        <f t="shared" si="1"/>
        <v>322.69036799999998</v>
      </c>
    </row>
    <row r="66" spans="1:14" hidden="1">
      <c r="A66" s="61">
        <v>43718</v>
      </c>
      <c r="B66" s="61">
        <v>43718</v>
      </c>
      <c r="C66" s="37">
        <v>0.4</v>
      </c>
      <c r="D66" s="37"/>
      <c r="E66" s="37" t="s">
        <v>520</v>
      </c>
      <c r="F66" s="37"/>
      <c r="G66" s="37"/>
      <c r="H66" s="37"/>
      <c r="I66" s="37" t="s">
        <v>9</v>
      </c>
      <c r="J66" s="37"/>
      <c r="K66" s="65">
        <v>43709</v>
      </c>
      <c r="L66" s="33" t="s">
        <v>601</v>
      </c>
      <c r="M66" s="12">
        <v>143</v>
      </c>
      <c r="N66" s="12">
        <f t="shared" si="1"/>
        <v>322.69036799999998</v>
      </c>
    </row>
    <row r="67" spans="1:14" hidden="1">
      <c r="A67" s="61">
        <v>43720</v>
      </c>
      <c r="B67" s="61">
        <v>43720</v>
      </c>
      <c r="C67" s="37">
        <v>0.4</v>
      </c>
      <c r="D67" s="37"/>
      <c r="E67" s="37" t="s">
        <v>521</v>
      </c>
      <c r="F67" s="37">
        <v>1</v>
      </c>
      <c r="G67" s="37"/>
      <c r="H67" s="37"/>
      <c r="I67" s="37" t="s">
        <v>9</v>
      </c>
      <c r="J67" s="37"/>
      <c r="K67" s="65">
        <v>43709</v>
      </c>
      <c r="L67" s="33" t="s">
        <v>601</v>
      </c>
      <c r="M67" s="12">
        <v>143</v>
      </c>
      <c r="N67" s="12">
        <f t="shared" si="1"/>
        <v>322.69036799999998</v>
      </c>
    </row>
    <row r="68" spans="1:14" hidden="1">
      <c r="A68" s="61">
        <v>43720</v>
      </c>
      <c r="B68" s="61">
        <v>43720</v>
      </c>
      <c r="C68" s="37">
        <v>0.4</v>
      </c>
      <c r="D68" s="37"/>
      <c r="E68" s="37" t="s">
        <v>522</v>
      </c>
      <c r="F68" s="37">
        <v>1</v>
      </c>
      <c r="G68" s="37"/>
      <c r="H68" s="37"/>
      <c r="I68" s="37" t="s">
        <v>9</v>
      </c>
      <c r="J68" s="37"/>
      <c r="K68" s="65">
        <v>43709</v>
      </c>
      <c r="L68" s="33" t="s">
        <v>601</v>
      </c>
      <c r="M68" s="12">
        <v>143</v>
      </c>
      <c r="N68" s="12">
        <f t="shared" si="1"/>
        <v>322.69036799999998</v>
      </c>
    </row>
    <row r="69" spans="1:14" hidden="1">
      <c r="A69" s="61">
        <v>43720</v>
      </c>
      <c r="B69" s="61">
        <v>43720</v>
      </c>
      <c r="C69" s="37">
        <v>0.4</v>
      </c>
      <c r="D69" s="37"/>
      <c r="E69" s="37" t="s">
        <v>523</v>
      </c>
      <c r="F69" s="37"/>
      <c r="G69" s="37"/>
      <c r="H69" s="37"/>
      <c r="I69" s="37" t="s">
        <v>9</v>
      </c>
      <c r="J69" s="37"/>
      <c r="K69" s="65">
        <v>43709</v>
      </c>
      <c r="L69" s="33" t="s">
        <v>601</v>
      </c>
      <c r="M69" s="12">
        <v>143</v>
      </c>
      <c r="N69" s="12">
        <f t="shared" si="1"/>
        <v>322.69036799999998</v>
      </c>
    </row>
    <row r="70" spans="1:14" hidden="1">
      <c r="A70" s="61">
        <v>43720</v>
      </c>
      <c r="B70" s="61">
        <v>43720</v>
      </c>
      <c r="C70" s="37">
        <v>0.4</v>
      </c>
      <c r="D70" s="37"/>
      <c r="E70" s="37" t="s">
        <v>524</v>
      </c>
      <c r="F70" s="37"/>
      <c r="G70" s="37"/>
      <c r="H70" s="37"/>
      <c r="I70" s="37" t="s">
        <v>9</v>
      </c>
      <c r="J70" s="37"/>
      <c r="K70" s="65">
        <v>43709</v>
      </c>
      <c r="L70" s="33" t="s">
        <v>601</v>
      </c>
      <c r="M70" s="12">
        <v>143</v>
      </c>
      <c r="N70" s="12">
        <f t="shared" si="1"/>
        <v>322.69036799999998</v>
      </c>
    </row>
    <row r="71" spans="1:14" hidden="1">
      <c r="A71" s="61">
        <v>43720</v>
      </c>
      <c r="B71" s="61">
        <v>43720</v>
      </c>
      <c r="C71" s="37">
        <v>0.4</v>
      </c>
      <c r="D71" s="37"/>
      <c r="E71" s="37" t="s">
        <v>525</v>
      </c>
      <c r="F71" s="37"/>
      <c r="G71" s="37"/>
      <c r="H71" s="37"/>
      <c r="I71" s="37" t="s">
        <v>9</v>
      </c>
      <c r="J71" s="37"/>
      <c r="K71" s="65">
        <v>43709</v>
      </c>
      <c r="L71" s="33" t="s">
        <v>601</v>
      </c>
      <c r="M71" s="12">
        <v>143</v>
      </c>
      <c r="N71" s="12">
        <f t="shared" si="1"/>
        <v>322.69036799999998</v>
      </c>
    </row>
    <row r="72" spans="1:14" hidden="1">
      <c r="A72" s="61">
        <v>43720</v>
      </c>
      <c r="B72" s="61">
        <v>43720</v>
      </c>
      <c r="C72" s="37">
        <v>0.4</v>
      </c>
      <c r="D72" s="37"/>
      <c r="E72" s="37" t="s">
        <v>526</v>
      </c>
      <c r="F72" s="37">
        <v>2</v>
      </c>
      <c r="G72" s="37"/>
      <c r="H72" s="37"/>
      <c r="I72" s="37" t="s">
        <v>9</v>
      </c>
      <c r="J72" s="37"/>
      <c r="K72" s="65">
        <v>43709</v>
      </c>
      <c r="L72" s="33" t="s">
        <v>601</v>
      </c>
      <c r="M72" s="12">
        <v>286</v>
      </c>
      <c r="N72" s="12">
        <f t="shared" si="1"/>
        <v>645.38073599999996</v>
      </c>
    </row>
    <row r="73" spans="1:14" hidden="1">
      <c r="A73" s="61">
        <v>43720</v>
      </c>
      <c r="B73" s="61">
        <v>43720</v>
      </c>
      <c r="C73" s="37">
        <v>0.4</v>
      </c>
      <c r="D73" s="37"/>
      <c r="E73" s="37" t="s">
        <v>527</v>
      </c>
      <c r="F73" s="37"/>
      <c r="G73" s="37"/>
      <c r="H73" s="37"/>
      <c r="I73" s="37" t="s">
        <v>9</v>
      </c>
      <c r="J73" s="37"/>
      <c r="K73" s="65">
        <v>43709</v>
      </c>
      <c r="L73" s="33" t="s">
        <v>601</v>
      </c>
      <c r="M73" s="12">
        <v>143</v>
      </c>
      <c r="N73" s="12">
        <f t="shared" si="1"/>
        <v>322.69036799999998</v>
      </c>
    </row>
    <row r="74" spans="1:14" hidden="1">
      <c r="A74" s="61">
        <v>43720</v>
      </c>
      <c r="B74" s="61">
        <v>43720</v>
      </c>
      <c r="C74" s="37">
        <v>0.4</v>
      </c>
      <c r="D74" s="37"/>
      <c r="E74" s="37" t="s">
        <v>528</v>
      </c>
      <c r="F74" s="37"/>
      <c r="G74" s="37"/>
      <c r="H74" s="37"/>
      <c r="I74" s="37" t="s">
        <v>9</v>
      </c>
      <c r="J74" s="37"/>
      <c r="K74" s="65">
        <v>43709</v>
      </c>
      <c r="L74" s="33" t="s">
        <v>601</v>
      </c>
      <c r="M74" s="12">
        <v>143</v>
      </c>
      <c r="N74" s="12">
        <f t="shared" si="1"/>
        <v>322.69036799999998</v>
      </c>
    </row>
    <row r="75" spans="1:14" hidden="1">
      <c r="A75" s="61">
        <v>43720</v>
      </c>
      <c r="B75" s="61">
        <v>43720</v>
      </c>
      <c r="C75" s="37">
        <v>0.4</v>
      </c>
      <c r="D75" s="37"/>
      <c r="E75" s="37" t="s">
        <v>529</v>
      </c>
      <c r="F75" s="37"/>
      <c r="G75" s="37"/>
      <c r="H75" s="37"/>
      <c r="I75" s="37" t="s">
        <v>9</v>
      </c>
      <c r="J75" s="37"/>
      <c r="K75" s="65">
        <v>43709</v>
      </c>
      <c r="L75" s="33" t="s">
        <v>601</v>
      </c>
      <c r="M75" s="12">
        <v>143</v>
      </c>
      <c r="N75" s="12">
        <f t="shared" si="1"/>
        <v>322.69036799999998</v>
      </c>
    </row>
    <row r="76" spans="1:14" hidden="1">
      <c r="A76" s="61">
        <v>43720</v>
      </c>
      <c r="B76" s="61">
        <v>43720</v>
      </c>
      <c r="C76" s="37">
        <v>0.4</v>
      </c>
      <c r="D76" s="37"/>
      <c r="E76" s="37" t="s">
        <v>530</v>
      </c>
      <c r="F76" s="37"/>
      <c r="G76" s="37"/>
      <c r="H76" s="37"/>
      <c r="I76" s="37" t="s">
        <v>9</v>
      </c>
      <c r="J76" s="37"/>
      <c r="K76" s="65">
        <v>43709</v>
      </c>
      <c r="L76" s="33" t="s">
        <v>601</v>
      </c>
      <c r="M76" s="12">
        <v>143</v>
      </c>
      <c r="N76" s="12">
        <f t="shared" si="1"/>
        <v>322.69036799999998</v>
      </c>
    </row>
    <row r="77" spans="1:14" hidden="1">
      <c r="A77" s="61">
        <v>43720</v>
      </c>
      <c r="B77" s="61">
        <v>43720</v>
      </c>
      <c r="C77" s="37">
        <v>0.4</v>
      </c>
      <c r="D77" s="37"/>
      <c r="E77" s="37" t="s">
        <v>531</v>
      </c>
      <c r="F77" s="37"/>
      <c r="G77" s="37"/>
      <c r="H77" s="37"/>
      <c r="I77" s="37" t="s">
        <v>9</v>
      </c>
      <c r="J77" s="37"/>
      <c r="K77" s="65">
        <v>43709</v>
      </c>
      <c r="L77" s="33" t="s">
        <v>601</v>
      </c>
      <c r="M77" s="12">
        <v>143</v>
      </c>
      <c r="N77" s="12">
        <f t="shared" si="1"/>
        <v>322.69036799999998</v>
      </c>
    </row>
    <row r="78" spans="1:14" hidden="1">
      <c r="A78" s="61">
        <v>43720</v>
      </c>
      <c r="B78" s="61">
        <v>43720</v>
      </c>
      <c r="C78" s="37">
        <v>0.4</v>
      </c>
      <c r="D78" s="37"/>
      <c r="E78" s="37" t="s">
        <v>532</v>
      </c>
      <c r="F78" s="37">
        <v>2</v>
      </c>
      <c r="G78" s="37"/>
      <c r="H78" s="37"/>
      <c r="I78" s="37" t="s">
        <v>9</v>
      </c>
      <c r="J78" s="37"/>
      <c r="K78" s="65">
        <v>43709</v>
      </c>
      <c r="L78" s="33" t="s">
        <v>601</v>
      </c>
      <c r="M78" s="12">
        <v>286</v>
      </c>
      <c r="N78" s="12">
        <f t="shared" si="1"/>
        <v>645.38073599999996</v>
      </c>
    </row>
    <row r="79" spans="1:14" hidden="1">
      <c r="A79" s="61">
        <v>43720</v>
      </c>
      <c r="B79" s="61">
        <v>43720</v>
      </c>
      <c r="C79" s="37">
        <v>0.4</v>
      </c>
      <c r="D79" s="37"/>
      <c r="E79" s="15" t="s">
        <v>583</v>
      </c>
      <c r="F79" s="37"/>
      <c r="G79" s="37" t="s">
        <v>533</v>
      </c>
      <c r="H79" s="37"/>
      <c r="I79" s="37" t="s">
        <v>9</v>
      </c>
      <c r="J79" s="37"/>
      <c r="K79" s="65">
        <v>43709</v>
      </c>
      <c r="L79" s="33" t="s">
        <v>599</v>
      </c>
      <c r="M79" s="12">
        <v>1144</v>
      </c>
      <c r="N79" s="12">
        <f t="shared" si="1"/>
        <v>2581.5229439999998</v>
      </c>
    </row>
    <row r="80" spans="1:14" hidden="1">
      <c r="A80" s="61">
        <v>43721</v>
      </c>
      <c r="B80" s="61">
        <v>43721</v>
      </c>
      <c r="C80" s="37">
        <v>0.4</v>
      </c>
      <c r="D80" s="37"/>
      <c r="E80" s="37" t="s">
        <v>534</v>
      </c>
      <c r="F80" s="37">
        <v>1</v>
      </c>
      <c r="G80" s="37"/>
      <c r="H80" s="37"/>
      <c r="I80" s="37" t="s">
        <v>9</v>
      </c>
      <c r="J80" s="37"/>
      <c r="K80" s="65">
        <v>43709</v>
      </c>
      <c r="L80" s="33" t="s">
        <v>601</v>
      </c>
      <c r="M80" s="12">
        <v>143</v>
      </c>
      <c r="N80" s="12">
        <f t="shared" si="1"/>
        <v>322.69036799999998</v>
      </c>
    </row>
    <row r="81" spans="1:14" hidden="1">
      <c r="A81" s="61">
        <v>43721</v>
      </c>
      <c r="B81" s="61">
        <v>43721</v>
      </c>
      <c r="C81" s="37">
        <v>0.4</v>
      </c>
      <c r="D81" s="37"/>
      <c r="E81" s="37" t="s">
        <v>535</v>
      </c>
      <c r="F81" s="37">
        <v>1</v>
      </c>
      <c r="G81" s="37"/>
      <c r="H81" s="37"/>
      <c r="I81" s="37" t="s">
        <v>9</v>
      </c>
      <c r="J81" s="37"/>
      <c r="K81" s="65">
        <v>43709</v>
      </c>
      <c r="L81" s="33" t="s">
        <v>601</v>
      </c>
      <c r="M81" s="12">
        <v>143</v>
      </c>
      <c r="N81" s="12">
        <f t="shared" si="1"/>
        <v>322.69036799999998</v>
      </c>
    </row>
    <row r="82" spans="1:14" hidden="1">
      <c r="A82" s="61">
        <v>43721</v>
      </c>
      <c r="B82" s="61">
        <v>43721</v>
      </c>
      <c r="C82" s="37">
        <v>0.4</v>
      </c>
      <c r="D82" s="37"/>
      <c r="E82" s="37" t="s">
        <v>536</v>
      </c>
      <c r="F82" s="37">
        <v>1</v>
      </c>
      <c r="G82" s="37"/>
      <c r="H82" s="37"/>
      <c r="I82" s="37" t="s">
        <v>9</v>
      </c>
      <c r="J82" s="37"/>
      <c r="K82" s="65">
        <v>43709</v>
      </c>
      <c r="L82" s="33" t="s">
        <v>601</v>
      </c>
      <c r="M82" s="12">
        <v>143</v>
      </c>
      <c r="N82" s="12">
        <f t="shared" ref="N82:N112" si="2">M82*1.92*1.15*1.022</f>
        <v>322.69036799999998</v>
      </c>
    </row>
    <row r="83" spans="1:14" hidden="1">
      <c r="A83" s="61">
        <v>43721</v>
      </c>
      <c r="B83" s="61">
        <v>43721</v>
      </c>
      <c r="C83" s="37">
        <v>0.4</v>
      </c>
      <c r="D83" s="37"/>
      <c r="E83" s="37" t="s">
        <v>537</v>
      </c>
      <c r="F83" s="37">
        <v>1</v>
      </c>
      <c r="G83" s="37"/>
      <c r="H83" s="37"/>
      <c r="I83" s="37" t="s">
        <v>9</v>
      </c>
      <c r="J83" s="37"/>
      <c r="K83" s="65">
        <v>43709</v>
      </c>
      <c r="L83" s="33" t="s">
        <v>601</v>
      </c>
      <c r="M83" s="12">
        <v>143</v>
      </c>
      <c r="N83" s="12">
        <f t="shared" si="2"/>
        <v>322.69036799999998</v>
      </c>
    </row>
    <row r="84" spans="1:14" hidden="1">
      <c r="A84" s="61">
        <v>43721</v>
      </c>
      <c r="B84" s="61">
        <v>43721</v>
      </c>
      <c r="C84" s="37">
        <v>0.4</v>
      </c>
      <c r="D84" s="37"/>
      <c r="E84" s="37" t="s">
        <v>538</v>
      </c>
      <c r="F84" s="37">
        <v>1</v>
      </c>
      <c r="G84" s="37"/>
      <c r="H84" s="37"/>
      <c r="I84" s="37" t="s">
        <v>9</v>
      </c>
      <c r="J84" s="37"/>
      <c r="K84" s="65">
        <v>43709</v>
      </c>
      <c r="L84" s="33" t="s">
        <v>601</v>
      </c>
      <c r="M84" s="12">
        <v>143</v>
      </c>
      <c r="N84" s="12">
        <f t="shared" si="2"/>
        <v>322.69036799999998</v>
      </c>
    </row>
    <row r="85" spans="1:14" hidden="1">
      <c r="A85" s="61">
        <v>43721</v>
      </c>
      <c r="B85" s="61">
        <v>43721</v>
      </c>
      <c r="C85" s="37">
        <v>0.4</v>
      </c>
      <c r="D85" s="37"/>
      <c r="E85" s="37" t="s">
        <v>539</v>
      </c>
      <c r="F85" s="37">
        <v>1</v>
      </c>
      <c r="G85" s="37"/>
      <c r="H85" s="37"/>
      <c r="I85" s="37" t="s">
        <v>9</v>
      </c>
      <c r="J85" s="37"/>
      <c r="K85" s="65">
        <v>43709</v>
      </c>
      <c r="L85" s="33" t="s">
        <v>601</v>
      </c>
      <c r="M85" s="12">
        <v>143</v>
      </c>
      <c r="N85" s="12">
        <f t="shared" si="2"/>
        <v>322.69036799999998</v>
      </c>
    </row>
    <row r="86" spans="1:14" hidden="1">
      <c r="A86" s="61">
        <v>43721</v>
      </c>
      <c r="B86" s="61">
        <v>43721</v>
      </c>
      <c r="C86" s="37">
        <v>0.4</v>
      </c>
      <c r="D86" s="37"/>
      <c r="E86" s="37" t="s">
        <v>540</v>
      </c>
      <c r="F86" s="37">
        <v>1</v>
      </c>
      <c r="G86" s="37"/>
      <c r="H86" s="37"/>
      <c r="I86" s="37" t="s">
        <v>9</v>
      </c>
      <c r="J86" s="37"/>
      <c r="K86" s="65">
        <v>43709</v>
      </c>
      <c r="L86" s="33" t="s">
        <v>601</v>
      </c>
      <c r="M86" s="12">
        <v>143</v>
      </c>
      <c r="N86" s="12">
        <f t="shared" si="2"/>
        <v>322.69036799999998</v>
      </c>
    </row>
    <row r="87" spans="1:14" hidden="1">
      <c r="A87" s="61">
        <v>43721</v>
      </c>
      <c r="B87" s="61">
        <v>43721</v>
      </c>
      <c r="C87" s="37">
        <v>0.4</v>
      </c>
      <c r="D87" s="37"/>
      <c r="E87" s="37" t="s">
        <v>541</v>
      </c>
      <c r="F87" s="37">
        <v>1</v>
      </c>
      <c r="G87" s="37"/>
      <c r="H87" s="37"/>
      <c r="I87" s="37" t="s">
        <v>9</v>
      </c>
      <c r="J87" s="37"/>
      <c r="K87" s="65">
        <v>43709</v>
      </c>
      <c r="L87" s="33" t="s">
        <v>601</v>
      </c>
      <c r="M87" s="12">
        <v>143</v>
      </c>
      <c r="N87" s="12">
        <f t="shared" si="2"/>
        <v>322.69036799999998</v>
      </c>
    </row>
    <row r="88" spans="1:14" hidden="1">
      <c r="A88" s="61">
        <v>43721</v>
      </c>
      <c r="B88" s="61">
        <v>43721</v>
      </c>
      <c r="C88" s="37">
        <v>0.4</v>
      </c>
      <c r="D88" s="37"/>
      <c r="E88" s="37" t="s">
        <v>542</v>
      </c>
      <c r="F88" s="37">
        <v>1</v>
      </c>
      <c r="G88" s="37"/>
      <c r="H88" s="37"/>
      <c r="I88" s="37" t="s">
        <v>9</v>
      </c>
      <c r="J88" s="37"/>
      <c r="K88" s="65">
        <v>43709</v>
      </c>
      <c r="L88" s="33" t="s">
        <v>601</v>
      </c>
      <c r="M88" s="12">
        <v>143</v>
      </c>
      <c r="N88" s="12">
        <f t="shared" si="2"/>
        <v>322.69036799999998</v>
      </c>
    </row>
    <row r="89" spans="1:14" hidden="1">
      <c r="A89" s="61">
        <v>43724</v>
      </c>
      <c r="B89" s="61">
        <v>43724</v>
      </c>
      <c r="C89" s="37">
        <v>0.4</v>
      </c>
      <c r="D89" s="37"/>
      <c r="E89" s="15" t="s">
        <v>604</v>
      </c>
      <c r="F89" s="37"/>
      <c r="G89" s="37" t="s">
        <v>605</v>
      </c>
      <c r="H89" s="37"/>
      <c r="I89" s="37" t="s">
        <v>5</v>
      </c>
      <c r="J89" s="37" t="s">
        <v>613</v>
      </c>
      <c r="K89" s="68">
        <v>43770</v>
      </c>
      <c r="L89" s="33" t="s">
        <v>210</v>
      </c>
      <c r="M89" s="12">
        <v>3103</v>
      </c>
      <c r="N89" s="12">
        <f t="shared" si="2"/>
        <v>7002.1553279999998</v>
      </c>
    </row>
    <row r="90" spans="1:14" hidden="1">
      <c r="A90" s="117">
        <v>43726</v>
      </c>
      <c r="B90" s="117">
        <v>43726</v>
      </c>
      <c r="C90" s="37">
        <v>0.4</v>
      </c>
      <c r="D90" s="37"/>
      <c r="E90" s="37" t="s">
        <v>553</v>
      </c>
      <c r="F90" s="37">
        <v>2</v>
      </c>
      <c r="G90" s="37"/>
      <c r="H90" s="37"/>
      <c r="I90" s="37" t="s">
        <v>9</v>
      </c>
      <c r="J90" s="37"/>
      <c r="K90" s="65">
        <v>43709</v>
      </c>
      <c r="L90" s="33" t="s">
        <v>601</v>
      </c>
      <c r="M90" s="12">
        <v>286</v>
      </c>
      <c r="N90" s="12">
        <f t="shared" si="2"/>
        <v>645.38073599999996</v>
      </c>
    </row>
    <row r="91" spans="1:14" hidden="1">
      <c r="A91" s="117">
        <v>43726</v>
      </c>
      <c r="B91" s="117">
        <v>43726</v>
      </c>
      <c r="C91" s="37">
        <v>0.4</v>
      </c>
      <c r="D91" s="37"/>
      <c r="E91" s="37" t="s">
        <v>554</v>
      </c>
      <c r="F91" s="37">
        <v>2</v>
      </c>
      <c r="G91" s="37"/>
      <c r="H91" s="37"/>
      <c r="I91" s="37" t="s">
        <v>9</v>
      </c>
      <c r="J91" s="37"/>
      <c r="K91" s="65">
        <v>43709</v>
      </c>
      <c r="L91" s="33" t="s">
        <v>601</v>
      </c>
      <c r="M91" s="12">
        <v>286</v>
      </c>
      <c r="N91" s="12">
        <f t="shared" si="2"/>
        <v>645.38073599999996</v>
      </c>
    </row>
    <row r="92" spans="1:14" hidden="1">
      <c r="A92" s="117">
        <v>43726</v>
      </c>
      <c r="B92" s="117">
        <v>43726</v>
      </c>
      <c r="C92" s="37">
        <v>0.4</v>
      </c>
      <c r="D92" s="37"/>
      <c r="E92" s="37" t="s">
        <v>555</v>
      </c>
      <c r="F92" s="37">
        <v>2</v>
      </c>
      <c r="G92" s="37"/>
      <c r="H92" s="37"/>
      <c r="I92" s="37" t="s">
        <v>9</v>
      </c>
      <c r="J92" s="37"/>
      <c r="K92" s="65">
        <v>43709</v>
      </c>
      <c r="L92" s="33" t="s">
        <v>601</v>
      </c>
      <c r="M92" s="12">
        <v>286</v>
      </c>
      <c r="N92" s="12">
        <f t="shared" si="2"/>
        <v>645.38073599999996</v>
      </c>
    </row>
    <row r="93" spans="1:14" hidden="1">
      <c r="A93" s="117">
        <v>43726</v>
      </c>
      <c r="B93" s="117">
        <v>43726</v>
      </c>
      <c r="C93" s="37">
        <v>0.4</v>
      </c>
      <c r="D93" s="37"/>
      <c r="E93" s="37" t="s">
        <v>556</v>
      </c>
      <c r="F93" s="37">
        <v>1</v>
      </c>
      <c r="G93" s="37"/>
      <c r="H93" s="37"/>
      <c r="I93" s="37" t="s">
        <v>9</v>
      </c>
      <c r="J93" s="37"/>
      <c r="K93" s="65">
        <v>43709</v>
      </c>
      <c r="L93" s="33" t="s">
        <v>601</v>
      </c>
      <c r="M93" s="12">
        <v>143</v>
      </c>
      <c r="N93" s="12">
        <f t="shared" si="2"/>
        <v>322.69036799999998</v>
      </c>
    </row>
    <row r="94" spans="1:14" hidden="1">
      <c r="A94" s="117">
        <v>43726</v>
      </c>
      <c r="B94" s="117">
        <v>43726</v>
      </c>
      <c r="C94" s="37">
        <v>0.4</v>
      </c>
      <c r="D94" s="37"/>
      <c r="E94" s="37" t="s">
        <v>557</v>
      </c>
      <c r="F94" s="37">
        <v>2</v>
      </c>
      <c r="G94" s="37"/>
      <c r="H94" s="37"/>
      <c r="I94" s="37" t="s">
        <v>9</v>
      </c>
      <c r="J94" s="37"/>
      <c r="K94" s="65">
        <v>43709</v>
      </c>
      <c r="L94" s="33" t="s">
        <v>601</v>
      </c>
      <c r="M94" s="12">
        <v>286</v>
      </c>
      <c r="N94" s="12">
        <f t="shared" si="2"/>
        <v>645.38073599999996</v>
      </c>
    </row>
    <row r="95" spans="1:14" hidden="1">
      <c r="A95" s="117">
        <v>43726</v>
      </c>
      <c r="B95" s="117">
        <v>43726</v>
      </c>
      <c r="C95" s="37">
        <v>0.4</v>
      </c>
      <c r="D95" s="37"/>
      <c r="E95" s="37" t="s">
        <v>558</v>
      </c>
      <c r="F95" s="37">
        <v>2</v>
      </c>
      <c r="G95" s="37"/>
      <c r="H95" s="37"/>
      <c r="I95" s="37" t="s">
        <v>9</v>
      </c>
      <c r="J95" s="37"/>
      <c r="K95" s="65">
        <v>43709</v>
      </c>
      <c r="L95" s="33" t="s">
        <v>601</v>
      </c>
      <c r="M95" s="12">
        <v>286</v>
      </c>
      <c r="N95" s="12">
        <f t="shared" si="2"/>
        <v>645.38073599999996</v>
      </c>
    </row>
    <row r="96" spans="1:14" hidden="1">
      <c r="A96" s="117">
        <v>43726</v>
      </c>
      <c r="B96" s="117">
        <v>43726</v>
      </c>
      <c r="C96" s="37">
        <v>0.4</v>
      </c>
      <c r="D96" s="37"/>
      <c r="E96" s="37" t="s">
        <v>559</v>
      </c>
      <c r="F96" s="37">
        <v>2</v>
      </c>
      <c r="G96" s="37"/>
      <c r="H96" s="37"/>
      <c r="I96" s="37" t="s">
        <v>9</v>
      </c>
      <c r="J96" s="37"/>
      <c r="K96" s="65">
        <v>43709</v>
      </c>
      <c r="L96" s="33" t="s">
        <v>601</v>
      </c>
      <c r="M96" s="12">
        <v>286</v>
      </c>
      <c r="N96" s="12">
        <f t="shared" si="2"/>
        <v>645.38073599999996</v>
      </c>
    </row>
    <row r="97" spans="1:14" hidden="1">
      <c r="A97" s="117">
        <v>43726</v>
      </c>
      <c r="B97" s="117">
        <v>43726</v>
      </c>
      <c r="C97" s="37">
        <v>0.4</v>
      </c>
      <c r="D97" s="37"/>
      <c r="E97" s="37" t="s">
        <v>560</v>
      </c>
      <c r="F97" s="37">
        <v>1</v>
      </c>
      <c r="G97" s="37"/>
      <c r="H97" s="37"/>
      <c r="I97" s="37" t="s">
        <v>9</v>
      </c>
      <c r="J97" s="37"/>
      <c r="K97" s="65">
        <v>43709</v>
      </c>
      <c r="L97" s="33" t="s">
        <v>601</v>
      </c>
      <c r="M97" s="12">
        <v>143</v>
      </c>
      <c r="N97" s="12">
        <f t="shared" si="2"/>
        <v>322.69036799999998</v>
      </c>
    </row>
    <row r="98" spans="1:14" hidden="1">
      <c r="A98" s="117">
        <v>43726</v>
      </c>
      <c r="B98" s="117">
        <v>43726</v>
      </c>
      <c r="C98" s="37">
        <v>0.4</v>
      </c>
      <c r="D98" s="37"/>
      <c r="E98" s="37" t="s">
        <v>561</v>
      </c>
      <c r="F98" s="37">
        <v>1</v>
      </c>
      <c r="G98" s="37"/>
      <c r="H98" s="37"/>
      <c r="I98" s="37" t="s">
        <v>9</v>
      </c>
      <c r="J98" s="37"/>
      <c r="K98" s="65">
        <v>43709</v>
      </c>
      <c r="L98" s="33" t="s">
        <v>601</v>
      </c>
      <c r="M98" s="12">
        <v>143</v>
      </c>
      <c r="N98" s="12">
        <f t="shared" si="2"/>
        <v>322.69036799999998</v>
      </c>
    </row>
    <row r="99" spans="1:14" hidden="1">
      <c r="A99" s="117">
        <v>43726</v>
      </c>
      <c r="B99" s="117">
        <v>43726</v>
      </c>
      <c r="C99" s="37">
        <v>0.4</v>
      </c>
      <c r="D99" s="37"/>
      <c r="E99" s="37" t="s">
        <v>562</v>
      </c>
      <c r="F99" s="37">
        <v>1</v>
      </c>
      <c r="G99" s="37"/>
      <c r="H99" s="37"/>
      <c r="I99" s="37" t="s">
        <v>9</v>
      </c>
      <c r="J99" s="37"/>
      <c r="K99" s="65">
        <v>43709</v>
      </c>
      <c r="L99" s="33" t="s">
        <v>601</v>
      </c>
      <c r="M99" s="12">
        <v>143</v>
      </c>
      <c r="N99" s="12">
        <f t="shared" si="2"/>
        <v>322.69036799999998</v>
      </c>
    </row>
    <row r="100" spans="1:14" hidden="1">
      <c r="A100" s="117">
        <v>43726</v>
      </c>
      <c r="B100" s="117">
        <v>43726</v>
      </c>
      <c r="C100" s="37">
        <v>0.4</v>
      </c>
      <c r="D100" s="37"/>
      <c r="E100" s="37" t="s">
        <v>563</v>
      </c>
      <c r="F100" s="37">
        <v>1</v>
      </c>
      <c r="G100" s="37"/>
      <c r="H100" s="37"/>
      <c r="I100" s="37" t="s">
        <v>9</v>
      </c>
      <c r="J100" s="37"/>
      <c r="K100" s="65">
        <v>43709</v>
      </c>
      <c r="L100" s="33" t="s">
        <v>601</v>
      </c>
      <c r="M100" s="12">
        <v>143</v>
      </c>
      <c r="N100" s="12">
        <f t="shared" si="2"/>
        <v>322.69036799999998</v>
      </c>
    </row>
    <row r="101" spans="1:14" hidden="1">
      <c r="A101" s="117">
        <v>43726</v>
      </c>
      <c r="B101" s="117">
        <v>43726</v>
      </c>
      <c r="C101" s="37">
        <v>0.4</v>
      </c>
      <c r="D101" s="37"/>
      <c r="E101" s="37" t="s">
        <v>564</v>
      </c>
      <c r="F101" s="37">
        <v>1</v>
      </c>
      <c r="G101" s="37"/>
      <c r="H101" s="37"/>
      <c r="I101" s="37" t="s">
        <v>9</v>
      </c>
      <c r="J101" s="37"/>
      <c r="K101" s="65">
        <v>43709</v>
      </c>
      <c r="L101" s="33" t="s">
        <v>601</v>
      </c>
      <c r="M101" s="12">
        <v>143</v>
      </c>
      <c r="N101" s="12">
        <f t="shared" si="2"/>
        <v>322.69036799999998</v>
      </c>
    </row>
    <row r="102" spans="1:14" hidden="1">
      <c r="A102" s="117">
        <v>43728</v>
      </c>
      <c r="B102" s="117">
        <v>43728</v>
      </c>
      <c r="C102" s="37">
        <v>0.4</v>
      </c>
      <c r="D102" s="37"/>
      <c r="E102" s="37" t="s">
        <v>577</v>
      </c>
      <c r="F102" s="37">
        <v>1</v>
      </c>
      <c r="G102" s="37"/>
      <c r="H102" s="37"/>
      <c r="I102" s="37" t="s">
        <v>9</v>
      </c>
      <c r="J102" s="37"/>
      <c r="K102" s="65">
        <v>43709</v>
      </c>
      <c r="L102" s="33" t="s">
        <v>601</v>
      </c>
      <c r="M102" s="12">
        <v>143</v>
      </c>
      <c r="N102" s="12">
        <f t="shared" si="2"/>
        <v>322.69036799999998</v>
      </c>
    </row>
    <row r="103" spans="1:14" hidden="1">
      <c r="A103" s="117">
        <v>43728</v>
      </c>
      <c r="B103" s="117">
        <v>43728</v>
      </c>
      <c r="C103" s="37">
        <v>0.4</v>
      </c>
      <c r="D103" s="37"/>
      <c r="E103" s="37" t="s">
        <v>578</v>
      </c>
      <c r="F103" s="37">
        <v>1</v>
      </c>
      <c r="G103" s="37"/>
      <c r="H103" s="37"/>
      <c r="I103" s="37" t="s">
        <v>9</v>
      </c>
      <c r="J103" s="37"/>
      <c r="K103" s="65">
        <v>43709</v>
      </c>
      <c r="L103" s="33" t="s">
        <v>601</v>
      </c>
      <c r="M103" s="12">
        <v>143</v>
      </c>
      <c r="N103" s="12">
        <f t="shared" si="2"/>
        <v>322.69036799999998</v>
      </c>
    </row>
    <row r="104" spans="1:14" hidden="1">
      <c r="A104" s="117">
        <v>43728</v>
      </c>
      <c r="B104" s="117">
        <v>43728</v>
      </c>
      <c r="C104" s="37">
        <v>0.4</v>
      </c>
      <c r="D104" s="37"/>
      <c r="E104" s="37" t="s">
        <v>579</v>
      </c>
      <c r="F104" s="37">
        <v>1</v>
      </c>
      <c r="G104" s="37"/>
      <c r="H104" s="37"/>
      <c r="I104" s="37" t="s">
        <v>9</v>
      </c>
      <c r="J104" s="37"/>
      <c r="K104" s="65">
        <v>43709</v>
      </c>
      <c r="L104" s="33" t="s">
        <v>601</v>
      </c>
      <c r="M104" s="12">
        <v>143</v>
      </c>
      <c r="N104" s="12">
        <f t="shared" si="2"/>
        <v>322.69036799999998</v>
      </c>
    </row>
    <row r="105" spans="1:14" hidden="1">
      <c r="A105" s="117">
        <v>43728</v>
      </c>
      <c r="B105" s="117">
        <v>43728</v>
      </c>
      <c r="C105" s="37">
        <v>0.4</v>
      </c>
      <c r="D105" s="37"/>
      <c r="E105" s="37" t="s">
        <v>580</v>
      </c>
      <c r="F105" s="37">
        <v>1</v>
      </c>
      <c r="G105" s="37"/>
      <c r="H105" s="37"/>
      <c r="I105" s="37" t="s">
        <v>9</v>
      </c>
      <c r="J105" s="37"/>
      <c r="K105" s="65">
        <v>43709</v>
      </c>
      <c r="L105" s="33" t="s">
        <v>601</v>
      </c>
      <c r="M105" s="12">
        <v>143</v>
      </c>
      <c r="N105" s="12">
        <f t="shared" si="2"/>
        <v>322.69036799999998</v>
      </c>
    </row>
    <row r="106" spans="1:14" hidden="1">
      <c r="A106" s="117">
        <v>43728</v>
      </c>
      <c r="B106" s="117">
        <v>43728</v>
      </c>
      <c r="C106" s="37">
        <v>0.4</v>
      </c>
      <c r="D106" s="37"/>
      <c r="E106" s="37" t="s">
        <v>581</v>
      </c>
      <c r="F106" s="37">
        <v>1</v>
      </c>
      <c r="G106" s="37"/>
      <c r="H106" s="37"/>
      <c r="I106" s="37" t="s">
        <v>9</v>
      </c>
      <c r="J106" s="37"/>
      <c r="K106" s="65">
        <v>43709</v>
      </c>
      <c r="L106" s="33" t="s">
        <v>601</v>
      </c>
      <c r="M106" s="12">
        <v>143</v>
      </c>
      <c r="N106" s="12">
        <f t="shared" si="2"/>
        <v>322.69036799999998</v>
      </c>
    </row>
    <row r="107" spans="1:14" hidden="1">
      <c r="A107" s="117">
        <v>43730</v>
      </c>
      <c r="B107" s="117">
        <v>43730</v>
      </c>
      <c r="C107" s="37">
        <v>6</v>
      </c>
      <c r="D107" s="37"/>
      <c r="E107" s="15" t="s">
        <v>582</v>
      </c>
      <c r="F107" s="37"/>
      <c r="G107" s="37"/>
      <c r="H107" s="37"/>
      <c r="I107" s="37" t="s">
        <v>5</v>
      </c>
      <c r="J107" s="37"/>
      <c r="K107" s="68">
        <v>43770</v>
      </c>
      <c r="L107" s="37"/>
      <c r="M107" s="37">
        <v>1347.6</v>
      </c>
      <c r="N107" s="12">
        <f t="shared" si="2"/>
        <v>3040.9618175999994</v>
      </c>
    </row>
    <row r="108" spans="1:14" hidden="1">
      <c r="A108" s="117">
        <v>43731</v>
      </c>
      <c r="B108" s="117">
        <v>43731</v>
      </c>
      <c r="C108" s="37">
        <v>0.4</v>
      </c>
      <c r="D108" s="37"/>
      <c r="E108" s="37" t="s">
        <v>584</v>
      </c>
      <c r="F108" s="37">
        <v>2</v>
      </c>
      <c r="G108" s="37"/>
      <c r="H108" s="37"/>
      <c r="I108" s="37" t="s">
        <v>9</v>
      </c>
      <c r="J108" s="37"/>
      <c r="K108" s="64">
        <v>43739</v>
      </c>
      <c r="L108" s="33" t="s">
        <v>601</v>
      </c>
      <c r="M108" s="12">
        <v>286</v>
      </c>
      <c r="N108" s="12">
        <f t="shared" si="2"/>
        <v>645.38073599999996</v>
      </c>
    </row>
    <row r="109" spans="1:14" hidden="1">
      <c r="A109" s="117">
        <v>43731</v>
      </c>
      <c r="B109" s="117">
        <v>43731</v>
      </c>
      <c r="C109" s="37">
        <v>0.4</v>
      </c>
      <c r="D109" s="37"/>
      <c r="E109" s="37" t="s">
        <v>585</v>
      </c>
      <c r="F109" s="37">
        <v>1</v>
      </c>
      <c r="G109" s="37"/>
      <c r="H109" s="37"/>
      <c r="I109" s="37" t="s">
        <v>9</v>
      </c>
      <c r="J109" s="37"/>
      <c r="K109" s="64">
        <v>43739</v>
      </c>
      <c r="L109" s="33" t="s">
        <v>601</v>
      </c>
      <c r="M109" s="12">
        <v>143</v>
      </c>
      <c r="N109" s="12">
        <f t="shared" si="2"/>
        <v>322.69036799999998</v>
      </c>
    </row>
    <row r="110" spans="1:14" hidden="1">
      <c r="A110" s="117">
        <v>43731</v>
      </c>
      <c r="B110" s="117">
        <v>43731</v>
      </c>
      <c r="C110" s="37">
        <v>0.4</v>
      </c>
      <c r="D110" s="37"/>
      <c r="E110" s="37" t="s">
        <v>586</v>
      </c>
      <c r="F110" s="37">
        <v>2</v>
      </c>
      <c r="G110" s="37"/>
      <c r="H110" s="37"/>
      <c r="I110" s="37" t="s">
        <v>9</v>
      </c>
      <c r="J110" s="37"/>
      <c r="K110" s="64">
        <v>43739</v>
      </c>
      <c r="L110" s="33" t="s">
        <v>601</v>
      </c>
      <c r="M110" s="12">
        <v>286</v>
      </c>
      <c r="N110" s="12">
        <f t="shared" si="2"/>
        <v>645.38073599999996</v>
      </c>
    </row>
    <row r="111" spans="1:14" hidden="1">
      <c r="A111" s="117">
        <v>43731</v>
      </c>
      <c r="B111" s="117">
        <v>43731</v>
      </c>
      <c r="C111" s="37">
        <v>0.4</v>
      </c>
      <c r="D111" s="37"/>
      <c r="E111" s="37" t="s">
        <v>587</v>
      </c>
      <c r="F111" s="37">
        <v>2</v>
      </c>
      <c r="G111" s="37"/>
      <c r="H111" s="37"/>
      <c r="I111" s="37" t="s">
        <v>9</v>
      </c>
      <c r="J111" s="37"/>
      <c r="K111" s="64">
        <v>43739</v>
      </c>
      <c r="L111" s="33" t="s">
        <v>601</v>
      </c>
      <c r="M111" s="12">
        <v>286</v>
      </c>
      <c r="N111" s="12">
        <f t="shared" si="2"/>
        <v>645.38073599999996</v>
      </c>
    </row>
    <row r="112" spans="1:14" hidden="1">
      <c r="A112" s="117">
        <v>43732</v>
      </c>
      <c r="B112" s="117">
        <v>43732</v>
      </c>
      <c r="C112" s="37">
        <v>0.4</v>
      </c>
      <c r="D112" s="37"/>
      <c r="E112" s="37" t="s">
        <v>589</v>
      </c>
      <c r="F112" s="37">
        <v>2</v>
      </c>
      <c r="G112" s="37"/>
      <c r="H112" s="37"/>
      <c r="I112" s="37" t="s">
        <v>9</v>
      </c>
      <c r="J112" s="37"/>
      <c r="K112" s="64">
        <v>43739</v>
      </c>
      <c r="L112" s="33" t="s">
        <v>601</v>
      </c>
      <c r="M112" s="12">
        <v>286</v>
      </c>
      <c r="N112" s="12">
        <f t="shared" si="2"/>
        <v>645.38073599999996</v>
      </c>
    </row>
    <row r="113" spans="1:14" hidden="1">
      <c r="A113" s="117">
        <v>43732</v>
      </c>
      <c r="B113" s="117">
        <v>43732</v>
      </c>
      <c r="C113" s="37">
        <v>0.4</v>
      </c>
      <c r="D113" s="37"/>
      <c r="E113" s="37" t="s">
        <v>588</v>
      </c>
      <c r="F113" s="37">
        <v>2</v>
      </c>
      <c r="G113" s="37"/>
      <c r="H113" s="37"/>
      <c r="I113" s="37" t="s">
        <v>9</v>
      </c>
      <c r="J113" s="37"/>
      <c r="K113" s="64">
        <v>43739</v>
      </c>
      <c r="L113" s="33" t="s">
        <v>601</v>
      </c>
      <c r="M113" s="12">
        <v>286</v>
      </c>
      <c r="N113" s="12">
        <f t="shared" ref="N113:N143" si="3">M113*1.92*1.15*1.022</f>
        <v>645.38073599999996</v>
      </c>
    </row>
    <row r="114" spans="1:14" hidden="1">
      <c r="A114" s="117">
        <v>43732</v>
      </c>
      <c r="B114" s="117">
        <v>43732</v>
      </c>
      <c r="C114" s="37">
        <v>0.4</v>
      </c>
      <c r="D114" s="37"/>
      <c r="E114" s="37" t="s">
        <v>590</v>
      </c>
      <c r="F114" s="37">
        <v>2</v>
      </c>
      <c r="G114" s="37"/>
      <c r="H114" s="37"/>
      <c r="I114" s="37" t="s">
        <v>9</v>
      </c>
      <c r="J114" s="37"/>
      <c r="K114" s="64">
        <v>43739</v>
      </c>
      <c r="L114" s="33" t="s">
        <v>601</v>
      </c>
      <c r="M114" s="12">
        <v>286</v>
      </c>
      <c r="N114" s="12">
        <f t="shared" si="3"/>
        <v>645.38073599999996</v>
      </c>
    </row>
    <row r="115" spans="1:14" hidden="1">
      <c r="A115" s="117">
        <v>43732</v>
      </c>
      <c r="B115" s="117">
        <v>43732</v>
      </c>
      <c r="C115" s="37">
        <v>0.4</v>
      </c>
      <c r="D115" s="37"/>
      <c r="E115" s="37" t="s">
        <v>591</v>
      </c>
      <c r="F115" s="37">
        <v>2</v>
      </c>
      <c r="G115" s="37"/>
      <c r="H115" s="37"/>
      <c r="I115" s="37" t="s">
        <v>9</v>
      </c>
      <c r="J115" s="37"/>
      <c r="K115" s="64">
        <v>43739</v>
      </c>
      <c r="L115" s="33" t="s">
        <v>601</v>
      </c>
      <c r="M115" s="12">
        <v>286</v>
      </c>
      <c r="N115" s="12">
        <f t="shared" si="3"/>
        <v>645.38073599999996</v>
      </c>
    </row>
    <row r="116" spans="1:14" hidden="1">
      <c r="A116" s="117">
        <v>43732</v>
      </c>
      <c r="B116" s="117">
        <v>43732</v>
      </c>
      <c r="C116" s="37">
        <v>0.4</v>
      </c>
      <c r="D116" s="37"/>
      <c r="E116" s="37" t="s">
        <v>592</v>
      </c>
      <c r="F116" s="37">
        <v>2</v>
      </c>
      <c r="G116" s="37"/>
      <c r="H116" s="37"/>
      <c r="I116" s="37" t="s">
        <v>9</v>
      </c>
      <c r="J116" s="37"/>
      <c r="K116" s="64">
        <v>43739</v>
      </c>
      <c r="L116" s="33" t="s">
        <v>601</v>
      </c>
      <c r="M116" s="12">
        <v>286</v>
      </c>
      <c r="N116" s="12">
        <f t="shared" si="3"/>
        <v>645.38073599999996</v>
      </c>
    </row>
    <row r="117" spans="1:14" hidden="1">
      <c r="A117" s="117">
        <v>43733</v>
      </c>
      <c r="B117" s="117">
        <v>43733</v>
      </c>
      <c r="C117" s="37">
        <v>0.4</v>
      </c>
      <c r="D117" s="37"/>
      <c r="E117" s="15" t="s">
        <v>593</v>
      </c>
      <c r="F117" s="37"/>
      <c r="G117" s="37"/>
      <c r="H117" s="37"/>
      <c r="I117" s="37" t="s">
        <v>5</v>
      </c>
      <c r="J117" s="37"/>
      <c r="K117" s="64">
        <v>43739</v>
      </c>
      <c r="L117" s="33" t="s">
        <v>210</v>
      </c>
      <c r="M117" s="12">
        <v>3103</v>
      </c>
      <c r="N117" s="12">
        <f t="shared" si="3"/>
        <v>7002.1553279999998</v>
      </c>
    </row>
    <row r="118" spans="1:14" hidden="1">
      <c r="A118" s="117">
        <v>43733</v>
      </c>
      <c r="B118" s="117">
        <v>43733</v>
      </c>
      <c r="C118" s="37">
        <v>0.4</v>
      </c>
      <c r="D118" s="37"/>
      <c r="E118" s="37" t="s">
        <v>594</v>
      </c>
      <c r="F118" s="37">
        <v>1</v>
      </c>
      <c r="G118" s="37"/>
      <c r="H118" s="37"/>
      <c r="I118" s="37" t="s">
        <v>9</v>
      </c>
      <c r="J118" s="37"/>
      <c r="K118" s="64">
        <v>43739</v>
      </c>
      <c r="L118" s="33" t="s">
        <v>601</v>
      </c>
      <c r="M118" s="12">
        <v>143</v>
      </c>
      <c r="N118" s="12">
        <f t="shared" si="3"/>
        <v>322.69036799999998</v>
      </c>
    </row>
    <row r="119" spans="1:14" hidden="1">
      <c r="A119" s="117">
        <v>43733</v>
      </c>
      <c r="B119" s="117">
        <v>43733</v>
      </c>
      <c r="C119" s="37">
        <v>0.4</v>
      </c>
      <c r="D119" s="37"/>
      <c r="E119" s="37" t="s">
        <v>595</v>
      </c>
      <c r="F119" s="37">
        <v>2</v>
      </c>
      <c r="G119" s="37"/>
      <c r="H119" s="37"/>
      <c r="I119" s="37" t="s">
        <v>9</v>
      </c>
      <c r="J119" s="37"/>
      <c r="K119" s="64">
        <v>43739</v>
      </c>
      <c r="L119" s="33" t="s">
        <v>601</v>
      </c>
      <c r="M119" s="12">
        <v>286</v>
      </c>
      <c r="N119" s="12">
        <f t="shared" si="3"/>
        <v>645.38073599999996</v>
      </c>
    </row>
    <row r="120" spans="1:14" hidden="1">
      <c r="A120" s="117">
        <v>43733</v>
      </c>
      <c r="B120" s="117">
        <v>43733</v>
      </c>
      <c r="C120" s="37">
        <v>0.4</v>
      </c>
      <c r="D120" s="37"/>
      <c r="E120" s="37" t="s">
        <v>596</v>
      </c>
      <c r="F120" s="37">
        <v>2</v>
      </c>
      <c r="G120" s="37"/>
      <c r="H120" s="37"/>
      <c r="I120" s="37" t="s">
        <v>9</v>
      </c>
      <c r="J120" s="37"/>
      <c r="K120" s="64">
        <v>43739</v>
      </c>
      <c r="L120" s="33" t="s">
        <v>601</v>
      </c>
      <c r="M120" s="12">
        <v>286</v>
      </c>
      <c r="N120" s="12">
        <f t="shared" si="3"/>
        <v>645.38073599999996</v>
      </c>
    </row>
    <row r="121" spans="1:14" hidden="1">
      <c r="A121" s="117">
        <v>43733</v>
      </c>
      <c r="B121" s="117">
        <v>43733</v>
      </c>
      <c r="C121" s="37">
        <v>0.4</v>
      </c>
      <c r="D121" s="37"/>
      <c r="E121" s="37" t="s">
        <v>597</v>
      </c>
      <c r="F121" s="37">
        <v>2</v>
      </c>
      <c r="G121" s="37"/>
      <c r="H121" s="37"/>
      <c r="I121" s="37" t="s">
        <v>9</v>
      </c>
      <c r="J121" s="37"/>
      <c r="K121" s="64">
        <v>43739</v>
      </c>
      <c r="L121" s="33" t="s">
        <v>601</v>
      </c>
      <c r="M121" s="12">
        <v>286</v>
      </c>
      <c r="N121" s="12">
        <f t="shared" si="3"/>
        <v>645.38073599999996</v>
      </c>
    </row>
    <row r="122" spans="1:14" hidden="1">
      <c r="A122" s="117">
        <v>43733</v>
      </c>
      <c r="B122" s="117">
        <v>43733</v>
      </c>
      <c r="C122" s="37">
        <v>0.4</v>
      </c>
      <c r="D122" s="37"/>
      <c r="E122" s="37" t="s">
        <v>598</v>
      </c>
      <c r="F122" s="37">
        <v>2</v>
      </c>
      <c r="G122" s="37"/>
      <c r="H122" s="37"/>
      <c r="I122" s="37" t="s">
        <v>9</v>
      </c>
      <c r="J122" s="37"/>
      <c r="K122" s="64">
        <v>43739</v>
      </c>
      <c r="L122" s="33" t="s">
        <v>601</v>
      </c>
      <c r="M122" s="12">
        <v>286</v>
      </c>
      <c r="N122" s="12">
        <f t="shared" si="3"/>
        <v>645.38073599999996</v>
      </c>
    </row>
    <row r="123" spans="1:14" hidden="1">
      <c r="A123" s="117">
        <v>43733</v>
      </c>
      <c r="B123" s="117">
        <v>43733</v>
      </c>
      <c r="C123" s="37">
        <v>0.4</v>
      </c>
      <c r="D123" s="37"/>
      <c r="E123" s="37" t="s">
        <v>603</v>
      </c>
      <c r="F123" s="37">
        <v>1</v>
      </c>
      <c r="G123" s="37"/>
      <c r="H123" s="37"/>
      <c r="I123" s="37" t="s">
        <v>9</v>
      </c>
      <c r="J123" s="37"/>
      <c r="K123" s="64">
        <v>43739</v>
      </c>
      <c r="L123" s="33" t="s">
        <v>601</v>
      </c>
      <c r="M123" s="12">
        <v>143</v>
      </c>
      <c r="N123" s="12">
        <f t="shared" si="3"/>
        <v>322.69036799999998</v>
      </c>
    </row>
    <row r="124" spans="1:14" hidden="1">
      <c r="A124" s="117">
        <v>43734</v>
      </c>
      <c r="B124" s="117">
        <v>43734</v>
      </c>
      <c r="C124" s="37">
        <v>0.4</v>
      </c>
      <c r="D124" s="37"/>
      <c r="E124" s="15" t="s">
        <v>606</v>
      </c>
      <c r="F124" s="37"/>
      <c r="G124" s="37" t="s">
        <v>607</v>
      </c>
      <c r="H124" s="37"/>
      <c r="I124" s="37" t="s">
        <v>5</v>
      </c>
      <c r="J124" s="37" t="s">
        <v>613</v>
      </c>
      <c r="K124" s="64">
        <v>43739</v>
      </c>
      <c r="L124" s="33" t="s">
        <v>210</v>
      </c>
      <c r="M124" s="12">
        <v>3103</v>
      </c>
      <c r="N124" s="12">
        <f t="shared" si="3"/>
        <v>7002.1553279999998</v>
      </c>
    </row>
    <row r="125" spans="1:14" hidden="1">
      <c r="A125" s="117">
        <v>43734</v>
      </c>
      <c r="B125" s="117">
        <v>43734</v>
      </c>
      <c r="C125" s="37">
        <v>0.4</v>
      </c>
      <c r="D125" s="37"/>
      <c r="E125" s="37" t="s">
        <v>612</v>
      </c>
      <c r="F125" s="37">
        <v>2</v>
      </c>
      <c r="G125" s="37"/>
      <c r="H125" s="37"/>
      <c r="I125" s="37" t="s">
        <v>9</v>
      </c>
      <c r="J125" s="37"/>
      <c r="K125" s="64">
        <v>43739</v>
      </c>
      <c r="L125" s="33" t="s">
        <v>601</v>
      </c>
      <c r="M125" s="12">
        <v>286</v>
      </c>
      <c r="N125" s="12">
        <f t="shared" si="3"/>
        <v>645.38073599999996</v>
      </c>
    </row>
    <row r="126" spans="1:14" hidden="1">
      <c r="A126" s="117">
        <v>43734</v>
      </c>
      <c r="B126" s="117">
        <v>43734</v>
      </c>
      <c r="C126" s="37">
        <v>0.4</v>
      </c>
      <c r="D126" s="37"/>
      <c r="E126" s="37" t="s">
        <v>611</v>
      </c>
      <c r="F126" s="37">
        <v>2</v>
      </c>
      <c r="G126" s="37"/>
      <c r="H126" s="37"/>
      <c r="I126" s="37" t="s">
        <v>9</v>
      </c>
      <c r="J126" s="37"/>
      <c r="K126" s="64">
        <v>43739</v>
      </c>
      <c r="L126" s="33" t="s">
        <v>601</v>
      </c>
      <c r="M126" s="12">
        <v>286</v>
      </c>
      <c r="N126" s="12">
        <f t="shared" si="3"/>
        <v>645.38073599999996</v>
      </c>
    </row>
    <row r="127" spans="1:14" hidden="1">
      <c r="A127" s="117">
        <v>43734</v>
      </c>
      <c r="B127" s="117">
        <v>43734</v>
      </c>
      <c r="C127" s="37">
        <v>0.4</v>
      </c>
      <c r="D127" s="37"/>
      <c r="E127" s="37" t="s">
        <v>610</v>
      </c>
      <c r="F127" s="37">
        <v>2</v>
      </c>
      <c r="G127" s="37"/>
      <c r="H127" s="37"/>
      <c r="I127" s="37" t="s">
        <v>9</v>
      </c>
      <c r="J127" s="37"/>
      <c r="K127" s="64">
        <v>43739</v>
      </c>
      <c r="L127" s="33" t="s">
        <v>601</v>
      </c>
      <c r="M127" s="12">
        <v>286</v>
      </c>
      <c r="N127" s="12">
        <f t="shared" si="3"/>
        <v>645.38073599999996</v>
      </c>
    </row>
    <row r="128" spans="1:14" hidden="1">
      <c r="A128" s="117">
        <v>43734</v>
      </c>
      <c r="B128" s="117">
        <v>43734</v>
      </c>
      <c r="C128" s="37">
        <v>0.4</v>
      </c>
      <c r="D128" s="37"/>
      <c r="E128" s="37" t="s">
        <v>609</v>
      </c>
      <c r="F128" s="37">
        <v>2</v>
      </c>
      <c r="G128" s="37"/>
      <c r="H128" s="37"/>
      <c r="I128" s="37" t="s">
        <v>9</v>
      </c>
      <c r="J128" s="37"/>
      <c r="K128" s="64">
        <v>43739</v>
      </c>
      <c r="L128" s="33" t="s">
        <v>601</v>
      </c>
      <c r="M128" s="12">
        <v>286</v>
      </c>
      <c r="N128" s="12">
        <f t="shared" si="3"/>
        <v>645.38073599999996</v>
      </c>
    </row>
    <row r="129" spans="1:14" hidden="1">
      <c r="A129" s="117">
        <v>43734</v>
      </c>
      <c r="B129" s="117">
        <v>43734</v>
      </c>
      <c r="C129" s="37">
        <v>0.4</v>
      </c>
      <c r="D129" s="37"/>
      <c r="E129" s="37" t="s">
        <v>608</v>
      </c>
      <c r="F129" s="37">
        <v>1</v>
      </c>
      <c r="G129" s="37"/>
      <c r="H129" s="37"/>
      <c r="I129" s="37" t="s">
        <v>9</v>
      </c>
      <c r="J129" s="37"/>
      <c r="K129" s="64">
        <v>43739</v>
      </c>
      <c r="L129" s="33" t="s">
        <v>601</v>
      </c>
      <c r="M129" s="12">
        <v>143</v>
      </c>
      <c r="N129" s="12">
        <f t="shared" si="3"/>
        <v>322.69036799999998</v>
      </c>
    </row>
    <row r="130" spans="1:14" hidden="1">
      <c r="A130" s="117">
        <v>43738</v>
      </c>
      <c r="B130" s="117">
        <v>43738</v>
      </c>
      <c r="C130" s="37">
        <v>0.4</v>
      </c>
      <c r="D130" s="37"/>
      <c r="E130" s="15" t="s">
        <v>615</v>
      </c>
      <c r="F130" s="37"/>
      <c r="G130" s="37"/>
      <c r="H130" s="37"/>
      <c r="I130" s="37" t="s">
        <v>5</v>
      </c>
      <c r="J130" s="37"/>
      <c r="K130" s="64">
        <v>43739</v>
      </c>
      <c r="L130" s="33" t="s">
        <v>210</v>
      </c>
      <c r="M130" s="12">
        <v>3103</v>
      </c>
      <c r="N130" s="12">
        <f t="shared" si="3"/>
        <v>7002.1553279999998</v>
      </c>
    </row>
    <row r="131" spans="1:14" hidden="1">
      <c r="A131" s="117">
        <v>43738</v>
      </c>
      <c r="B131" s="117">
        <v>43738</v>
      </c>
      <c r="C131" s="37">
        <v>0.4</v>
      </c>
      <c r="D131" s="37" t="s">
        <v>616</v>
      </c>
      <c r="E131" s="15" t="s">
        <v>617</v>
      </c>
      <c r="F131" s="37"/>
      <c r="G131" s="37" t="s">
        <v>618</v>
      </c>
      <c r="H131" s="37"/>
      <c r="I131" s="37" t="s">
        <v>5</v>
      </c>
      <c r="J131" s="37" t="s">
        <v>656</v>
      </c>
      <c r="K131" s="64">
        <v>43739</v>
      </c>
      <c r="L131" s="108" t="s">
        <v>599</v>
      </c>
      <c r="M131" s="37">
        <v>1144</v>
      </c>
      <c r="N131" s="12">
        <f t="shared" si="3"/>
        <v>2581.5229439999998</v>
      </c>
    </row>
    <row r="132" spans="1:14" hidden="1">
      <c r="A132" s="117">
        <v>43739</v>
      </c>
      <c r="B132" s="117">
        <v>43739</v>
      </c>
      <c r="C132" s="37">
        <v>0.4</v>
      </c>
      <c r="D132" s="37"/>
      <c r="E132" s="37" t="s">
        <v>619</v>
      </c>
      <c r="F132" s="37">
        <v>2</v>
      </c>
      <c r="G132" s="37"/>
      <c r="H132" s="37"/>
      <c r="I132" s="37" t="s">
        <v>9</v>
      </c>
      <c r="J132" s="37"/>
      <c r="K132" s="64">
        <v>43739</v>
      </c>
      <c r="L132" s="33" t="s">
        <v>601</v>
      </c>
      <c r="M132" s="12">
        <v>286</v>
      </c>
      <c r="N132" s="12">
        <f t="shared" si="3"/>
        <v>645.38073599999996</v>
      </c>
    </row>
    <row r="133" spans="1:14" hidden="1">
      <c r="A133" s="117">
        <v>43739</v>
      </c>
      <c r="B133" s="117">
        <v>43739</v>
      </c>
      <c r="C133" s="37">
        <v>0.4</v>
      </c>
      <c r="D133" s="37"/>
      <c r="E133" s="37" t="s">
        <v>620</v>
      </c>
      <c r="F133" s="37">
        <v>2</v>
      </c>
      <c r="G133" s="37"/>
      <c r="H133" s="37"/>
      <c r="I133" s="37" t="s">
        <v>9</v>
      </c>
      <c r="J133" s="37"/>
      <c r="K133" s="64">
        <v>43739</v>
      </c>
      <c r="L133" s="33" t="s">
        <v>601</v>
      </c>
      <c r="M133" s="12">
        <v>286</v>
      </c>
      <c r="N133" s="12">
        <f t="shared" si="3"/>
        <v>645.38073599999996</v>
      </c>
    </row>
    <row r="134" spans="1:14" hidden="1">
      <c r="A134" s="117">
        <v>43739</v>
      </c>
      <c r="B134" s="117">
        <v>43739</v>
      </c>
      <c r="C134" s="37">
        <v>0.4</v>
      </c>
      <c r="D134" s="37"/>
      <c r="E134" s="37" t="s">
        <v>621</v>
      </c>
      <c r="F134" s="37">
        <v>2</v>
      </c>
      <c r="G134" s="37"/>
      <c r="H134" s="37"/>
      <c r="I134" s="37" t="s">
        <v>9</v>
      </c>
      <c r="J134" s="37"/>
      <c r="K134" s="64">
        <v>43739</v>
      </c>
      <c r="L134" s="33" t="s">
        <v>601</v>
      </c>
      <c r="M134" s="12">
        <v>286</v>
      </c>
      <c r="N134" s="12">
        <f t="shared" si="3"/>
        <v>645.38073599999996</v>
      </c>
    </row>
    <row r="135" spans="1:14" hidden="1">
      <c r="A135" s="117">
        <v>43739</v>
      </c>
      <c r="B135" s="117">
        <v>43739</v>
      </c>
      <c r="C135" s="37">
        <v>0.4</v>
      </c>
      <c r="D135" s="37"/>
      <c r="E135" s="37" t="s">
        <v>622</v>
      </c>
      <c r="F135" s="37">
        <v>2</v>
      </c>
      <c r="G135" s="37"/>
      <c r="H135" s="37"/>
      <c r="I135" s="37" t="s">
        <v>9</v>
      </c>
      <c r="J135" s="37"/>
      <c r="K135" s="64">
        <v>43739</v>
      </c>
      <c r="L135" s="33" t="s">
        <v>601</v>
      </c>
      <c r="M135" s="12">
        <v>286</v>
      </c>
      <c r="N135" s="12">
        <f t="shared" si="3"/>
        <v>645.38073599999996</v>
      </c>
    </row>
    <row r="136" spans="1:14" hidden="1">
      <c r="A136" s="117">
        <v>43739</v>
      </c>
      <c r="B136" s="117">
        <v>43739</v>
      </c>
      <c r="C136" s="37">
        <v>0.4</v>
      </c>
      <c r="D136" s="37"/>
      <c r="E136" s="37" t="s">
        <v>623</v>
      </c>
      <c r="F136" s="37">
        <v>2</v>
      </c>
      <c r="G136" s="37"/>
      <c r="H136" s="37"/>
      <c r="I136" s="37" t="s">
        <v>9</v>
      </c>
      <c r="J136" s="37" t="s">
        <v>624</v>
      </c>
      <c r="K136" s="64">
        <v>43739</v>
      </c>
      <c r="L136" s="33" t="s">
        <v>601</v>
      </c>
      <c r="M136" s="12">
        <v>286</v>
      </c>
      <c r="N136" s="12">
        <f t="shared" si="3"/>
        <v>645.38073599999996</v>
      </c>
    </row>
    <row r="137" spans="1:14" hidden="1">
      <c r="A137" s="117">
        <v>43739</v>
      </c>
      <c r="B137" s="117">
        <v>43739</v>
      </c>
      <c r="C137" s="37">
        <v>0.4</v>
      </c>
      <c r="D137" s="37"/>
      <c r="E137" s="37" t="s">
        <v>625</v>
      </c>
      <c r="F137" s="37">
        <v>1</v>
      </c>
      <c r="G137" s="37"/>
      <c r="H137" s="37"/>
      <c r="I137" s="37" t="s">
        <v>9</v>
      </c>
      <c r="J137" s="37"/>
      <c r="K137" s="64">
        <v>43739</v>
      </c>
      <c r="L137" s="33" t="s">
        <v>601</v>
      </c>
      <c r="M137" s="12">
        <v>143</v>
      </c>
      <c r="N137" s="12">
        <f t="shared" si="3"/>
        <v>322.69036799999998</v>
      </c>
    </row>
    <row r="138" spans="1:14" hidden="1">
      <c r="A138" s="117">
        <v>43739</v>
      </c>
      <c r="B138" s="117">
        <v>43739</v>
      </c>
      <c r="C138" s="37">
        <v>0.4</v>
      </c>
      <c r="D138" s="37"/>
      <c r="E138" s="37" t="s">
        <v>626</v>
      </c>
      <c r="F138" s="37">
        <v>2</v>
      </c>
      <c r="G138" s="37"/>
      <c r="H138" s="37"/>
      <c r="I138" s="37" t="s">
        <v>9</v>
      </c>
      <c r="J138" s="37"/>
      <c r="K138" s="64">
        <v>43739</v>
      </c>
      <c r="L138" s="33" t="s">
        <v>601</v>
      </c>
      <c r="M138" s="12">
        <v>286</v>
      </c>
      <c r="N138" s="12">
        <f t="shared" si="3"/>
        <v>645.38073599999996</v>
      </c>
    </row>
    <row r="139" spans="1:14" hidden="1">
      <c r="A139" s="117">
        <v>43739</v>
      </c>
      <c r="B139" s="117">
        <v>43739</v>
      </c>
      <c r="C139" s="37">
        <v>0.4</v>
      </c>
      <c r="D139" s="37"/>
      <c r="E139" s="37" t="s">
        <v>627</v>
      </c>
      <c r="F139" s="37">
        <v>1</v>
      </c>
      <c r="G139" s="37"/>
      <c r="H139" s="37"/>
      <c r="I139" s="37" t="s">
        <v>9</v>
      </c>
      <c r="J139" s="37"/>
      <c r="K139" s="64">
        <v>43739</v>
      </c>
      <c r="L139" s="33" t="s">
        <v>601</v>
      </c>
      <c r="M139" s="12">
        <v>143</v>
      </c>
      <c r="N139" s="12">
        <f t="shared" si="3"/>
        <v>322.69036799999998</v>
      </c>
    </row>
    <row r="140" spans="1:14" hidden="1">
      <c r="A140" s="117">
        <v>43739</v>
      </c>
      <c r="B140" s="117">
        <v>43739</v>
      </c>
      <c r="C140" s="37">
        <v>0.4</v>
      </c>
      <c r="D140" s="37"/>
      <c r="E140" s="37" t="s">
        <v>628</v>
      </c>
      <c r="F140" s="37">
        <v>1</v>
      </c>
      <c r="G140" s="37"/>
      <c r="H140" s="37"/>
      <c r="I140" s="37" t="s">
        <v>9</v>
      </c>
      <c r="J140" s="37"/>
      <c r="K140" s="64">
        <v>43739</v>
      </c>
      <c r="L140" s="33" t="s">
        <v>601</v>
      </c>
      <c r="M140" s="12">
        <v>143</v>
      </c>
      <c r="N140" s="12">
        <f t="shared" si="3"/>
        <v>322.69036799999998</v>
      </c>
    </row>
    <row r="141" spans="1:14" hidden="1">
      <c r="A141" s="117">
        <v>43739</v>
      </c>
      <c r="B141" s="117">
        <v>43739</v>
      </c>
      <c r="C141" s="37">
        <v>0.4</v>
      </c>
      <c r="D141" s="37"/>
      <c r="E141" s="37" t="s">
        <v>629</v>
      </c>
      <c r="F141" s="37">
        <v>1</v>
      </c>
      <c r="G141" s="37"/>
      <c r="H141" s="37"/>
      <c r="I141" s="37" t="s">
        <v>9</v>
      </c>
      <c r="J141" s="37" t="s">
        <v>624</v>
      </c>
      <c r="K141" s="64">
        <v>43739</v>
      </c>
      <c r="L141" s="33" t="s">
        <v>601</v>
      </c>
      <c r="M141" s="12">
        <v>143</v>
      </c>
      <c r="N141" s="12">
        <f t="shared" si="3"/>
        <v>322.69036799999998</v>
      </c>
    </row>
    <row r="142" spans="1:14" hidden="1">
      <c r="A142" s="117">
        <v>43739</v>
      </c>
      <c r="B142" s="117">
        <v>43739</v>
      </c>
      <c r="C142" s="37">
        <v>0.4</v>
      </c>
      <c r="D142" s="37"/>
      <c r="E142" s="37" t="s">
        <v>630</v>
      </c>
      <c r="F142" s="37">
        <v>1</v>
      </c>
      <c r="G142" s="37"/>
      <c r="H142" s="37"/>
      <c r="I142" s="37" t="s">
        <v>9</v>
      </c>
      <c r="J142" s="37" t="s">
        <v>624</v>
      </c>
      <c r="K142" s="64">
        <v>43739</v>
      </c>
      <c r="L142" s="33" t="s">
        <v>601</v>
      </c>
      <c r="M142" s="12">
        <v>143</v>
      </c>
      <c r="N142" s="12">
        <f t="shared" si="3"/>
        <v>322.69036799999998</v>
      </c>
    </row>
    <row r="143" spans="1:14" hidden="1">
      <c r="A143" s="117">
        <v>43739</v>
      </c>
      <c r="B143" s="117">
        <v>43739</v>
      </c>
      <c r="C143" s="37">
        <v>0.4</v>
      </c>
      <c r="D143" s="37"/>
      <c r="E143" s="37" t="s">
        <v>631</v>
      </c>
      <c r="F143" s="37">
        <v>1</v>
      </c>
      <c r="G143" s="37"/>
      <c r="H143" s="37"/>
      <c r="I143" s="37" t="s">
        <v>9</v>
      </c>
      <c r="J143" s="37"/>
      <c r="K143" s="64">
        <v>43739</v>
      </c>
      <c r="L143" s="33" t="s">
        <v>601</v>
      </c>
      <c r="M143" s="12">
        <v>143</v>
      </c>
      <c r="N143" s="12">
        <f t="shared" si="3"/>
        <v>322.69036799999998</v>
      </c>
    </row>
    <row r="144" spans="1:14" hidden="1">
      <c r="A144" s="117">
        <v>43745</v>
      </c>
      <c r="B144" s="117">
        <v>43745</v>
      </c>
      <c r="C144" s="37"/>
      <c r="D144" s="37"/>
      <c r="E144" s="37" t="s">
        <v>636</v>
      </c>
      <c r="F144" s="37"/>
      <c r="G144" s="37"/>
      <c r="H144" s="37"/>
      <c r="I144" s="37"/>
      <c r="J144" s="37"/>
      <c r="K144" s="68">
        <v>43739</v>
      </c>
      <c r="L144" s="37" t="s">
        <v>23</v>
      </c>
      <c r="M144" s="37">
        <v>599.94000000000005</v>
      </c>
      <c r="N144" s="37">
        <v>599.94000000000005</v>
      </c>
    </row>
    <row r="145" spans="1:14" hidden="1">
      <c r="A145" s="117">
        <v>43745</v>
      </c>
      <c r="B145" s="117">
        <v>43745</v>
      </c>
      <c r="C145" s="37"/>
      <c r="D145" s="37"/>
      <c r="E145" s="37" t="s">
        <v>637</v>
      </c>
      <c r="F145" s="37"/>
      <c r="G145" s="37"/>
      <c r="H145" s="37"/>
      <c r="I145" s="37"/>
      <c r="J145" s="37"/>
      <c r="K145" s="68">
        <v>43739</v>
      </c>
      <c r="L145" s="37" t="s">
        <v>23</v>
      </c>
      <c r="M145" s="37">
        <v>599.94000000000005</v>
      </c>
      <c r="N145" s="37">
        <v>599.94000000000005</v>
      </c>
    </row>
    <row r="146" spans="1:14" hidden="1">
      <c r="A146" s="117">
        <v>43745</v>
      </c>
      <c r="B146" s="117">
        <v>43745</v>
      </c>
      <c r="C146" s="37"/>
      <c r="D146" s="37"/>
      <c r="E146" s="37" t="s">
        <v>638</v>
      </c>
      <c r="F146" s="37"/>
      <c r="G146" s="37"/>
      <c r="H146" s="37"/>
      <c r="I146" s="37"/>
      <c r="J146" s="37"/>
      <c r="K146" s="68">
        <v>43739</v>
      </c>
      <c r="L146" s="37" t="s">
        <v>23</v>
      </c>
      <c r="M146" s="37">
        <v>599.94000000000005</v>
      </c>
      <c r="N146" s="37">
        <v>599.94000000000005</v>
      </c>
    </row>
    <row r="147" spans="1:14" hidden="1">
      <c r="A147" s="117">
        <v>43745</v>
      </c>
      <c r="B147" s="117">
        <v>43745</v>
      </c>
      <c r="C147" s="37"/>
      <c r="D147" s="37"/>
      <c r="E147" s="37" t="s">
        <v>639</v>
      </c>
      <c r="F147" s="37"/>
      <c r="G147" s="37"/>
      <c r="H147" s="37"/>
      <c r="I147" s="37"/>
      <c r="J147" s="37"/>
      <c r="K147" s="68">
        <v>43739</v>
      </c>
      <c r="L147" s="37" t="s">
        <v>23</v>
      </c>
      <c r="M147" s="37">
        <v>599.94000000000005</v>
      </c>
      <c r="N147" s="37">
        <v>599.94000000000005</v>
      </c>
    </row>
    <row r="148" spans="1:14" hidden="1">
      <c r="A148" s="117">
        <v>43745</v>
      </c>
      <c r="B148" s="117">
        <v>43745</v>
      </c>
      <c r="C148" s="37"/>
      <c r="D148" s="37"/>
      <c r="E148" s="37" t="s">
        <v>640</v>
      </c>
      <c r="F148" s="37"/>
      <c r="G148" s="37"/>
      <c r="H148" s="37"/>
      <c r="I148" s="37"/>
      <c r="J148" s="37"/>
      <c r="K148" s="68">
        <v>43739</v>
      </c>
      <c r="L148" s="37" t="s">
        <v>23</v>
      </c>
      <c r="M148" s="37">
        <v>599.94000000000005</v>
      </c>
      <c r="N148" s="37">
        <v>599.94000000000005</v>
      </c>
    </row>
    <row r="149" spans="1:14" hidden="1">
      <c r="A149" s="117">
        <v>43745</v>
      </c>
      <c r="B149" s="117">
        <v>43745</v>
      </c>
      <c r="C149" s="37"/>
      <c r="D149" s="37"/>
      <c r="E149" s="37" t="s">
        <v>641</v>
      </c>
      <c r="F149" s="37"/>
      <c r="G149" s="37"/>
      <c r="H149" s="37"/>
      <c r="I149" s="37"/>
      <c r="J149" s="37"/>
      <c r="K149" s="68">
        <v>43739</v>
      </c>
      <c r="L149" s="37" t="s">
        <v>23</v>
      </c>
      <c r="M149" s="37">
        <v>599.94000000000005</v>
      </c>
      <c r="N149" s="37">
        <v>599.94000000000005</v>
      </c>
    </row>
    <row r="150" spans="1:14" hidden="1">
      <c r="A150" s="117">
        <v>43745</v>
      </c>
      <c r="B150" s="117">
        <v>43745</v>
      </c>
      <c r="C150" s="37"/>
      <c r="D150" s="37"/>
      <c r="E150" s="37" t="s">
        <v>642</v>
      </c>
      <c r="F150" s="37"/>
      <c r="G150" s="37"/>
      <c r="H150" s="37"/>
      <c r="I150" s="37"/>
      <c r="J150" s="37"/>
      <c r="K150" s="68">
        <v>43739</v>
      </c>
      <c r="L150" s="37" t="s">
        <v>23</v>
      </c>
      <c r="M150" s="37">
        <v>599.94000000000005</v>
      </c>
      <c r="N150" s="37">
        <v>599.94000000000005</v>
      </c>
    </row>
    <row r="151" spans="1:14" hidden="1">
      <c r="A151" s="117">
        <v>43745</v>
      </c>
      <c r="B151" s="117">
        <v>43745</v>
      </c>
      <c r="C151" s="37"/>
      <c r="D151" s="37"/>
      <c r="E151" s="37" t="s">
        <v>643</v>
      </c>
      <c r="F151" s="37"/>
      <c r="G151" s="37"/>
      <c r="H151" s="37"/>
      <c r="I151" s="37"/>
      <c r="J151" s="37"/>
      <c r="K151" s="68">
        <v>43739</v>
      </c>
      <c r="L151" s="37" t="s">
        <v>23</v>
      </c>
      <c r="M151" s="37">
        <v>599.94000000000005</v>
      </c>
      <c r="N151" s="37">
        <v>599.94000000000005</v>
      </c>
    </row>
    <row r="152" spans="1:14" hidden="1">
      <c r="A152" s="117">
        <v>43746</v>
      </c>
      <c r="B152" s="117">
        <v>43746</v>
      </c>
      <c r="C152" s="37">
        <v>6</v>
      </c>
      <c r="D152" s="37" t="s">
        <v>160</v>
      </c>
      <c r="E152" s="37" t="s">
        <v>644</v>
      </c>
      <c r="F152" s="37" t="s">
        <v>654</v>
      </c>
      <c r="G152" s="37" t="s">
        <v>655</v>
      </c>
      <c r="H152" s="37">
        <v>976</v>
      </c>
      <c r="I152" s="37" t="s">
        <v>9</v>
      </c>
      <c r="J152" s="37"/>
      <c r="K152" s="68">
        <v>43739</v>
      </c>
      <c r="L152" s="108" t="s">
        <v>702</v>
      </c>
      <c r="M152" s="37">
        <v>381</v>
      </c>
      <c r="N152" s="12">
        <f t="shared" ref="N152:N170" si="4">M152*1.92*1.15*1.022</f>
        <v>859.75545599999998</v>
      </c>
    </row>
    <row r="153" spans="1:14" hidden="1">
      <c r="A153" s="117">
        <v>43749</v>
      </c>
      <c r="B153" s="117">
        <v>43749</v>
      </c>
      <c r="C153" s="37">
        <v>35</v>
      </c>
      <c r="D153" s="37" t="s">
        <v>689</v>
      </c>
      <c r="E153" s="37" t="s">
        <v>682</v>
      </c>
      <c r="F153" s="37"/>
      <c r="G153" s="37"/>
      <c r="H153" s="37"/>
      <c r="I153" s="37" t="s">
        <v>9</v>
      </c>
      <c r="J153" s="37"/>
      <c r="K153" s="68">
        <v>43739</v>
      </c>
      <c r="L153" s="108" t="s">
        <v>699</v>
      </c>
      <c r="M153" s="37">
        <v>669</v>
      </c>
      <c r="N153" s="12">
        <f t="shared" si="4"/>
        <v>1509.6493439999999</v>
      </c>
    </row>
    <row r="154" spans="1:14" hidden="1">
      <c r="A154" s="117">
        <v>43749</v>
      </c>
      <c r="B154" s="117">
        <v>43749</v>
      </c>
      <c r="C154" s="37">
        <v>35</v>
      </c>
      <c r="D154" s="37" t="s">
        <v>689</v>
      </c>
      <c r="E154" s="37" t="s">
        <v>667</v>
      </c>
      <c r="F154" s="37"/>
      <c r="G154" s="37"/>
      <c r="H154" s="37"/>
      <c r="I154" s="37" t="s">
        <v>9</v>
      </c>
      <c r="J154" s="37"/>
      <c r="K154" s="68">
        <v>43739</v>
      </c>
      <c r="L154" s="108" t="s">
        <v>698</v>
      </c>
      <c r="M154" s="37">
        <v>849</v>
      </c>
      <c r="N154" s="12">
        <f t="shared" si="4"/>
        <v>1915.8330239999998</v>
      </c>
    </row>
    <row r="155" spans="1:14" hidden="1">
      <c r="A155" s="117">
        <v>43749</v>
      </c>
      <c r="B155" s="117">
        <v>43749</v>
      </c>
      <c r="C155" s="37">
        <v>35</v>
      </c>
      <c r="D155" s="37"/>
      <c r="E155" s="37" t="s">
        <v>668</v>
      </c>
      <c r="F155" s="37"/>
      <c r="G155" s="37"/>
      <c r="H155" s="37"/>
      <c r="I155" s="37" t="s">
        <v>9</v>
      </c>
      <c r="J155" s="37"/>
      <c r="K155" s="68">
        <v>43739</v>
      </c>
      <c r="L155" s="108" t="s">
        <v>697</v>
      </c>
      <c r="M155" s="37">
        <v>13768.8</v>
      </c>
      <c r="N155" s="12">
        <f t="shared" si="4"/>
        <v>31070.343628799998</v>
      </c>
    </row>
    <row r="156" spans="1:14" hidden="1">
      <c r="A156" s="117">
        <v>43754</v>
      </c>
      <c r="B156" s="117">
        <v>43766</v>
      </c>
      <c r="C156" s="37">
        <v>6</v>
      </c>
      <c r="D156" s="37" t="s">
        <v>160</v>
      </c>
      <c r="E156" s="37" t="s">
        <v>676</v>
      </c>
      <c r="F156" s="37" t="s">
        <v>675</v>
      </c>
      <c r="G156" s="37" t="s">
        <v>674</v>
      </c>
      <c r="H156" s="37"/>
      <c r="I156" s="37" t="s">
        <v>9</v>
      </c>
      <c r="J156" s="37"/>
      <c r="K156" s="68">
        <v>43739</v>
      </c>
      <c r="L156" s="108" t="s">
        <v>677</v>
      </c>
      <c r="M156" s="37">
        <v>9300</v>
      </c>
      <c r="N156" s="12">
        <f t="shared" si="4"/>
        <v>20986.156799999997</v>
      </c>
    </row>
    <row r="157" spans="1:14" hidden="1">
      <c r="A157" s="117">
        <v>43759</v>
      </c>
      <c r="B157" s="117">
        <v>43759</v>
      </c>
      <c r="C157" s="37">
        <v>0.4</v>
      </c>
      <c r="D157" s="37"/>
      <c r="E157" s="37" t="s">
        <v>678</v>
      </c>
      <c r="F157" s="37">
        <v>1</v>
      </c>
      <c r="G157" s="37" t="s">
        <v>679</v>
      </c>
      <c r="H157" s="37"/>
      <c r="I157" s="37" t="s">
        <v>5</v>
      </c>
      <c r="J157" s="37"/>
      <c r="K157" s="68">
        <v>43770</v>
      </c>
      <c r="L157" s="108"/>
      <c r="M157" s="37">
        <v>241</v>
      </c>
      <c r="N157" s="12">
        <f t="shared" si="4"/>
        <v>543.83481599999993</v>
      </c>
    </row>
    <row r="158" spans="1:14" hidden="1">
      <c r="A158" s="63">
        <v>43761</v>
      </c>
      <c r="B158" s="63">
        <v>43761</v>
      </c>
      <c r="C158" s="37">
        <v>35</v>
      </c>
      <c r="D158" s="37" t="s">
        <v>688</v>
      </c>
      <c r="E158" s="37" t="s">
        <v>683</v>
      </c>
      <c r="F158" s="37"/>
      <c r="G158" s="37"/>
      <c r="H158" s="37"/>
      <c r="I158" s="37" t="s">
        <v>9</v>
      </c>
      <c r="J158" s="37"/>
      <c r="K158" s="68">
        <v>43770</v>
      </c>
      <c r="L158" s="108" t="s">
        <v>699</v>
      </c>
      <c r="M158" s="37">
        <v>669</v>
      </c>
      <c r="N158" s="12">
        <f t="shared" si="4"/>
        <v>1509.6493439999999</v>
      </c>
    </row>
    <row r="159" spans="1:14" hidden="1">
      <c r="A159" s="63">
        <v>43761</v>
      </c>
      <c r="B159" s="63">
        <v>43761</v>
      </c>
      <c r="C159" s="37">
        <v>35</v>
      </c>
      <c r="D159" s="37" t="s">
        <v>688</v>
      </c>
      <c r="E159" s="37" t="s">
        <v>684</v>
      </c>
      <c r="F159" s="37"/>
      <c r="G159" s="37"/>
      <c r="H159" s="37"/>
      <c r="I159" s="37" t="s">
        <v>9</v>
      </c>
      <c r="J159" s="37"/>
      <c r="K159" s="68">
        <v>43770</v>
      </c>
      <c r="L159" s="108" t="s">
        <v>698</v>
      </c>
      <c r="M159" s="37">
        <v>849</v>
      </c>
      <c r="N159" s="12">
        <f t="shared" si="4"/>
        <v>1915.8330239999998</v>
      </c>
    </row>
    <row r="160" spans="1:14" hidden="1">
      <c r="A160" s="63">
        <v>43761</v>
      </c>
      <c r="B160" s="63">
        <v>43761</v>
      </c>
      <c r="C160" s="37">
        <v>35</v>
      </c>
      <c r="D160" s="37"/>
      <c r="E160" s="37" t="s">
        <v>685</v>
      </c>
      <c r="F160" s="37"/>
      <c r="G160" s="37"/>
      <c r="H160" s="37"/>
      <c r="I160" s="37" t="s">
        <v>9</v>
      </c>
      <c r="J160" s="37"/>
      <c r="K160" s="68">
        <v>43770</v>
      </c>
      <c r="L160" s="108" t="s">
        <v>697</v>
      </c>
      <c r="M160" s="137">
        <v>1273.8</v>
      </c>
      <c r="N160" s="140">
        <f t="shared" si="4"/>
        <v>2874.4265087999997</v>
      </c>
    </row>
    <row r="161" spans="1:14" hidden="1">
      <c r="A161" s="117">
        <v>43767</v>
      </c>
      <c r="B161" s="117">
        <v>43767</v>
      </c>
      <c r="C161" s="37">
        <v>0.4</v>
      </c>
      <c r="D161" s="37" t="s">
        <v>704</v>
      </c>
      <c r="E161" s="37" t="s">
        <v>703</v>
      </c>
      <c r="F161" s="37" t="s">
        <v>705</v>
      </c>
      <c r="G161" s="37"/>
      <c r="H161" s="37"/>
      <c r="I161" s="37" t="s">
        <v>9</v>
      </c>
      <c r="J161" s="37"/>
      <c r="K161" s="68">
        <v>43770</v>
      </c>
      <c r="L161" s="135"/>
      <c r="M161" s="143"/>
      <c r="N161" s="144">
        <f t="shared" si="4"/>
        <v>0</v>
      </c>
    </row>
    <row r="162" spans="1:14" hidden="1">
      <c r="A162" s="117">
        <v>43767</v>
      </c>
      <c r="B162" s="117">
        <v>43767</v>
      </c>
      <c r="C162" s="37">
        <v>0.4</v>
      </c>
      <c r="D162" s="37" t="s">
        <v>704</v>
      </c>
      <c r="E162" s="37" t="s">
        <v>706</v>
      </c>
      <c r="F162" s="37" t="s">
        <v>707</v>
      </c>
      <c r="G162" s="37"/>
      <c r="H162" s="37"/>
      <c r="I162" s="37" t="s">
        <v>9</v>
      </c>
      <c r="J162" s="37"/>
      <c r="K162" s="68">
        <v>43770</v>
      </c>
      <c r="L162" s="135"/>
      <c r="M162" s="149"/>
      <c r="N162" s="150">
        <f t="shared" si="4"/>
        <v>0</v>
      </c>
    </row>
    <row r="163" spans="1:14" hidden="1">
      <c r="A163" s="117">
        <v>43767</v>
      </c>
      <c r="B163" s="117">
        <v>43767</v>
      </c>
      <c r="C163" s="37">
        <v>0.4</v>
      </c>
      <c r="D163" s="37" t="s">
        <v>704</v>
      </c>
      <c r="E163" s="37" t="s">
        <v>708</v>
      </c>
      <c r="F163" s="37" t="s">
        <v>707</v>
      </c>
      <c r="G163" s="37"/>
      <c r="H163" s="37"/>
      <c r="I163" s="37" t="s">
        <v>9</v>
      </c>
      <c r="J163" s="37"/>
      <c r="K163" s="68">
        <v>43770</v>
      </c>
      <c r="L163" s="135"/>
      <c r="M163" s="149"/>
      <c r="N163" s="150">
        <f t="shared" si="4"/>
        <v>0</v>
      </c>
    </row>
    <row r="164" spans="1:14" hidden="1">
      <c r="A164" s="117">
        <v>43767</v>
      </c>
      <c r="B164" s="117">
        <v>43767</v>
      </c>
      <c r="C164" s="37">
        <v>0.4</v>
      </c>
      <c r="D164" s="37" t="s">
        <v>704</v>
      </c>
      <c r="E164" s="37" t="s">
        <v>709</v>
      </c>
      <c r="F164" s="37"/>
      <c r="G164" s="37"/>
      <c r="H164" s="37"/>
      <c r="I164" s="37" t="s">
        <v>9</v>
      </c>
      <c r="J164" s="37"/>
      <c r="K164" s="68">
        <v>43770</v>
      </c>
      <c r="L164" s="136" t="s">
        <v>601</v>
      </c>
      <c r="M164" s="151"/>
      <c r="N164" s="150">
        <f t="shared" si="4"/>
        <v>0</v>
      </c>
    </row>
    <row r="165" spans="1:14" ht="15" hidden="1" thickBot="1">
      <c r="A165" s="117">
        <v>43767</v>
      </c>
      <c r="B165" s="117">
        <v>43767</v>
      </c>
      <c r="C165" s="37">
        <v>0.4</v>
      </c>
      <c r="D165" s="37" t="s">
        <v>704</v>
      </c>
      <c r="E165" s="37" t="s">
        <v>710</v>
      </c>
      <c r="F165" s="37"/>
      <c r="G165" s="37"/>
      <c r="H165" s="37"/>
      <c r="I165" s="37" t="s">
        <v>9</v>
      </c>
      <c r="J165" s="37"/>
      <c r="K165" s="68">
        <v>43770</v>
      </c>
      <c r="L165" s="135"/>
      <c r="M165" s="152">
        <v>33015.96</v>
      </c>
      <c r="N165" s="146">
        <f t="shared" si="4"/>
        <v>74503.022952960004</v>
      </c>
    </row>
    <row r="166" spans="1:14" hidden="1">
      <c r="A166" s="117">
        <v>43769</v>
      </c>
      <c r="B166" s="117">
        <v>43769</v>
      </c>
      <c r="C166" s="37">
        <v>6</v>
      </c>
      <c r="D166" s="37" t="s">
        <v>713</v>
      </c>
      <c r="E166" s="37" t="s">
        <v>718</v>
      </c>
      <c r="F166" s="37" t="s">
        <v>719</v>
      </c>
      <c r="G166" s="37" t="s">
        <v>720</v>
      </c>
      <c r="H166" s="37"/>
      <c r="I166" s="37" t="s">
        <v>9</v>
      </c>
      <c r="J166" s="37"/>
      <c r="K166" s="68">
        <v>43770</v>
      </c>
      <c r="L166" s="108"/>
      <c r="M166" s="138">
        <v>3720</v>
      </c>
      <c r="N166" s="139">
        <f t="shared" si="4"/>
        <v>8394.4627199999977</v>
      </c>
    </row>
    <row r="167" spans="1:14" hidden="1">
      <c r="A167" s="117">
        <v>43769</v>
      </c>
      <c r="B167" s="117">
        <v>43769</v>
      </c>
      <c r="C167" s="37">
        <v>6</v>
      </c>
      <c r="D167" s="37" t="s">
        <v>713</v>
      </c>
      <c r="E167" s="37" t="s">
        <v>721</v>
      </c>
      <c r="F167" s="37"/>
      <c r="G167" s="37" t="s">
        <v>722</v>
      </c>
      <c r="H167" s="37">
        <v>3114</v>
      </c>
      <c r="I167" s="37" t="s">
        <v>9</v>
      </c>
      <c r="J167" s="37"/>
      <c r="K167" s="68">
        <v>43770</v>
      </c>
      <c r="L167" s="108" t="s">
        <v>702</v>
      </c>
      <c r="M167" s="37">
        <v>381</v>
      </c>
      <c r="N167" s="12">
        <f t="shared" si="4"/>
        <v>859.75545599999998</v>
      </c>
    </row>
    <row r="168" spans="1:14" hidden="1">
      <c r="A168" s="117">
        <v>43770</v>
      </c>
      <c r="B168" s="117">
        <v>43770</v>
      </c>
      <c r="C168" s="37">
        <v>0.4</v>
      </c>
      <c r="D168" s="37"/>
      <c r="E168" s="15" t="s">
        <v>606</v>
      </c>
      <c r="F168" s="37"/>
      <c r="G168" s="37" t="s">
        <v>723</v>
      </c>
      <c r="H168" s="37"/>
      <c r="I168" s="37"/>
      <c r="J168" s="37"/>
      <c r="K168" s="68">
        <v>43770</v>
      </c>
      <c r="L168" s="108"/>
      <c r="M168" s="137">
        <v>3103</v>
      </c>
      <c r="N168" s="140">
        <f t="shared" si="4"/>
        <v>7002.1553279999998</v>
      </c>
    </row>
    <row r="169" spans="1:14" hidden="1">
      <c r="A169" s="117">
        <v>43771</v>
      </c>
      <c r="B169" s="117">
        <v>43774</v>
      </c>
      <c r="C169" s="37">
        <v>10.5</v>
      </c>
      <c r="D169" s="37"/>
      <c r="E169" s="37" t="s">
        <v>725</v>
      </c>
      <c r="F169" s="37"/>
      <c r="G169" s="37" t="s">
        <v>724</v>
      </c>
      <c r="H169" s="37"/>
      <c r="I169" s="37" t="s">
        <v>5</v>
      </c>
      <c r="J169" s="37"/>
      <c r="K169" s="68">
        <v>43770</v>
      </c>
      <c r="L169" s="136" t="s">
        <v>28</v>
      </c>
      <c r="M169" s="147">
        <v>23808</v>
      </c>
      <c r="N169" s="144">
        <f t="shared" si="4"/>
        <v>53724.561408000001</v>
      </c>
    </row>
    <row r="170" spans="1:14" ht="15" hidden="1" thickBot="1">
      <c r="A170" s="117">
        <v>43771</v>
      </c>
      <c r="B170" s="117">
        <v>43773</v>
      </c>
      <c r="C170" s="37">
        <v>10.5</v>
      </c>
      <c r="D170" s="37"/>
      <c r="E170" s="37" t="s">
        <v>726</v>
      </c>
      <c r="F170" s="37"/>
      <c r="G170" s="37"/>
      <c r="H170" s="37"/>
      <c r="I170" s="37" t="s">
        <v>5</v>
      </c>
      <c r="J170" s="37"/>
      <c r="K170" s="68">
        <v>43770</v>
      </c>
      <c r="L170" s="136" t="s">
        <v>28</v>
      </c>
      <c r="M170" s="148"/>
      <c r="N170" s="146">
        <f t="shared" si="4"/>
        <v>0</v>
      </c>
    </row>
    <row r="171" spans="1:14" hidden="1">
      <c r="A171" s="117">
        <v>43772</v>
      </c>
      <c r="B171" s="117">
        <v>43772</v>
      </c>
      <c r="C171" s="37"/>
      <c r="D171" s="37"/>
      <c r="E171" s="37" t="s">
        <v>727</v>
      </c>
      <c r="F171" s="37" t="s">
        <v>730</v>
      </c>
      <c r="G171" s="37" t="s">
        <v>729</v>
      </c>
      <c r="H171" s="37"/>
      <c r="I171" s="37"/>
      <c r="J171" s="37"/>
      <c r="K171" s="68">
        <v>43800</v>
      </c>
      <c r="L171" s="33" t="s">
        <v>23</v>
      </c>
      <c r="M171" s="139">
        <v>6659</v>
      </c>
      <c r="N171" s="139">
        <v>6659</v>
      </c>
    </row>
    <row r="172" spans="1:14" hidden="1">
      <c r="A172" s="117">
        <v>43772</v>
      </c>
      <c r="B172" s="117">
        <v>43774</v>
      </c>
      <c r="C172" s="37"/>
      <c r="D172" s="37"/>
      <c r="E172" s="37" t="s">
        <v>743</v>
      </c>
      <c r="F172" s="37" t="s">
        <v>728</v>
      </c>
      <c r="G172" s="37"/>
      <c r="H172" s="37"/>
      <c r="I172" s="37"/>
      <c r="J172" s="37"/>
      <c r="K172" s="68">
        <v>43800</v>
      </c>
      <c r="L172" s="33" t="s">
        <v>23</v>
      </c>
      <c r="M172" s="140">
        <v>8959.1</v>
      </c>
      <c r="N172" s="140">
        <v>8959.1</v>
      </c>
    </row>
    <row r="173" spans="1:14" hidden="1">
      <c r="A173" s="117">
        <v>43773</v>
      </c>
      <c r="B173" s="117">
        <v>43775</v>
      </c>
      <c r="C173" s="37">
        <v>110</v>
      </c>
      <c r="D173" s="37"/>
      <c r="E173" s="37" t="s">
        <v>735</v>
      </c>
      <c r="F173" s="37"/>
      <c r="G173" s="37"/>
      <c r="H173" s="37"/>
      <c r="I173" s="37" t="s">
        <v>9</v>
      </c>
      <c r="J173" s="37"/>
      <c r="K173" s="68">
        <v>43770</v>
      </c>
      <c r="L173" s="136" t="s">
        <v>468</v>
      </c>
      <c r="M173" s="143">
        <v>2696</v>
      </c>
      <c r="N173" s="144">
        <f t="shared" ref="N173:N183" si="5">M173*1.92*1.15*1.022</f>
        <v>6083.7288959999996</v>
      </c>
    </row>
    <row r="174" spans="1:14" ht="15" hidden="1" thickBot="1">
      <c r="A174" s="117">
        <v>43773</v>
      </c>
      <c r="B174" s="117">
        <v>43775</v>
      </c>
      <c r="C174" s="37">
        <v>110</v>
      </c>
      <c r="D174" s="37"/>
      <c r="E174" s="37" t="s">
        <v>734</v>
      </c>
      <c r="F174" s="37"/>
      <c r="G174" s="37"/>
      <c r="H174" s="37"/>
      <c r="I174" s="37" t="s">
        <v>9</v>
      </c>
      <c r="J174" s="37"/>
      <c r="K174" s="68">
        <v>43770</v>
      </c>
      <c r="L174" s="136" t="s">
        <v>468</v>
      </c>
      <c r="M174" s="145"/>
      <c r="N174" s="146">
        <f t="shared" si="5"/>
        <v>0</v>
      </c>
    </row>
    <row r="175" spans="1:14" hidden="1">
      <c r="A175" s="117">
        <v>43775</v>
      </c>
      <c r="B175" s="117">
        <v>43775</v>
      </c>
      <c r="C175" s="37">
        <v>110</v>
      </c>
      <c r="D175" s="37"/>
      <c r="E175" s="37" t="s">
        <v>737</v>
      </c>
      <c r="F175" s="37"/>
      <c r="G175" s="37"/>
      <c r="H175" s="37"/>
      <c r="I175" s="37"/>
      <c r="J175" s="37"/>
      <c r="K175" s="68">
        <v>43770</v>
      </c>
      <c r="L175" s="33" t="s">
        <v>773</v>
      </c>
      <c r="M175" s="138">
        <v>624</v>
      </c>
      <c r="N175" s="139">
        <f t="shared" si="5"/>
        <v>1408.1034239999999</v>
      </c>
    </row>
    <row r="176" spans="1:14" hidden="1">
      <c r="A176" s="117">
        <v>43776</v>
      </c>
      <c r="B176" s="117">
        <v>43776</v>
      </c>
      <c r="C176" s="37">
        <v>0.4</v>
      </c>
      <c r="D176" s="37"/>
      <c r="E176" s="37" t="s">
        <v>774</v>
      </c>
      <c r="F176" s="37">
        <v>2</v>
      </c>
      <c r="G176" s="37"/>
      <c r="H176" s="37"/>
      <c r="I176" s="37" t="s">
        <v>9</v>
      </c>
      <c r="J176" s="37"/>
      <c r="K176" s="68">
        <v>43770</v>
      </c>
      <c r="L176" s="33" t="s">
        <v>601</v>
      </c>
      <c r="M176" s="12">
        <v>286</v>
      </c>
      <c r="N176" s="12">
        <f t="shared" si="5"/>
        <v>645.38073599999996</v>
      </c>
    </row>
    <row r="177" spans="1:14" hidden="1">
      <c r="A177" s="117">
        <v>43776</v>
      </c>
      <c r="B177" s="117">
        <v>43776</v>
      </c>
      <c r="C177" s="37">
        <v>0.4</v>
      </c>
      <c r="D177" s="37"/>
      <c r="E177" s="37" t="s">
        <v>775</v>
      </c>
      <c r="F177" s="37">
        <v>2</v>
      </c>
      <c r="G177" s="37"/>
      <c r="H177" s="37"/>
      <c r="I177" s="37" t="s">
        <v>9</v>
      </c>
      <c r="J177" s="37"/>
      <c r="K177" s="68">
        <v>43770</v>
      </c>
      <c r="L177" s="33" t="s">
        <v>601</v>
      </c>
      <c r="M177" s="12">
        <v>286</v>
      </c>
      <c r="N177" s="12">
        <f t="shared" si="5"/>
        <v>645.38073599999996</v>
      </c>
    </row>
    <row r="178" spans="1:14" hidden="1">
      <c r="A178" s="117">
        <v>43776</v>
      </c>
      <c r="B178" s="117">
        <v>43776</v>
      </c>
      <c r="C178" s="37">
        <v>0.4</v>
      </c>
      <c r="D178" s="37"/>
      <c r="E178" s="37" t="s">
        <v>776</v>
      </c>
      <c r="F178" s="37">
        <v>2</v>
      </c>
      <c r="G178" s="37"/>
      <c r="H178" s="37"/>
      <c r="I178" s="37" t="s">
        <v>9</v>
      </c>
      <c r="J178" s="37"/>
      <c r="K178" s="68">
        <v>43770</v>
      </c>
      <c r="L178" s="33" t="s">
        <v>601</v>
      </c>
      <c r="M178" s="12">
        <v>286</v>
      </c>
      <c r="N178" s="12">
        <f t="shared" si="5"/>
        <v>645.38073599999996</v>
      </c>
    </row>
    <row r="179" spans="1:14" hidden="1">
      <c r="A179" s="117">
        <v>43776</v>
      </c>
      <c r="B179" s="117">
        <v>43776</v>
      </c>
      <c r="C179" s="37">
        <v>0.4</v>
      </c>
      <c r="D179" s="37"/>
      <c r="E179" s="37" t="s">
        <v>777</v>
      </c>
      <c r="F179" s="37">
        <v>2</v>
      </c>
      <c r="G179" s="37"/>
      <c r="H179" s="37"/>
      <c r="I179" s="37" t="s">
        <v>9</v>
      </c>
      <c r="J179" s="37"/>
      <c r="K179" s="68">
        <v>43770</v>
      </c>
      <c r="L179" s="33" t="s">
        <v>601</v>
      </c>
      <c r="M179" s="12">
        <v>286</v>
      </c>
      <c r="N179" s="12">
        <f t="shared" si="5"/>
        <v>645.38073599999996</v>
      </c>
    </row>
    <row r="180" spans="1:14" hidden="1">
      <c r="A180" s="117">
        <v>43776</v>
      </c>
      <c r="B180" s="117">
        <v>43776</v>
      </c>
      <c r="C180" s="37">
        <v>0.4</v>
      </c>
      <c r="D180" s="37"/>
      <c r="E180" s="37" t="s">
        <v>778</v>
      </c>
      <c r="F180" s="37">
        <v>2</v>
      </c>
      <c r="G180" s="37"/>
      <c r="H180" s="37"/>
      <c r="I180" s="37" t="s">
        <v>9</v>
      </c>
      <c r="J180" s="37"/>
      <c r="K180" s="68">
        <v>43770</v>
      </c>
      <c r="L180" s="33" t="s">
        <v>601</v>
      </c>
      <c r="M180" s="12">
        <v>286</v>
      </c>
      <c r="N180" s="12">
        <f t="shared" si="5"/>
        <v>645.38073599999996</v>
      </c>
    </row>
    <row r="181" spans="1:14" hidden="1">
      <c r="A181" s="117">
        <v>43776</v>
      </c>
      <c r="B181" s="117">
        <v>43776</v>
      </c>
      <c r="C181" s="37">
        <v>0.4</v>
      </c>
      <c r="D181" s="37"/>
      <c r="E181" s="37" t="s">
        <v>731</v>
      </c>
      <c r="F181" s="37"/>
      <c r="G181" s="37"/>
      <c r="H181" s="37"/>
      <c r="I181" s="37" t="s">
        <v>5</v>
      </c>
      <c r="J181" s="37"/>
      <c r="K181" s="68">
        <v>43770</v>
      </c>
      <c r="L181" s="33" t="s">
        <v>210</v>
      </c>
      <c r="M181" s="12">
        <v>3103</v>
      </c>
      <c r="N181" s="12">
        <f t="shared" si="5"/>
        <v>7002.1553279999998</v>
      </c>
    </row>
    <row r="182" spans="1:14" hidden="1">
      <c r="A182" s="117">
        <v>43780</v>
      </c>
      <c r="B182" s="117">
        <v>43781</v>
      </c>
      <c r="C182" s="37">
        <v>10.5</v>
      </c>
      <c r="D182" s="37"/>
      <c r="E182" s="37" t="s">
        <v>732</v>
      </c>
      <c r="F182" s="37"/>
      <c r="G182" s="37"/>
      <c r="H182" s="37"/>
      <c r="I182" s="37" t="s">
        <v>5</v>
      </c>
      <c r="J182" s="37"/>
      <c r="K182" s="68">
        <v>43770</v>
      </c>
      <c r="L182" s="33" t="s">
        <v>28</v>
      </c>
      <c r="M182" s="12">
        <v>10713.6</v>
      </c>
      <c r="N182" s="12">
        <f t="shared" si="5"/>
        <v>24176.0526336</v>
      </c>
    </row>
    <row r="183" spans="1:14" hidden="1">
      <c r="A183" s="117">
        <v>43780</v>
      </c>
      <c r="B183" s="117">
        <v>43781</v>
      </c>
      <c r="C183" s="37">
        <v>6</v>
      </c>
      <c r="D183" s="37"/>
      <c r="E183" s="37" t="s">
        <v>733</v>
      </c>
      <c r="F183" s="37"/>
      <c r="G183" s="37"/>
      <c r="H183" s="37"/>
      <c r="I183" s="37" t="s">
        <v>5</v>
      </c>
      <c r="J183" s="37"/>
      <c r="K183" s="68">
        <v>43770</v>
      </c>
      <c r="L183" s="33" t="s">
        <v>28</v>
      </c>
      <c r="M183" s="12">
        <v>898.4</v>
      </c>
      <c r="N183" s="12">
        <f t="shared" si="5"/>
        <v>2027.3078783999997</v>
      </c>
    </row>
    <row r="184" spans="1:14" hidden="1">
      <c r="A184" s="117">
        <v>43780</v>
      </c>
      <c r="B184" s="117">
        <v>43782</v>
      </c>
      <c r="C184" s="37"/>
      <c r="D184" s="37"/>
      <c r="E184" s="37" t="s">
        <v>744</v>
      </c>
      <c r="F184" s="37" t="s">
        <v>736</v>
      </c>
      <c r="G184" s="37"/>
      <c r="H184" s="37"/>
      <c r="I184" s="37"/>
      <c r="J184" s="37"/>
      <c r="K184" s="68">
        <v>43800</v>
      </c>
      <c r="L184" s="33" t="s">
        <v>23</v>
      </c>
      <c r="M184" s="37">
        <v>6719.37</v>
      </c>
      <c r="N184" s="37">
        <v>6719.37</v>
      </c>
    </row>
    <row r="185" spans="1:14" hidden="1">
      <c r="A185" s="117">
        <v>43783</v>
      </c>
      <c r="B185" s="117">
        <v>43783</v>
      </c>
      <c r="C185" s="37">
        <v>0.4</v>
      </c>
      <c r="D185" s="37"/>
      <c r="E185" s="37" t="s">
        <v>738</v>
      </c>
      <c r="F185" s="37">
        <v>1</v>
      </c>
      <c r="G185" s="37"/>
      <c r="H185" s="37"/>
      <c r="I185" s="37" t="s">
        <v>9</v>
      </c>
      <c r="J185" s="37"/>
      <c r="K185" s="68">
        <v>43800</v>
      </c>
      <c r="L185" s="33" t="s">
        <v>601</v>
      </c>
      <c r="M185" s="12">
        <v>143</v>
      </c>
      <c r="N185" s="12">
        <f t="shared" ref="N185:N193" si="6">M185*1.92*1.15*1.022</f>
        <v>322.69036799999998</v>
      </c>
    </row>
    <row r="186" spans="1:14" hidden="1">
      <c r="A186" s="117">
        <v>43783</v>
      </c>
      <c r="B186" s="117">
        <v>43783</v>
      </c>
      <c r="C186" s="37">
        <v>0.4</v>
      </c>
      <c r="D186" s="37"/>
      <c r="E186" s="37" t="s">
        <v>739</v>
      </c>
      <c r="F186" s="37">
        <v>2</v>
      </c>
      <c r="G186" s="37"/>
      <c r="H186" s="37"/>
      <c r="I186" s="37" t="s">
        <v>9</v>
      </c>
      <c r="J186" s="37"/>
      <c r="K186" s="68">
        <v>43800</v>
      </c>
      <c r="L186" s="33" t="s">
        <v>601</v>
      </c>
      <c r="M186" s="12">
        <v>286</v>
      </c>
      <c r="N186" s="12">
        <f t="shared" si="6"/>
        <v>645.38073599999996</v>
      </c>
    </row>
    <row r="187" spans="1:14" hidden="1">
      <c r="A187" s="117">
        <v>43783</v>
      </c>
      <c r="B187" s="117">
        <v>43783</v>
      </c>
      <c r="C187" s="37">
        <v>0.4</v>
      </c>
      <c r="D187" s="37"/>
      <c r="E187" s="37" t="s">
        <v>740</v>
      </c>
      <c r="F187" s="37">
        <v>2</v>
      </c>
      <c r="G187" s="37"/>
      <c r="H187" s="37"/>
      <c r="I187" s="37" t="s">
        <v>9</v>
      </c>
      <c r="J187" s="37"/>
      <c r="K187" s="68">
        <v>43800</v>
      </c>
      <c r="L187" s="33" t="s">
        <v>601</v>
      </c>
      <c r="M187" s="12">
        <v>286</v>
      </c>
      <c r="N187" s="12">
        <f t="shared" si="6"/>
        <v>645.38073599999996</v>
      </c>
    </row>
    <row r="188" spans="1:14" hidden="1">
      <c r="A188" s="117">
        <v>43783</v>
      </c>
      <c r="B188" s="117">
        <v>43783</v>
      </c>
      <c r="C188" s="37">
        <v>0.4</v>
      </c>
      <c r="D188" s="37"/>
      <c r="E188" s="37" t="s">
        <v>741</v>
      </c>
      <c r="F188" s="37">
        <v>1</v>
      </c>
      <c r="G188" s="37"/>
      <c r="H188" s="37"/>
      <c r="I188" s="37" t="s">
        <v>9</v>
      </c>
      <c r="J188" s="37"/>
      <c r="K188" s="68">
        <v>43800</v>
      </c>
      <c r="L188" s="33" t="s">
        <v>601</v>
      </c>
      <c r="M188" s="12">
        <v>143</v>
      </c>
      <c r="N188" s="12">
        <f t="shared" si="6"/>
        <v>322.69036799999998</v>
      </c>
    </row>
    <row r="189" spans="1:14" hidden="1">
      <c r="A189" s="117">
        <v>43783</v>
      </c>
      <c r="B189" s="117">
        <v>43783</v>
      </c>
      <c r="C189" s="37">
        <v>0.4</v>
      </c>
      <c r="D189" s="37"/>
      <c r="E189" s="37" t="s">
        <v>745</v>
      </c>
      <c r="F189" s="37">
        <v>1</v>
      </c>
      <c r="G189" s="37"/>
      <c r="H189" s="37"/>
      <c r="I189" s="37" t="s">
        <v>9</v>
      </c>
      <c r="J189" s="37"/>
      <c r="K189" s="68">
        <v>43800</v>
      </c>
      <c r="L189" s="33" t="s">
        <v>601</v>
      </c>
      <c r="M189" s="12">
        <v>143</v>
      </c>
      <c r="N189" s="12">
        <f t="shared" si="6"/>
        <v>322.69036799999998</v>
      </c>
    </row>
    <row r="190" spans="1:14" hidden="1">
      <c r="A190" s="117">
        <v>43783</v>
      </c>
      <c r="B190" s="117">
        <v>43783</v>
      </c>
      <c r="C190" s="37">
        <v>0.4</v>
      </c>
      <c r="D190" s="37"/>
      <c r="E190" s="37" t="s">
        <v>742</v>
      </c>
      <c r="F190" s="37"/>
      <c r="G190" s="37"/>
      <c r="H190" s="37"/>
      <c r="I190" s="37" t="s">
        <v>5</v>
      </c>
      <c r="J190" s="37"/>
      <c r="K190" s="68">
        <v>43800</v>
      </c>
      <c r="L190" s="33" t="s">
        <v>210</v>
      </c>
      <c r="M190" s="12">
        <v>3103</v>
      </c>
      <c r="N190" s="12">
        <f t="shared" si="6"/>
        <v>7002.1553279999998</v>
      </c>
    </row>
    <row r="191" spans="1:14" hidden="1">
      <c r="A191" s="117">
        <v>43789</v>
      </c>
      <c r="B191" s="117">
        <v>43790</v>
      </c>
      <c r="C191" s="37"/>
      <c r="D191" s="37"/>
      <c r="E191" s="37" t="s">
        <v>746</v>
      </c>
      <c r="F191" s="37"/>
      <c r="G191" s="37"/>
      <c r="H191" s="37"/>
      <c r="I191" s="37" t="s">
        <v>5</v>
      </c>
      <c r="J191" s="37"/>
      <c r="K191" s="68">
        <v>43800</v>
      </c>
      <c r="L191" s="33" t="s">
        <v>210</v>
      </c>
      <c r="M191" s="12">
        <v>3103</v>
      </c>
      <c r="N191" s="12">
        <f t="shared" si="6"/>
        <v>7002.1553279999998</v>
      </c>
    </row>
    <row r="192" spans="1:14" hidden="1">
      <c r="A192" s="117">
        <v>43791</v>
      </c>
      <c r="B192" s="117">
        <v>43791</v>
      </c>
      <c r="C192" s="37">
        <v>0.4</v>
      </c>
      <c r="D192" s="37" t="s">
        <v>616</v>
      </c>
      <c r="E192" s="15" t="s">
        <v>614</v>
      </c>
      <c r="F192" s="37"/>
      <c r="G192" s="37" t="s">
        <v>780</v>
      </c>
      <c r="H192" s="37"/>
      <c r="I192" s="37" t="s">
        <v>5</v>
      </c>
      <c r="J192" s="37"/>
      <c r="K192" s="68">
        <v>43800</v>
      </c>
      <c r="L192" s="37"/>
      <c r="M192" s="37">
        <v>412</v>
      </c>
      <c r="N192" s="12">
        <f t="shared" si="6"/>
        <v>929.70931199999995</v>
      </c>
    </row>
    <row r="193" spans="1:14" hidden="1">
      <c r="A193" s="117">
        <v>43795</v>
      </c>
      <c r="B193" s="117">
        <v>43795</v>
      </c>
      <c r="C193" s="37">
        <v>10.5</v>
      </c>
      <c r="D193" s="37"/>
      <c r="E193" s="15" t="s">
        <v>747</v>
      </c>
      <c r="F193" s="37"/>
      <c r="G193" s="37" t="s">
        <v>779</v>
      </c>
      <c r="H193" s="37"/>
      <c r="I193" s="37" t="s">
        <v>5</v>
      </c>
      <c r="J193" s="37"/>
      <c r="K193" s="68">
        <v>43800</v>
      </c>
      <c r="L193" s="33" t="s">
        <v>28</v>
      </c>
      <c r="M193" s="12">
        <f>15191*0.5</f>
        <v>7595.5</v>
      </c>
      <c r="N193" s="12">
        <f t="shared" si="6"/>
        <v>17139.823007999999</v>
      </c>
    </row>
    <row r="194" spans="1:14" hidden="1">
      <c r="A194" s="117">
        <v>43797</v>
      </c>
      <c r="B194" s="117">
        <v>43797</v>
      </c>
      <c r="C194" s="37"/>
      <c r="D194" s="37" t="s">
        <v>750</v>
      </c>
      <c r="E194" s="37" t="s">
        <v>748</v>
      </c>
      <c r="F194" s="37" t="s">
        <v>749</v>
      </c>
      <c r="G194" s="56" t="s">
        <v>751</v>
      </c>
      <c r="H194" s="37"/>
      <c r="I194" s="37"/>
      <c r="J194" s="37"/>
      <c r="K194" s="68">
        <v>43800</v>
      </c>
      <c r="L194" s="33" t="s">
        <v>23</v>
      </c>
      <c r="M194" s="37">
        <v>7649.25</v>
      </c>
      <c r="N194" s="37">
        <v>7649.25</v>
      </c>
    </row>
    <row r="195" spans="1:14" hidden="1">
      <c r="A195" s="117">
        <v>43797</v>
      </c>
      <c r="B195" s="117">
        <v>43797</v>
      </c>
      <c r="C195" s="37"/>
      <c r="D195" s="37" t="s">
        <v>750</v>
      </c>
      <c r="E195" s="37" t="s">
        <v>748</v>
      </c>
      <c r="F195" s="37" t="s">
        <v>752</v>
      </c>
      <c r="G195" s="56" t="s">
        <v>753</v>
      </c>
      <c r="H195" s="37"/>
      <c r="I195" s="37"/>
      <c r="J195" s="37"/>
      <c r="K195" s="68">
        <v>43800</v>
      </c>
      <c r="L195" s="33" t="s">
        <v>23</v>
      </c>
      <c r="M195" s="37">
        <v>4589.55</v>
      </c>
      <c r="N195" s="37">
        <v>4589.55</v>
      </c>
    </row>
    <row r="196" spans="1:14" hidden="1">
      <c r="A196" s="117">
        <v>43798</v>
      </c>
      <c r="B196" s="117">
        <v>43798</v>
      </c>
      <c r="C196" s="37"/>
      <c r="D196" s="37" t="s">
        <v>756</v>
      </c>
      <c r="E196" s="37" t="s">
        <v>748</v>
      </c>
      <c r="F196" s="37" t="s">
        <v>755</v>
      </c>
      <c r="G196" s="56" t="s">
        <v>754</v>
      </c>
      <c r="H196" s="37"/>
      <c r="I196" s="37"/>
      <c r="J196" s="37"/>
      <c r="K196" s="68">
        <v>43800</v>
      </c>
      <c r="L196" s="33" t="s">
        <v>23</v>
      </c>
      <c r="M196" s="37">
        <v>5609.45</v>
      </c>
      <c r="N196" s="37">
        <v>5609.45</v>
      </c>
    </row>
    <row r="197" spans="1:14" hidden="1">
      <c r="A197" s="117">
        <v>43798</v>
      </c>
      <c r="B197" s="117">
        <v>43798</v>
      </c>
      <c r="C197" s="37">
        <v>0.4</v>
      </c>
      <c r="D197" s="37"/>
      <c r="E197" s="37" t="s">
        <v>760</v>
      </c>
      <c r="F197" s="37"/>
      <c r="G197" s="37" t="s">
        <v>757</v>
      </c>
      <c r="H197" s="37"/>
      <c r="I197" s="37" t="s">
        <v>5</v>
      </c>
      <c r="J197" s="37"/>
      <c r="K197" s="68">
        <v>43800</v>
      </c>
      <c r="L197" s="33" t="s">
        <v>601</v>
      </c>
      <c r="M197" s="12">
        <v>143</v>
      </c>
      <c r="N197" s="12">
        <f>M197*1.92*1.15*1.022</f>
        <v>322.69036799999998</v>
      </c>
    </row>
    <row r="198" spans="1:14" hidden="1">
      <c r="A198" s="117">
        <v>43801</v>
      </c>
      <c r="B198" s="117">
        <v>43801</v>
      </c>
      <c r="C198" s="37"/>
      <c r="D198" s="37" t="s">
        <v>756</v>
      </c>
      <c r="E198" s="37" t="s">
        <v>748</v>
      </c>
      <c r="F198" s="37" t="s">
        <v>758</v>
      </c>
      <c r="G198" s="37" t="s">
        <v>759</v>
      </c>
      <c r="H198" s="37"/>
      <c r="I198" s="37"/>
      <c r="J198" s="37"/>
      <c r="K198" s="68">
        <v>43800</v>
      </c>
      <c r="L198" s="33" t="s">
        <v>23</v>
      </c>
      <c r="M198" s="37">
        <v>3059.7</v>
      </c>
      <c r="N198" s="12">
        <f>M198*1.92*1.15*1.022</f>
        <v>6904.4455871999999</v>
      </c>
    </row>
    <row r="199" spans="1:14" hidden="1">
      <c r="A199" s="117">
        <v>43802</v>
      </c>
      <c r="B199" s="117">
        <v>43802</v>
      </c>
      <c r="C199" s="37"/>
      <c r="D199" s="37" t="s">
        <v>761</v>
      </c>
      <c r="E199" s="37" t="s">
        <v>748</v>
      </c>
      <c r="F199" s="37" t="s">
        <v>762</v>
      </c>
      <c r="G199" s="37" t="s">
        <v>763</v>
      </c>
      <c r="H199" s="37"/>
      <c r="I199" s="37"/>
      <c r="J199" s="37"/>
      <c r="K199" s="68">
        <v>43800</v>
      </c>
      <c r="L199" s="33" t="s">
        <v>23</v>
      </c>
      <c r="M199" s="37">
        <v>2039.8</v>
      </c>
      <c r="N199" s="12">
        <f>M199*1.92*1.15*1.022</f>
        <v>4602.9637247999999</v>
      </c>
    </row>
    <row r="200" spans="1:14" hidden="1">
      <c r="A200" s="117">
        <v>43803</v>
      </c>
      <c r="B200" s="117">
        <v>43803</v>
      </c>
      <c r="C200" s="37">
        <v>0.4</v>
      </c>
      <c r="D200" s="37" t="s">
        <v>766</v>
      </c>
      <c r="E200" s="37" t="s">
        <v>765</v>
      </c>
      <c r="F200" s="37"/>
      <c r="G200" s="37" t="s">
        <v>764</v>
      </c>
      <c r="H200" s="37"/>
      <c r="I200" s="37" t="s">
        <v>5</v>
      </c>
      <c r="J200" s="37"/>
      <c r="K200" s="68">
        <v>43800</v>
      </c>
      <c r="L200" s="33" t="s">
        <v>210</v>
      </c>
      <c r="M200" s="12">
        <v>3103</v>
      </c>
      <c r="N200" s="12">
        <f>M200*1.92*1.15*1.022</f>
        <v>7002.1553279999998</v>
      </c>
    </row>
    <row r="201" spans="1:14" hidden="1">
      <c r="A201" s="117">
        <v>43804</v>
      </c>
      <c r="B201" s="117">
        <v>43804</v>
      </c>
      <c r="C201" s="37"/>
      <c r="D201" s="37"/>
      <c r="E201" s="37" t="s">
        <v>748</v>
      </c>
      <c r="F201" s="37" t="s">
        <v>767</v>
      </c>
      <c r="G201" s="56" t="s">
        <v>768</v>
      </c>
      <c r="H201" s="37"/>
      <c r="I201" s="37"/>
      <c r="J201" s="37"/>
      <c r="K201" s="68">
        <v>43800</v>
      </c>
      <c r="L201" s="33" t="s">
        <v>23</v>
      </c>
      <c r="M201" s="37">
        <v>6119.4</v>
      </c>
      <c r="N201" s="37">
        <v>6119.4</v>
      </c>
    </row>
    <row r="202" spans="1:14" hidden="1">
      <c r="A202" s="117">
        <v>43808</v>
      </c>
      <c r="B202" s="117">
        <v>43809</v>
      </c>
      <c r="C202" s="37"/>
      <c r="D202" s="37" t="s">
        <v>756</v>
      </c>
      <c r="E202" s="37" t="s">
        <v>782</v>
      </c>
      <c r="F202" s="37" t="s">
        <v>786</v>
      </c>
      <c r="G202" s="56" t="s">
        <v>783</v>
      </c>
      <c r="H202" s="37"/>
      <c r="I202" s="37"/>
      <c r="J202" s="37"/>
      <c r="K202" s="68">
        <v>43800</v>
      </c>
      <c r="L202" s="33" t="s">
        <v>23</v>
      </c>
      <c r="M202" s="37">
        <v>29997</v>
      </c>
      <c r="N202" s="37">
        <v>29997</v>
      </c>
    </row>
    <row r="203" spans="1:14" hidden="1">
      <c r="A203" s="117">
        <v>43810</v>
      </c>
      <c r="B203" s="117">
        <v>43810</v>
      </c>
      <c r="C203" s="37"/>
      <c r="D203" s="37"/>
      <c r="E203" s="37" t="s">
        <v>784</v>
      </c>
      <c r="F203" s="37"/>
      <c r="G203" s="37" t="s">
        <v>785</v>
      </c>
      <c r="H203" s="37"/>
      <c r="I203" s="37"/>
      <c r="J203" s="37"/>
      <c r="K203" s="68">
        <v>43800</v>
      </c>
      <c r="L203" s="33" t="s">
        <v>23</v>
      </c>
      <c r="M203" s="37">
        <v>509.95</v>
      </c>
      <c r="N203" s="37">
        <v>509.95</v>
      </c>
    </row>
    <row r="204" spans="1:14" hidden="1">
      <c r="A204" s="117">
        <v>43810</v>
      </c>
      <c r="B204" s="117">
        <v>43810</v>
      </c>
      <c r="C204" s="37"/>
      <c r="D204" s="37" t="s">
        <v>750</v>
      </c>
      <c r="E204" s="37" t="s">
        <v>782</v>
      </c>
      <c r="F204" s="37" t="s">
        <v>788</v>
      </c>
      <c r="G204" s="56" t="s">
        <v>791</v>
      </c>
      <c r="H204" s="37"/>
      <c r="I204" s="37"/>
      <c r="J204" s="37"/>
      <c r="K204" s="68">
        <v>43800</v>
      </c>
      <c r="L204" s="33" t="s">
        <v>23</v>
      </c>
      <c r="M204" s="37">
        <v>20997.9</v>
      </c>
      <c r="N204" s="37">
        <v>20997.9</v>
      </c>
    </row>
    <row r="205" spans="1:14" hidden="1">
      <c r="A205" s="117">
        <v>43812</v>
      </c>
      <c r="B205" s="117">
        <v>43812</v>
      </c>
      <c r="C205" s="37"/>
      <c r="D205" s="37" t="s">
        <v>750</v>
      </c>
      <c r="E205" s="37" t="s">
        <v>782</v>
      </c>
      <c r="F205" s="37" t="s">
        <v>790</v>
      </c>
      <c r="G205" s="56" t="s">
        <v>792</v>
      </c>
      <c r="H205" s="37"/>
      <c r="I205" s="37"/>
      <c r="J205" s="37"/>
      <c r="K205" s="68">
        <v>43800</v>
      </c>
      <c r="L205" s="33" t="s">
        <v>23</v>
      </c>
      <c r="M205" s="37">
        <v>35996.400000000001</v>
      </c>
      <c r="N205" s="37">
        <v>35996.400000000001</v>
      </c>
    </row>
    <row r="206" spans="1:14" hidden="1">
      <c r="A206" s="117">
        <v>43815</v>
      </c>
      <c r="B206" s="117">
        <v>43815</v>
      </c>
      <c r="C206" s="37"/>
      <c r="D206" s="37" t="s">
        <v>750</v>
      </c>
      <c r="E206" s="37" t="s">
        <v>782</v>
      </c>
      <c r="F206" s="37" t="s">
        <v>788</v>
      </c>
      <c r="G206" s="56" t="s">
        <v>787</v>
      </c>
      <c r="H206" s="37"/>
      <c r="I206" s="37"/>
      <c r="J206" s="37"/>
      <c r="K206" s="68">
        <v>43800</v>
      </c>
      <c r="L206" s="33" t="s">
        <v>23</v>
      </c>
      <c r="M206" s="37">
        <v>20997.9</v>
      </c>
      <c r="N206" s="37">
        <v>20997.9</v>
      </c>
    </row>
    <row r="207" spans="1:14" hidden="1">
      <c r="A207" s="117">
        <v>43816</v>
      </c>
      <c r="B207" s="117">
        <v>43816</v>
      </c>
      <c r="C207" s="37"/>
      <c r="D207" s="37" t="s">
        <v>750</v>
      </c>
      <c r="E207" s="37" t="s">
        <v>782</v>
      </c>
      <c r="F207" s="37" t="s">
        <v>835</v>
      </c>
      <c r="G207" s="56" t="s">
        <v>834</v>
      </c>
      <c r="H207" s="37"/>
      <c r="I207" s="37"/>
      <c r="J207" s="37"/>
      <c r="K207" s="68">
        <v>43800</v>
      </c>
      <c r="L207" s="33" t="s">
        <v>23</v>
      </c>
      <c r="M207" s="37">
        <v>26997.3</v>
      </c>
      <c r="N207" s="37">
        <v>26997.3</v>
      </c>
    </row>
    <row r="208" spans="1:14" ht="15" hidden="1" thickBot="1">
      <c r="A208" s="179">
        <v>43817</v>
      </c>
      <c r="B208" s="179">
        <v>43817</v>
      </c>
      <c r="C208" s="180"/>
      <c r="D208" s="180" t="s">
        <v>750</v>
      </c>
      <c r="E208" s="180" t="s">
        <v>782</v>
      </c>
      <c r="F208" s="180" t="s">
        <v>789</v>
      </c>
      <c r="G208" s="181" t="s">
        <v>793</v>
      </c>
      <c r="H208" s="180"/>
      <c r="I208" s="180"/>
      <c r="J208" s="180"/>
      <c r="K208" s="182">
        <v>43800</v>
      </c>
      <c r="L208" s="183" t="s">
        <v>23</v>
      </c>
      <c r="M208" s="180">
        <v>14998.5</v>
      </c>
      <c r="N208" s="180">
        <v>14998.5</v>
      </c>
    </row>
    <row r="209" spans="1:14">
      <c r="A209" s="176">
        <v>43845</v>
      </c>
      <c r="B209" s="176">
        <v>43889</v>
      </c>
      <c r="C209" s="138"/>
      <c r="D209" s="138" t="s">
        <v>798</v>
      </c>
      <c r="E209" s="138" t="s">
        <v>799</v>
      </c>
      <c r="F209" s="138"/>
      <c r="G209" s="138" t="s">
        <v>807</v>
      </c>
      <c r="H209" s="138"/>
      <c r="I209" s="138"/>
      <c r="J209" s="138"/>
      <c r="K209" s="177"/>
      <c r="L209" s="138" t="s">
        <v>23</v>
      </c>
      <c r="M209" s="178">
        <v>8499.15</v>
      </c>
      <c r="N209" s="178">
        <v>8499.15</v>
      </c>
    </row>
    <row r="210" spans="1:14">
      <c r="A210" s="117">
        <v>43852</v>
      </c>
      <c r="B210" s="117">
        <v>43852</v>
      </c>
      <c r="C210" s="37"/>
      <c r="D210" s="37" t="s">
        <v>804</v>
      </c>
      <c r="E210" s="34" t="s">
        <v>806</v>
      </c>
      <c r="F210" s="37" t="s">
        <v>758</v>
      </c>
      <c r="G210" s="37" t="s">
        <v>805</v>
      </c>
      <c r="H210" s="37"/>
      <c r="I210" s="37"/>
      <c r="J210" s="37"/>
      <c r="K210" s="68"/>
      <c r="L210" s="37" t="s">
        <v>23</v>
      </c>
      <c r="M210" s="168">
        <v>4439.58</v>
      </c>
      <c r="N210" s="167">
        <v>4439.58</v>
      </c>
    </row>
    <row r="211" spans="1:14">
      <c r="A211" s="117">
        <v>43859</v>
      </c>
      <c r="B211" s="117">
        <v>43859</v>
      </c>
      <c r="C211" s="37">
        <v>6</v>
      </c>
      <c r="D211" s="37" t="s">
        <v>121</v>
      </c>
      <c r="E211" s="37" t="s">
        <v>812</v>
      </c>
      <c r="F211" s="37"/>
      <c r="G211" s="37" t="s">
        <v>837</v>
      </c>
      <c r="H211" s="37"/>
      <c r="I211" s="37" t="s">
        <v>5</v>
      </c>
      <c r="J211" s="37" t="s">
        <v>808</v>
      </c>
      <c r="K211" s="68"/>
      <c r="L211" s="37"/>
      <c r="M211" s="168">
        <v>465</v>
      </c>
      <c r="N211" s="167">
        <f>M211*1.92*1.15*1.022</f>
        <v>1049.3078399999997</v>
      </c>
    </row>
    <row r="212" spans="1:14" hidden="1">
      <c r="A212" s="117">
        <v>43864</v>
      </c>
      <c r="B212" s="117">
        <v>43864</v>
      </c>
      <c r="C212" s="37">
        <v>0.4</v>
      </c>
      <c r="D212" s="37" t="s">
        <v>809</v>
      </c>
      <c r="E212" s="37" t="s">
        <v>810</v>
      </c>
      <c r="F212" s="37"/>
      <c r="G212" s="37" t="s">
        <v>811</v>
      </c>
      <c r="H212" s="37"/>
      <c r="I212" s="37" t="s">
        <v>5</v>
      </c>
      <c r="J212" s="37"/>
      <c r="K212" s="68">
        <v>43862</v>
      </c>
      <c r="L212" s="33" t="s">
        <v>268</v>
      </c>
      <c r="M212" s="167">
        <v>3103</v>
      </c>
      <c r="N212" s="167">
        <f>M212*1.92*1.15*1.022</f>
        <v>7002.1553279999998</v>
      </c>
    </row>
    <row r="213" spans="1:14" hidden="1">
      <c r="A213" s="117">
        <v>43866</v>
      </c>
      <c r="B213" s="117">
        <v>43867</v>
      </c>
      <c r="C213" s="37">
        <v>0.4</v>
      </c>
      <c r="D213" s="37" t="s">
        <v>815</v>
      </c>
      <c r="E213" s="15" t="s">
        <v>813</v>
      </c>
      <c r="F213" s="37" t="s">
        <v>814</v>
      </c>
      <c r="G213" s="37" t="s">
        <v>818</v>
      </c>
      <c r="H213" s="37"/>
      <c r="I213" s="37" t="s">
        <v>9</v>
      </c>
      <c r="J213" s="37" t="s">
        <v>819</v>
      </c>
      <c r="K213" s="68">
        <v>43862</v>
      </c>
      <c r="L213" s="37"/>
      <c r="M213" s="168"/>
      <c r="N213" s="167">
        <v>5200.25</v>
      </c>
    </row>
    <row r="214" spans="1:14" hidden="1">
      <c r="A214" s="117">
        <v>43866</v>
      </c>
      <c r="B214" s="117">
        <v>43867</v>
      </c>
      <c r="C214" s="37">
        <v>0.4</v>
      </c>
      <c r="D214" s="37" t="s">
        <v>816</v>
      </c>
      <c r="E214" s="15" t="s">
        <v>817</v>
      </c>
      <c r="F214" s="37" t="s">
        <v>719</v>
      </c>
      <c r="G214" s="37" t="s">
        <v>818</v>
      </c>
      <c r="H214" s="37"/>
      <c r="I214" s="37" t="s">
        <v>9</v>
      </c>
      <c r="J214" s="37"/>
      <c r="K214" s="68">
        <v>43862</v>
      </c>
      <c r="L214" s="37"/>
      <c r="M214" s="168"/>
      <c r="N214" s="167">
        <v>2080.11</v>
      </c>
    </row>
    <row r="215" spans="1:14" hidden="1">
      <c r="A215" s="117">
        <v>43868</v>
      </c>
      <c r="B215" s="117">
        <v>43868</v>
      </c>
      <c r="C215" s="37"/>
      <c r="D215" s="37" t="s">
        <v>821</v>
      </c>
      <c r="E215" s="37" t="s">
        <v>782</v>
      </c>
      <c r="F215" s="37" t="s">
        <v>790</v>
      </c>
      <c r="G215" s="56" t="s">
        <v>822</v>
      </c>
      <c r="H215" s="37"/>
      <c r="I215" s="37"/>
      <c r="J215" s="37"/>
      <c r="K215" s="68">
        <v>43862</v>
      </c>
      <c r="L215" s="37" t="s">
        <v>23</v>
      </c>
      <c r="M215" s="168">
        <v>35996.400000000001</v>
      </c>
      <c r="N215" s="168">
        <v>35996.400000000001</v>
      </c>
    </row>
    <row r="216" spans="1:14">
      <c r="A216" s="117">
        <v>43871</v>
      </c>
      <c r="B216" s="117">
        <v>43873</v>
      </c>
      <c r="C216" s="37">
        <v>6</v>
      </c>
      <c r="D216" s="37" t="s">
        <v>86</v>
      </c>
      <c r="E216" s="15" t="s">
        <v>827</v>
      </c>
      <c r="F216" s="37" t="s">
        <v>823</v>
      </c>
      <c r="G216" s="56" t="s">
        <v>825</v>
      </c>
      <c r="H216" s="37"/>
      <c r="I216" s="37" t="s">
        <v>5</v>
      </c>
      <c r="J216" s="37"/>
      <c r="K216" s="68"/>
      <c r="L216" s="37"/>
      <c r="M216" s="168">
        <v>19180</v>
      </c>
      <c r="N216" s="167">
        <f>M216*1.92*1.15*1.022</f>
        <v>43281.127679999998</v>
      </c>
    </row>
    <row r="217" spans="1:14">
      <c r="A217" s="117">
        <v>43871</v>
      </c>
      <c r="B217" s="117">
        <v>43872</v>
      </c>
      <c r="C217" s="37">
        <v>6</v>
      </c>
      <c r="D217" s="37" t="s">
        <v>86</v>
      </c>
      <c r="E217" s="15" t="s">
        <v>824</v>
      </c>
      <c r="F217" s="37" t="s">
        <v>675</v>
      </c>
      <c r="G217" s="37"/>
      <c r="H217" s="37"/>
      <c r="I217" s="37" t="s">
        <v>9</v>
      </c>
      <c r="J217" s="37"/>
      <c r="K217" s="68"/>
      <c r="L217" s="37"/>
      <c r="M217" s="168">
        <v>11474</v>
      </c>
      <c r="N217" s="167">
        <f>M217*1.92*1.15*1.022</f>
        <v>25891.953023999999</v>
      </c>
    </row>
    <row r="218" spans="1:14" hidden="1">
      <c r="A218" s="117">
        <v>43874</v>
      </c>
      <c r="B218" s="117">
        <v>43874</v>
      </c>
      <c r="C218" s="37"/>
      <c r="D218" s="37" t="s">
        <v>821</v>
      </c>
      <c r="E218" s="37" t="s">
        <v>782</v>
      </c>
      <c r="F218" s="37" t="s">
        <v>826</v>
      </c>
      <c r="G218" s="56" t="s">
        <v>831</v>
      </c>
      <c r="H218" s="37"/>
      <c r="I218" s="37"/>
      <c r="J218" s="37"/>
      <c r="K218" s="68">
        <v>43862</v>
      </c>
      <c r="L218" s="37" t="s">
        <v>23</v>
      </c>
      <c r="M218" s="168">
        <v>23997.599999999999</v>
      </c>
      <c r="N218" s="168">
        <v>23997.599999999999</v>
      </c>
    </row>
    <row r="219" spans="1:14" hidden="1">
      <c r="A219" s="117">
        <v>43875</v>
      </c>
      <c r="B219" s="117">
        <v>43875</v>
      </c>
      <c r="C219" s="37">
        <v>0.4</v>
      </c>
      <c r="D219" s="37" t="s">
        <v>829</v>
      </c>
      <c r="E219" s="37" t="s">
        <v>828</v>
      </c>
      <c r="F219" s="37"/>
      <c r="G219" s="37"/>
      <c r="H219" s="37"/>
      <c r="I219" s="37" t="s">
        <v>5</v>
      </c>
      <c r="J219" s="37"/>
      <c r="K219" s="68">
        <v>43862</v>
      </c>
      <c r="L219" s="172"/>
      <c r="M219" s="167">
        <v>3103</v>
      </c>
      <c r="N219" s="167">
        <f>M219*1.92*1.15*1.022</f>
        <v>7002.1553279999998</v>
      </c>
    </row>
    <row r="220" spans="1:14" hidden="1">
      <c r="A220" s="117">
        <v>43875</v>
      </c>
      <c r="B220" s="117">
        <v>43875</v>
      </c>
      <c r="C220" s="37"/>
      <c r="D220" s="37" t="s">
        <v>756</v>
      </c>
      <c r="E220" s="37" t="s">
        <v>782</v>
      </c>
      <c r="F220" s="37" t="s">
        <v>790</v>
      </c>
      <c r="G220" s="56" t="s">
        <v>830</v>
      </c>
      <c r="H220" s="37"/>
      <c r="I220" s="37"/>
      <c r="J220" s="37"/>
      <c r="K220" s="68">
        <v>43862</v>
      </c>
      <c r="L220" s="37" t="s">
        <v>23</v>
      </c>
      <c r="M220" s="168">
        <v>35996.400000000001</v>
      </c>
      <c r="N220" s="168">
        <v>35996.400000000001</v>
      </c>
    </row>
    <row r="221" spans="1:14" hidden="1">
      <c r="A221" s="117">
        <v>43879</v>
      </c>
      <c r="B221" s="117">
        <v>43879</v>
      </c>
      <c r="C221" s="37"/>
      <c r="D221" s="37" t="s">
        <v>821</v>
      </c>
      <c r="E221" s="37" t="s">
        <v>782</v>
      </c>
      <c r="F221" s="37" t="s">
        <v>833</v>
      </c>
      <c r="G221" s="56" t="s">
        <v>832</v>
      </c>
      <c r="H221" s="37"/>
      <c r="I221" s="37"/>
      <c r="J221" s="37"/>
      <c r="K221" s="68">
        <v>43862</v>
      </c>
      <c r="L221" s="37" t="s">
        <v>23</v>
      </c>
      <c r="M221" s="168">
        <v>32996.699999999997</v>
      </c>
      <c r="N221" s="167">
        <v>32996.699999999997</v>
      </c>
    </row>
    <row r="222" spans="1:14" hidden="1">
      <c r="A222" s="117">
        <v>43880</v>
      </c>
      <c r="B222" s="117">
        <v>43880</v>
      </c>
      <c r="C222" s="37"/>
      <c r="D222" s="37" t="s">
        <v>821</v>
      </c>
      <c r="E222" s="37" t="s">
        <v>782</v>
      </c>
      <c r="F222" s="37" t="s">
        <v>788</v>
      </c>
      <c r="G222" s="56" t="s">
        <v>836</v>
      </c>
      <c r="H222" s="37"/>
      <c r="I222" s="37"/>
      <c r="J222" s="37"/>
      <c r="K222" s="68">
        <v>43862</v>
      </c>
      <c r="L222" s="37" t="s">
        <v>23</v>
      </c>
      <c r="M222" s="167">
        <v>20997.9</v>
      </c>
      <c r="N222" s="167">
        <v>20997.9</v>
      </c>
    </row>
    <row r="223" spans="1:14" hidden="1">
      <c r="A223" s="117">
        <v>43881</v>
      </c>
      <c r="B223" s="117">
        <v>43881</v>
      </c>
      <c r="C223" s="37"/>
      <c r="D223" s="37" t="s">
        <v>821</v>
      </c>
      <c r="E223" s="37" t="s">
        <v>782</v>
      </c>
      <c r="F223" s="37" t="s">
        <v>786</v>
      </c>
      <c r="G223" s="56" t="s">
        <v>838</v>
      </c>
      <c r="H223" s="37"/>
      <c r="I223" s="37"/>
      <c r="J223" s="37"/>
      <c r="K223" s="68">
        <v>43862</v>
      </c>
      <c r="L223" s="37" t="s">
        <v>23</v>
      </c>
      <c r="M223" s="168">
        <v>29999.7</v>
      </c>
      <c r="N223" s="167">
        <v>29999.7</v>
      </c>
    </row>
    <row r="224" spans="1:14" hidden="1">
      <c r="A224" s="117">
        <v>43882</v>
      </c>
      <c r="B224" s="117">
        <v>43882</v>
      </c>
      <c r="C224" s="37"/>
      <c r="D224" s="37" t="s">
        <v>821</v>
      </c>
      <c r="E224" s="37" t="s">
        <v>782</v>
      </c>
      <c r="F224" s="37" t="s">
        <v>786</v>
      </c>
      <c r="G224" s="56" t="s">
        <v>839</v>
      </c>
      <c r="H224" s="37"/>
      <c r="I224" s="37"/>
      <c r="J224" s="37"/>
      <c r="K224" s="68">
        <v>43862</v>
      </c>
      <c r="L224" s="37" t="s">
        <v>23</v>
      </c>
      <c r="M224" s="168">
        <v>29999.7</v>
      </c>
      <c r="N224" s="168">
        <v>29999.7</v>
      </c>
    </row>
    <row r="225" spans="1:14" hidden="1">
      <c r="A225" s="117">
        <v>43886</v>
      </c>
      <c r="B225" s="117">
        <v>43886</v>
      </c>
      <c r="C225" s="37"/>
      <c r="D225" s="37" t="s">
        <v>750</v>
      </c>
      <c r="E225" s="37" t="s">
        <v>840</v>
      </c>
      <c r="F225" s="37"/>
      <c r="G225" s="37"/>
      <c r="H225" s="37"/>
      <c r="I225" s="37" t="s">
        <v>5</v>
      </c>
      <c r="J225" s="37"/>
      <c r="K225" s="65">
        <v>43891</v>
      </c>
      <c r="L225" s="33" t="s">
        <v>268</v>
      </c>
      <c r="M225" s="167">
        <v>3103</v>
      </c>
      <c r="N225" s="167">
        <f t="shared" ref="N225:N239" si="7">M225*1.92*1.15*1.022</f>
        <v>7002.1553279999998</v>
      </c>
    </row>
    <row r="226" spans="1:14">
      <c r="A226" s="117">
        <v>43889</v>
      </c>
      <c r="B226" s="117">
        <v>43889</v>
      </c>
      <c r="C226" s="37"/>
      <c r="D226" s="37" t="s">
        <v>798</v>
      </c>
      <c r="E226" s="15" t="s">
        <v>841</v>
      </c>
      <c r="F226" s="37"/>
      <c r="G226" s="37"/>
      <c r="H226" s="37"/>
      <c r="I226" s="37" t="s">
        <v>5</v>
      </c>
      <c r="J226" s="37"/>
      <c r="K226" s="68"/>
      <c r="L226" s="33" t="s">
        <v>268</v>
      </c>
      <c r="M226" s="167">
        <v>3103</v>
      </c>
      <c r="N226" s="167">
        <f t="shared" si="7"/>
        <v>7002.1553279999998</v>
      </c>
    </row>
    <row r="227" spans="1:14" hidden="1">
      <c r="A227" s="117">
        <v>43892</v>
      </c>
      <c r="B227" s="117">
        <v>43892</v>
      </c>
      <c r="C227" s="37">
        <v>0.4</v>
      </c>
      <c r="D227" s="37" t="s">
        <v>845</v>
      </c>
      <c r="E227" s="15" t="s">
        <v>842</v>
      </c>
      <c r="F227" s="37"/>
      <c r="G227" s="37"/>
      <c r="H227" s="37"/>
      <c r="I227" s="37" t="s">
        <v>9</v>
      </c>
      <c r="J227" s="37"/>
      <c r="K227" s="65">
        <v>43891</v>
      </c>
      <c r="L227" s="33" t="s">
        <v>601</v>
      </c>
      <c r="M227" s="12">
        <v>143</v>
      </c>
      <c r="N227" s="167">
        <f t="shared" si="7"/>
        <v>322.69036799999998</v>
      </c>
    </row>
    <row r="228" spans="1:14" hidden="1">
      <c r="A228" s="117">
        <v>43892</v>
      </c>
      <c r="B228" s="117">
        <v>43892</v>
      </c>
      <c r="C228" s="37">
        <v>0.4</v>
      </c>
      <c r="D228" s="37" t="s">
        <v>845</v>
      </c>
      <c r="E228" s="15" t="s">
        <v>843</v>
      </c>
      <c r="F228" s="37"/>
      <c r="G228" s="37"/>
      <c r="H228" s="37"/>
      <c r="I228" s="37" t="s">
        <v>9</v>
      </c>
      <c r="J228" s="37"/>
      <c r="K228" s="65">
        <v>43891</v>
      </c>
      <c r="L228" s="33" t="s">
        <v>601</v>
      </c>
      <c r="M228" s="12">
        <v>143</v>
      </c>
      <c r="N228" s="167">
        <f t="shared" si="7"/>
        <v>322.69036799999998</v>
      </c>
    </row>
    <row r="229" spans="1:14" hidden="1">
      <c r="A229" s="117">
        <v>43892</v>
      </c>
      <c r="B229" s="117">
        <v>43892</v>
      </c>
      <c r="C229" s="37">
        <v>0.4</v>
      </c>
      <c r="D229" s="37" t="s">
        <v>845</v>
      </c>
      <c r="E229" s="15" t="s">
        <v>844</v>
      </c>
      <c r="F229" s="37"/>
      <c r="G229" s="37"/>
      <c r="H229" s="37"/>
      <c r="I229" s="37" t="s">
        <v>9</v>
      </c>
      <c r="J229" s="37"/>
      <c r="K229" s="65">
        <v>43891</v>
      </c>
      <c r="L229" s="33" t="s">
        <v>601</v>
      </c>
      <c r="M229" s="12">
        <v>143</v>
      </c>
      <c r="N229" s="167">
        <f t="shared" si="7"/>
        <v>322.69036799999998</v>
      </c>
    </row>
    <row r="230" spans="1:14" hidden="1">
      <c r="A230" s="117">
        <v>43892</v>
      </c>
      <c r="B230" s="117">
        <v>43892</v>
      </c>
      <c r="C230" s="37"/>
      <c r="D230" s="37" t="s">
        <v>845</v>
      </c>
      <c r="E230" s="37" t="s">
        <v>782</v>
      </c>
      <c r="F230" s="37" t="s">
        <v>846</v>
      </c>
      <c r="G230" s="37" t="s">
        <v>847</v>
      </c>
      <c r="H230" s="37"/>
      <c r="I230" s="37"/>
      <c r="J230" s="37"/>
      <c r="K230" s="65">
        <v>43891</v>
      </c>
      <c r="L230" s="37" t="s">
        <v>23</v>
      </c>
      <c r="M230" s="168">
        <v>8999.91</v>
      </c>
      <c r="N230" s="167">
        <v>8999.91</v>
      </c>
    </row>
    <row r="231" spans="1:14">
      <c r="A231" s="117">
        <v>43893</v>
      </c>
      <c r="B231" s="117">
        <v>43893</v>
      </c>
      <c r="C231" s="37"/>
      <c r="D231" s="37" t="s">
        <v>804</v>
      </c>
      <c r="E231" s="16" t="s">
        <v>806</v>
      </c>
      <c r="F231" s="37" t="s">
        <v>705</v>
      </c>
      <c r="G231" s="37" t="s">
        <v>805</v>
      </c>
      <c r="H231" s="37"/>
      <c r="I231" s="37"/>
      <c r="J231" s="37"/>
      <c r="K231" s="68"/>
      <c r="L231" s="37" t="s">
        <v>23</v>
      </c>
      <c r="M231" s="167">
        <v>5179.53</v>
      </c>
      <c r="N231" s="167">
        <v>5179.53</v>
      </c>
    </row>
    <row r="232" spans="1:14" hidden="1">
      <c r="A232" s="117">
        <v>43894</v>
      </c>
      <c r="B232" s="117">
        <v>43894</v>
      </c>
      <c r="C232" s="37">
        <v>0.4</v>
      </c>
      <c r="D232" s="37" t="s">
        <v>848</v>
      </c>
      <c r="E232" s="37" t="s">
        <v>849</v>
      </c>
      <c r="F232" s="37"/>
      <c r="G232" s="37"/>
      <c r="H232" s="37"/>
      <c r="I232" s="37" t="s">
        <v>5</v>
      </c>
      <c r="J232" s="37"/>
      <c r="K232" s="65">
        <v>43891</v>
      </c>
      <c r="L232" s="33" t="s">
        <v>268</v>
      </c>
      <c r="M232" s="167">
        <v>1860</v>
      </c>
      <c r="N232" s="167">
        <f t="shared" si="7"/>
        <v>4197.2313599999989</v>
      </c>
    </row>
    <row r="233" spans="1:14" hidden="1">
      <c r="A233" s="117">
        <v>43894</v>
      </c>
      <c r="B233" s="117">
        <v>43894</v>
      </c>
      <c r="C233" s="37">
        <v>0.4</v>
      </c>
      <c r="D233" s="37" t="s">
        <v>850</v>
      </c>
      <c r="E233" s="37" t="s">
        <v>851</v>
      </c>
      <c r="F233" s="37"/>
      <c r="G233" s="37"/>
      <c r="H233" s="37"/>
      <c r="I233" s="37" t="s">
        <v>5</v>
      </c>
      <c r="J233" s="37"/>
      <c r="K233" s="65">
        <v>43891</v>
      </c>
      <c r="L233" s="33" t="s">
        <v>268</v>
      </c>
      <c r="M233" s="167">
        <v>1860</v>
      </c>
      <c r="N233" s="167">
        <f t="shared" si="7"/>
        <v>4197.2313599999989</v>
      </c>
    </row>
    <row r="234" spans="1:14">
      <c r="A234" s="117">
        <v>43895</v>
      </c>
      <c r="B234" s="117">
        <v>43895</v>
      </c>
      <c r="C234" s="37">
        <v>0.4</v>
      </c>
      <c r="D234" s="37" t="s">
        <v>852</v>
      </c>
      <c r="E234" s="15" t="s">
        <v>853</v>
      </c>
      <c r="F234" s="37" t="s">
        <v>762</v>
      </c>
      <c r="G234" s="37" t="s">
        <v>854</v>
      </c>
      <c r="H234" s="37"/>
      <c r="I234" s="37" t="s">
        <v>9</v>
      </c>
      <c r="J234" s="37"/>
      <c r="K234" s="68"/>
      <c r="L234" s="37"/>
      <c r="M234" s="168">
        <v>592</v>
      </c>
      <c r="N234" s="167">
        <f t="shared" si="7"/>
        <v>1335.8929919999998</v>
      </c>
    </row>
    <row r="235" spans="1:14" hidden="1">
      <c r="A235" s="117">
        <v>43896</v>
      </c>
      <c r="B235" s="117">
        <v>43896</v>
      </c>
      <c r="C235" s="37">
        <v>0.4</v>
      </c>
      <c r="D235" s="37" t="s">
        <v>859</v>
      </c>
      <c r="E235" s="37" t="s">
        <v>855</v>
      </c>
      <c r="F235" s="37"/>
      <c r="G235" s="37"/>
      <c r="H235" s="37"/>
      <c r="I235" s="37" t="s">
        <v>5</v>
      </c>
      <c r="J235" s="37"/>
      <c r="K235" s="65">
        <v>43891</v>
      </c>
      <c r="L235" s="33" t="s">
        <v>268</v>
      </c>
      <c r="M235" s="167">
        <v>1860</v>
      </c>
      <c r="N235" s="167">
        <f t="shared" si="7"/>
        <v>4197.2313599999989</v>
      </c>
    </row>
    <row r="236" spans="1:14" hidden="1">
      <c r="A236" s="117">
        <v>43896</v>
      </c>
      <c r="B236" s="117">
        <v>43896</v>
      </c>
      <c r="C236" s="37">
        <v>0.4</v>
      </c>
      <c r="D236" s="37" t="s">
        <v>859</v>
      </c>
      <c r="E236" s="37" t="s">
        <v>860</v>
      </c>
      <c r="F236" s="37"/>
      <c r="G236" s="37"/>
      <c r="H236" s="37"/>
      <c r="I236" s="37" t="s">
        <v>5</v>
      </c>
      <c r="J236" s="37"/>
      <c r="K236" s="65">
        <v>43891</v>
      </c>
      <c r="L236" s="33" t="s">
        <v>268</v>
      </c>
      <c r="M236" s="167">
        <v>1860</v>
      </c>
      <c r="N236" s="167">
        <f t="shared" si="7"/>
        <v>4197.2313599999989</v>
      </c>
    </row>
    <row r="237" spans="1:14" hidden="1">
      <c r="A237" s="117">
        <v>43900</v>
      </c>
      <c r="B237" s="117">
        <v>43900</v>
      </c>
      <c r="C237" s="37">
        <v>0.4</v>
      </c>
      <c r="D237" s="37" t="s">
        <v>859</v>
      </c>
      <c r="E237" s="37" t="s">
        <v>856</v>
      </c>
      <c r="F237" s="37"/>
      <c r="G237" s="37"/>
      <c r="H237" s="37"/>
      <c r="I237" s="37" t="s">
        <v>5</v>
      </c>
      <c r="J237" s="37"/>
      <c r="K237" s="65">
        <v>43891</v>
      </c>
      <c r="L237" s="33" t="s">
        <v>268</v>
      </c>
      <c r="M237" s="167">
        <v>1860</v>
      </c>
      <c r="N237" s="167">
        <f t="shared" si="7"/>
        <v>4197.2313599999989</v>
      </c>
    </row>
    <row r="238" spans="1:14" hidden="1">
      <c r="A238" s="117">
        <v>43900</v>
      </c>
      <c r="B238" s="117">
        <v>43900</v>
      </c>
      <c r="C238" s="37">
        <v>0.4</v>
      </c>
      <c r="D238" s="37" t="s">
        <v>859</v>
      </c>
      <c r="E238" s="37" t="s">
        <v>857</v>
      </c>
      <c r="F238" s="37"/>
      <c r="G238" s="37"/>
      <c r="H238" s="37"/>
      <c r="I238" s="37" t="s">
        <v>5</v>
      </c>
      <c r="J238" s="37"/>
      <c r="K238" s="65">
        <v>43891</v>
      </c>
      <c r="L238" s="33" t="s">
        <v>268</v>
      </c>
      <c r="M238" s="167">
        <v>1860</v>
      </c>
      <c r="N238" s="167">
        <f t="shared" si="7"/>
        <v>4197.2313599999989</v>
      </c>
    </row>
    <row r="239" spans="1:14" hidden="1">
      <c r="A239" s="117">
        <v>43900</v>
      </c>
      <c r="B239" s="117">
        <v>43900</v>
      </c>
      <c r="C239" s="37">
        <v>0.4</v>
      </c>
      <c r="D239" s="37" t="s">
        <v>859</v>
      </c>
      <c r="E239" s="37" t="s">
        <v>858</v>
      </c>
      <c r="F239" s="37"/>
      <c r="G239" s="37"/>
      <c r="H239" s="37"/>
      <c r="I239" s="37" t="s">
        <v>5</v>
      </c>
      <c r="J239" s="37"/>
      <c r="K239" s="65">
        <v>43891</v>
      </c>
      <c r="L239" s="33" t="s">
        <v>268</v>
      </c>
      <c r="M239" s="167">
        <v>1860</v>
      </c>
      <c r="N239" s="167">
        <f t="shared" si="7"/>
        <v>4197.2313599999989</v>
      </c>
    </row>
    <row r="240" spans="1:14">
      <c r="A240" s="117">
        <v>43901</v>
      </c>
      <c r="B240" s="117">
        <v>43901</v>
      </c>
      <c r="C240" s="37"/>
      <c r="D240" s="37" t="s">
        <v>804</v>
      </c>
      <c r="E240" s="15" t="s">
        <v>806</v>
      </c>
      <c r="F240" s="37" t="s">
        <v>309</v>
      </c>
      <c r="G240" s="37" t="s">
        <v>805</v>
      </c>
      <c r="H240" s="37"/>
      <c r="I240" s="37"/>
      <c r="J240" s="37"/>
      <c r="K240" s="68"/>
      <c r="L240" s="37" t="s">
        <v>23</v>
      </c>
      <c r="M240" s="168">
        <v>739.9</v>
      </c>
      <c r="N240" s="168">
        <v>739.9</v>
      </c>
    </row>
    <row r="241" spans="1:14" hidden="1">
      <c r="A241" s="117">
        <v>43902</v>
      </c>
      <c r="B241" s="117">
        <v>43902</v>
      </c>
      <c r="C241" s="37">
        <v>0.4</v>
      </c>
      <c r="D241" s="37" t="s">
        <v>859</v>
      </c>
      <c r="E241" s="37" t="s">
        <v>861</v>
      </c>
      <c r="F241" s="37"/>
      <c r="G241" s="37"/>
      <c r="H241" s="37"/>
      <c r="I241" s="37" t="s">
        <v>5</v>
      </c>
      <c r="J241" s="37"/>
      <c r="K241" s="65">
        <v>43891</v>
      </c>
      <c r="L241" s="33" t="s">
        <v>268</v>
      </c>
      <c r="M241" s="167">
        <v>1860</v>
      </c>
      <c r="N241" s="167">
        <f t="shared" ref="N241:N299" si="8">M241*1.92*1.15*1.022</f>
        <v>4197.2313599999989</v>
      </c>
    </row>
    <row r="242" spans="1:14" hidden="1">
      <c r="A242" s="117">
        <v>43902</v>
      </c>
      <c r="B242" s="117">
        <v>43902</v>
      </c>
      <c r="C242" s="37">
        <v>0.4</v>
      </c>
      <c r="D242" s="37" t="s">
        <v>859</v>
      </c>
      <c r="E242" s="37" t="s">
        <v>862</v>
      </c>
      <c r="F242" s="37"/>
      <c r="G242" s="37"/>
      <c r="H242" s="37"/>
      <c r="I242" s="37" t="s">
        <v>5</v>
      </c>
      <c r="J242" s="37"/>
      <c r="K242" s="65">
        <v>43891</v>
      </c>
      <c r="L242" s="33" t="s">
        <v>268</v>
      </c>
      <c r="M242" s="167">
        <v>1860</v>
      </c>
      <c r="N242" s="167">
        <f t="shared" si="8"/>
        <v>4197.2313599999989</v>
      </c>
    </row>
    <row r="243" spans="1:14" hidden="1">
      <c r="A243" s="117">
        <v>43902</v>
      </c>
      <c r="B243" s="117">
        <v>43902</v>
      </c>
      <c r="C243" s="37">
        <v>0.4</v>
      </c>
      <c r="D243" s="37" t="s">
        <v>859</v>
      </c>
      <c r="E243" s="37" t="s">
        <v>863</v>
      </c>
      <c r="F243" s="37"/>
      <c r="G243" s="37"/>
      <c r="H243" s="37"/>
      <c r="I243" s="37" t="s">
        <v>5</v>
      </c>
      <c r="J243" s="37"/>
      <c r="K243" s="65">
        <v>43891</v>
      </c>
      <c r="L243" s="33" t="s">
        <v>268</v>
      </c>
      <c r="M243" s="167">
        <v>1860</v>
      </c>
      <c r="N243" s="167">
        <f t="shared" si="8"/>
        <v>4197.2313599999989</v>
      </c>
    </row>
    <row r="244" spans="1:14" hidden="1">
      <c r="A244" s="117">
        <v>43902</v>
      </c>
      <c r="B244" s="117">
        <v>43902</v>
      </c>
      <c r="C244" s="37">
        <v>0.4</v>
      </c>
      <c r="D244" s="37" t="s">
        <v>859</v>
      </c>
      <c r="E244" s="37" t="s">
        <v>864</v>
      </c>
      <c r="F244" s="37"/>
      <c r="G244" s="37"/>
      <c r="H244" s="37"/>
      <c r="I244" s="37" t="s">
        <v>5</v>
      </c>
      <c r="J244" s="37"/>
      <c r="K244" s="65">
        <v>43891</v>
      </c>
      <c r="L244" s="33" t="s">
        <v>268</v>
      </c>
      <c r="M244" s="167">
        <v>1860</v>
      </c>
      <c r="N244" s="167">
        <f t="shared" si="8"/>
        <v>4197.2313599999989</v>
      </c>
    </row>
    <row r="245" spans="1:14" hidden="1">
      <c r="A245" s="117">
        <v>43902</v>
      </c>
      <c r="B245" s="117">
        <v>43902</v>
      </c>
      <c r="C245" s="37">
        <v>0.4</v>
      </c>
      <c r="D245" s="37" t="s">
        <v>859</v>
      </c>
      <c r="E245" s="37" t="s">
        <v>865</v>
      </c>
      <c r="F245" s="37"/>
      <c r="G245" s="37"/>
      <c r="H245" s="37"/>
      <c r="I245" s="37" t="s">
        <v>5</v>
      </c>
      <c r="J245" s="37"/>
      <c r="K245" s="65">
        <v>43891</v>
      </c>
      <c r="L245" s="33" t="s">
        <v>268</v>
      </c>
      <c r="M245" s="167">
        <v>1860</v>
      </c>
      <c r="N245" s="167">
        <f t="shared" si="8"/>
        <v>4197.2313599999989</v>
      </c>
    </row>
    <row r="246" spans="1:14" hidden="1">
      <c r="A246" s="117">
        <v>43906</v>
      </c>
      <c r="B246" s="117">
        <v>43906</v>
      </c>
      <c r="C246" s="37">
        <v>0.4</v>
      </c>
      <c r="D246" s="37" t="s">
        <v>107</v>
      </c>
      <c r="E246" s="15" t="s">
        <v>813</v>
      </c>
      <c r="F246" s="37" t="s">
        <v>814</v>
      </c>
      <c r="G246" s="37" t="s">
        <v>818</v>
      </c>
      <c r="H246" s="37"/>
      <c r="I246" s="37" t="s">
        <v>9</v>
      </c>
      <c r="J246" s="37"/>
      <c r="K246" s="65">
        <v>43891</v>
      </c>
      <c r="L246" s="37"/>
      <c r="M246" s="168"/>
      <c r="N246" s="167">
        <v>5200.25</v>
      </c>
    </row>
    <row r="247" spans="1:14" hidden="1">
      <c r="A247" s="117">
        <v>43906</v>
      </c>
      <c r="B247" s="117">
        <v>43906</v>
      </c>
      <c r="C247" s="37">
        <v>0.4</v>
      </c>
      <c r="D247" s="37" t="s">
        <v>816</v>
      </c>
      <c r="E247" s="15" t="s">
        <v>817</v>
      </c>
      <c r="F247" s="37" t="s">
        <v>719</v>
      </c>
      <c r="G247" s="37" t="s">
        <v>818</v>
      </c>
      <c r="H247" s="37"/>
      <c r="I247" s="37" t="s">
        <v>9</v>
      </c>
      <c r="J247" s="37"/>
      <c r="K247" s="65">
        <v>43891</v>
      </c>
      <c r="L247" s="37"/>
      <c r="M247" s="168"/>
      <c r="N247" s="167">
        <v>2080.11</v>
      </c>
    </row>
    <row r="248" spans="1:14" hidden="1">
      <c r="A248" s="117">
        <v>43907</v>
      </c>
      <c r="B248" s="117">
        <v>43907</v>
      </c>
      <c r="C248" s="37">
        <v>0.4</v>
      </c>
      <c r="D248" s="37" t="s">
        <v>866</v>
      </c>
      <c r="E248" s="15" t="s">
        <v>867</v>
      </c>
      <c r="F248" s="37"/>
      <c r="G248" s="37"/>
      <c r="H248" s="37"/>
      <c r="I248" s="37" t="s">
        <v>5</v>
      </c>
      <c r="J248" s="37"/>
      <c r="K248" s="65">
        <v>43891</v>
      </c>
      <c r="L248" s="33" t="s">
        <v>268</v>
      </c>
      <c r="M248" s="167">
        <v>3103</v>
      </c>
      <c r="N248" s="167">
        <f t="shared" ref="N248:N249" si="9">M248*1.92*1.15*1.022</f>
        <v>7002.1553279999998</v>
      </c>
    </row>
    <row r="249" spans="1:14" hidden="1">
      <c r="A249" s="117">
        <v>43907</v>
      </c>
      <c r="B249" s="117">
        <v>43907</v>
      </c>
      <c r="C249" s="37">
        <v>0.4</v>
      </c>
      <c r="D249" s="37" t="s">
        <v>866</v>
      </c>
      <c r="E249" s="15" t="s">
        <v>868</v>
      </c>
      <c r="F249" s="37"/>
      <c r="G249" s="37"/>
      <c r="H249" s="37"/>
      <c r="I249" s="37" t="s">
        <v>5</v>
      </c>
      <c r="J249" s="37"/>
      <c r="K249" s="65">
        <v>43891</v>
      </c>
      <c r="L249" s="33" t="s">
        <v>268</v>
      </c>
      <c r="M249" s="167">
        <v>3103</v>
      </c>
      <c r="N249" s="167">
        <f t="shared" si="9"/>
        <v>7002.1553279999998</v>
      </c>
    </row>
    <row r="250" spans="1:14" hidden="1">
      <c r="A250" s="117">
        <v>43908</v>
      </c>
      <c r="B250" s="117">
        <v>43909</v>
      </c>
      <c r="C250" s="37">
        <v>220</v>
      </c>
      <c r="D250" s="37" t="s">
        <v>878</v>
      </c>
      <c r="E250" s="15" t="s">
        <v>869</v>
      </c>
      <c r="F250" s="37"/>
      <c r="G250" s="37"/>
      <c r="H250" s="37"/>
      <c r="I250" s="37" t="s">
        <v>9</v>
      </c>
      <c r="J250" s="37"/>
      <c r="K250" s="65">
        <v>43891</v>
      </c>
      <c r="L250" s="15" t="s">
        <v>23</v>
      </c>
      <c r="M250" s="12">
        <v>2599.7400000000002</v>
      </c>
      <c r="N250" s="12">
        <v>2599.7400000000002</v>
      </c>
    </row>
    <row r="251" spans="1:14" hidden="1">
      <c r="A251" s="117">
        <v>43908</v>
      </c>
      <c r="B251" s="117">
        <v>43909</v>
      </c>
      <c r="C251" s="37">
        <v>220</v>
      </c>
      <c r="D251" s="37" t="s">
        <v>878</v>
      </c>
      <c r="E251" s="15" t="s">
        <v>870</v>
      </c>
      <c r="F251" s="37"/>
      <c r="G251" s="37"/>
      <c r="H251" s="37"/>
      <c r="I251" s="37" t="s">
        <v>9</v>
      </c>
      <c r="J251" s="37"/>
      <c r="K251" s="65">
        <v>43891</v>
      </c>
      <c r="L251" s="15" t="s">
        <v>23</v>
      </c>
      <c r="M251" s="12">
        <v>2599.7400000000002</v>
      </c>
      <c r="N251" s="12">
        <v>2599.7400000000002</v>
      </c>
    </row>
    <row r="252" spans="1:14" hidden="1">
      <c r="A252" s="117">
        <v>43908</v>
      </c>
      <c r="B252" s="117">
        <v>43909</v>
      </c>
      <c r="C252" s="37">
        <v>220</v>
      </c>
      <c r="D252" s="37" t="s">
        <v>878</v>
      </c>
      <c r="E252" s="15" t="s">
        <v>871</v>
      </c>
      <c r="F252" s="37"/>
      <c r="G252" s="37"/>
      <c r="H252" s="37"/>
      <c r="I252" s="37" t="s">
        <v>9</v>
      </c>
      <c r="J252" s="37"/>
      <c r="K252" s="65">
        <v>43891</v>
      </c>
      <c r="L252" s="15" t="s">
        <v>23</v>
      </c>
      <c r="M252" s="12">
        <v>2599.7400000000002</v>
      </c>
      <c r="N252" s="12">
        <v>2599.7400000000002</v>
      </c>
    </row>
    <row r="253" spans="1:14" hidden="1">
      <c r="A253" s="117">
        <v>43909</v>
      </c>
      <c r="B253" s="117">
        <v>43909</v>
      </c>
      <c r="C253" s="37">
        <v>0.4</v>
      </c>
      <c r="D253" s="37" t="s">
        <v>877</v>
      </c>
      <c r="E253" s="37" t="s">
        <v>873</v>
      </c>
      <c r="F253" s="37"/>
      <c r="G253" s="37"/>
      <c r="H253" s="37"/>
      <c r="I253" s="37" t="s">
        <v>5</v>
      </c>
      <c r="J253" s="37"/>
      <c r="K253" s="65">
        <v>43891</v>
      </c>
      <c r="L253" s="33" t="s">
        <v>268</v>
      </c>
      <c r="M253" s="167">
        <v>1860</v>
      </c>
      <c r="N253" s="167">
        <f t="shared" si="8"/>
        <v>4197.2313599999989</v>
      </c>
    </row>
    <row r="254" spans="1:14" hidden="1">
      <c r="A254" s="117">
        <v>43909</v>
      </c>
      <c r="B254" s="117">
        <v>43909</v>
      </c>
      <c r="C254" s="37">
        <v>0.4</v>
      </c>
      <c r="D254" s="37" t="s">
        <v>866</v>
      </c>
      <c r="E254" s="37" t="s">
        <v>874</v>
      </c>
      <c r="F254" s="37"/>
      <c r="G254" s="37"/>
      <c r="H254" s="37"/>
      <c r="I254" s="37" t="s">
        <v>5</v>
      </c>
      <c r="J254" s="37"/>
      <c r="K254" s="65">
        <v>43891</v>
      </c>
      <c r="L254" s="33" t="s">
        <v>268</v>
      </c>
      <c r="M254" s="167">
        <v>1860</v>
      </c>
      <c r="N254" s="167">
        <f t="shared" si="8"/>
        <v>4197.2313599999989</v>
      </c>
    </row>
    <row r="255" spans="1:14" hidden="1">
      <c r="A255" s="117">
        <v>43909</v>
      </c>
      <c r="B255" s="117">
        <v>43909</v>
      </c>
      <c r="C255" s="37">
        <v>0.4</v>
      </c>
      <c r="D255" s="37" t="s">
        <v>866</v>
      </c>
      <c r="E255" s="37" t="s">
        <v>875</v>
      </c>
      <c r="F255" s="37"/>
      <c r="G255" s="37"/>
      <c r="H255" s="37"/>
      <c r="I255" s="37" t="s">
        <v>5</v>
      </c>
      <c r="J255" s="37"/>
      <c r="K255" s="65">
        <v>43891</v>
      </c>
      <c r="L255" s="33" t="s">
        <v>268</v>
      </c>
      <c r="M255" s="167">
        <v>1860</v>
      </c>
      <c r="N255" s="167">
        <f t="shared" si="8"/>
        <v>4197.2313599999989</v>
      </c>
    </row>
    <row r="256" spans="1:14" hidden="1">
      <c r="A256" s="117">
        <v>43909</v>
      </c>
      <c r="B256" s="117">
        <v>43909</v>
      </c>
      <c r="C256" s="37">
        <v>0.4</v>
      </c>
      <c r="D256" s="37" t="s">
        <v>866</v>
      </c>
      <c r="E256" s="37" t="s">
        <v>876</v>
      </c>
      <c r="F256" s="37"/>
      <c r="G256" s="37"/>
      <c r="H256" s="37"/>
      <c r="I256" s="37" t="s">
        <v>5</v>
      </c>
      <c r="J256" s="37"/>
      <c r="K256" s="65">
        <v>43891</v>
      </c>
      <c r="L256" s="33" t="s">
        <v>268</v>
      </c>
      <c r="M256" s="167">
        <v>3103</v>
      </c>
      <c r="N256" s="167">
        <f t="shared" si="8"/>
        <v>7002.1553279999998</v>
      </c>
    </row>
    <row r="257" spans="1:14" hidden="1">
      <c r="A257" s="117">
        <v>43911</v>
      </c>
      <c r="B257" s="117">
        <v>43913</v>
      </c>
      <c r="C257" s="37">
        <v>220</v>
      </c>
      <c r="D257" s="37" t="s">
        <v>878</v>
      </c>
      <c r="E257" s="15" t="s">
        <v>881</v>
      </c>
      <c r="F257" s="37"/>
      <c r="G257" s="37"/>
      <c r="H257" s="37"/>
      <c r="I257" s="37" t="s">
        <v>9</v>
      </c>
      <c r="J257" s="37"/>
      <c r="K257" s="65">
        <v>43891</v>
      </c>
      <c r="L257" s="15" t="s">
        <v>23</v>
      </c>
      <c r="M257" s="12">
        <v>2599.7400000000002</v>
      </c>
      <c r="N257" s="12">
        <v>2599.7400000000002</v>
      </c>
    </row>
    <row r="258" spans="1:14">
      <c r="A258" s="117">
        <v>43911</v>
      </c>
      <c r="B258" s="117">
        <v>43915</v>
      </c>
      <c r="C258" s="37">
        <v>6</v>
      </c>
      <c r="D258" s="37" t="s">
        <v>85</v>
      </c>
      <c r="E258" s="15" t="s">
        <v>827</v>
      </c>
      <c r="F258" s="37" t="s">
        <v>879</v>
      </c>
      <c r="G258" s="56" t="s">
        <v>892</v>
      </c>
      <c r="H258" s="37"/>
      <c r="I258" s="37" t="s">
        <v>5</v>
      </c>
      <c r="J258" s="37"/>
      <c r="K258" s="68"/>
      <c r="L258" s="37"/>
      <c r="M258" s="168">
        <v>21098</v>
      </c>
      <c r="N258" s="167">
        <f t="shared" si="8"/>
        <v>47609.24044799999</v>
      </c>
    </row>
    <row r="259" spans="1:14">
      <c r="A259" s="117">
        <v>43911</v>
      </c>
      <c r="B259" s="117">
        <v>43915</v>
      </c>
      <c r="C259" s="37">
        <v>6</v>
      </c>
      <c r="D259" s="37" t="s">
        <v>85</v>
      </c>
      <c r="E259" s="15" t="s">
        <v>824</v>
      </c>
      <c r="F259" s="37" t="s">
        <v>880</v>
      </c>
      <c r="G259" s="37"/>
      <c r="H259" s="37"/>
      <c r="I259" s="37" t="s">
        <v>9</v>
      </c>
      <c r="J259" s="37"/>
      <c r="K259" s="68"/>
      <c r="L259" s="37"/>
      <c r="M259" s="168">
        <v>11474</v>
      </c>
      <c r="N259" s="167">
        <f t="shared" si="8"/>
        <v>25891.953023999999</v>
      </c>
    </row>
    <row r="260" spans="1:14" hidden="1">
      <c r="A260" s="117">
        <v>43914</v>
      </c>
      <c r="B260" s="117">
        <v>43914</v>
      </c>
      <c r="C260" s="37">
        <v>220</v>
      </c>
      <c r="D260" s="37" t="s">
        <v>878</v>
      </c>
      <c r="E260" s="37" t="s">
        <v>884</v>
      </c>
      <c r="F260" s="37"/>
      <c r="G260" s="37"/>
      <c r="H260" s="37"/>
      <c r="I260" s="37" t="s">
        <v>9</v>
      </c>
      <c r="J260" s="37"/>
      <c r="K260" s="68">
        <v>43922</v>
      </c>
      <c r="L260" s="33" t="s">
        <v>701</v>
      </c>
      <c r="M260" s="37">
        <v>7143</v>
      </c>
      <c r="N260" s="167">
        <f t="shared" si="8"/>
        <v>16118.722367999999</v>
      </c>
    </row>
    <row r="261" spans="1:14" hidden="1">
      <c r="A261" s="117">
        <v>43914</v>
      </c>
      <c r="B261" s="117">
        <v>43914</v>
      </c>
      <c r="C261" s="37">
        <v>220</v>
      </c>
      <c r="D261" s="37" t="s">
        <v>878</v>
      </c>
      <c r="E261" s="37" t="s">
        <v>885</v>
      </c>
      <c r="F261" s="37" t="s">
        <v>484</v>
      </c>
      <c r="G261" s="15"/>
      <c r="H261" s="37"/>
      <c r="I261" s="37" t="s">
        <v>9</v>
      </c>
      <c r="J261" s="37"/>
      <c r="K261" s="68">
        <v>43922</v>
      </c>
      <c r="L261" s="33" t="s">
        <v>700</v>
      </c>
      <c r="M261" s="37">
        <v>2654</v>
      </c>
      <c r="N261" s="167">
        <f t="shared" si="8"/>
        <v>5988.9527039999994</v>
      </c>
    </row>
    <row r="262" spans="1:14" hidden="1">
      <c r="A262" s="117">
        <v>43914</v>
      </c>
      <c r="B262" s="117">
        <v>43914</v>
      </c>
      <c r="C262" s="37">
        <v>0.4</v>
      </c>
      <c r="D262" s="37" t="s">
        <v>886</v>
      </c>
      <c r="E262" s="37" t="s">
        <v>887</v>
      </c>
      <c r="F262" s="37"/>
      <c r="G262" s="37" t="s">
        <v>888</v>
      </c>
      <c r="H262" s="37"/>
      <c r="I262" s="37" t="s">
        <v>5</v>
      </c>
      <c r="J262" s="37"/>
      <c r="K262" s="64">
        <v>43922</v>
      </c>
      <c r="L262" s="33" t="s">
        <v>268</v>
      </c>
      <c r="M262" s="167">
        <v>3103</v>
      </c>
      <c r="N262" s="167">
        <f t="shared" si="8"/>
        <v>7002.1553279999998</v>
      </c>
    </row>
    <row r="263" spans="1:14" hidden="1">
      <c r="A263" s="117">
        <v>43917</v>
      </c>
      <c r="B263" s="117">
        <v>43917</v>
      </c>
      <c r="C263" s="37">
        <v>220</v>
      </c>
      <c r="D263" s="37" t="s">
        <v>878</v>
      </c>
      <c r="E263" s="15" t="s">
        <v>893</v>
      </c>
      <c r="F263" s="37"/>
      <c r="G263" s="37"/>
      <c r="H263" s="37"/>
      <c r="I263" s="37" t="s">
        <v>9</v>
      </c>
      <c r="J263" s="37"/>
      <c r="K263" s="65">
        <v>43922</v>
      </c>
      <c r="L263" s="15" t="s">
        <v>23</v>
      </c>
      <c r="M263" s="12">
        <v>2599.7400000000002</v>
      </c>
      <c r="N263" s="12">
        <v>2599.7400000000002</v>
      </c>
    </row>
    <row r="264" spans="1:14" hidden="1">
      <c r="A264" s="117">
        <v>43919</v>
      </c>
      <c r="B264" s="117">
        <v>43919</v>
      </c>
      <c r="C264" s="37">
        <v>220</v>
      </c>
      <c r="D264" s="37" t="s">
        <v>878</v>
      </c>
      <c r="E264" s="37" t="s">
        <v>901</v>
      </c>
      <c r="F264" s="37"/>
      <c r="G264" s="37"/>
      <c r="H264" s="37"/>
      <c r="I264" s="37" t="s">
        <v>9</v>
      </c>
      <c r="J264" s="37"/>
      <c r="K264" s="68">
        <v>43922</v>
      </c>
      <c r="L264" s="33" t="s">
        <v>701</v>
      </c>
      <c r="M264" s="37">
        <v>7143</v>
      </c>
      <c r="N264" s="167">
        <f t="shared" si="8"/>
        <v>16118.722367999999</v>
      </c>
    </row>
    <row r="265" spans="1:14" hidden="1">
      <c r="A265" s="117">
        <v>43919</v>
      </c>
      <c r="B265" s="117">
        <v>43919</v>
      </c>
      <c r="C265" s="37">
        <v>220</v>
      </c>
      <c r="D265" s="37" t="s">
        <v>878</v>
      </c>
      <c r="E265" s="37" t="s">
        <v>905</v>
      </c>
      <c r="F265" s="37" t="s">
        <v>484</v>
      </c>
      <c r="G265" s="15"/>
      <c r="H265" s="37"/>
      <c r="I265" s="37" t="s">
        <v>9</v>
      </c>
      <c r="J265" s="37"/>
      <c r="K265" s="68">
        <v>43922</v>
      </c>
      <c r="L265" s="33" t="s">
        <v>700</v>
      </c>
      <c r="M265" s="137">
        <v>2654</v>
      </c>
      <c r="N265" s="233">
        <f t="shared" si="8"/>
        <v>5988.9527039999994</v>
      </c>
    </row>
    <row r="266" spans="1:14" hidden="1">
      <c r="A266" s="117">
        <v>43923</v>
      </c>
      <c r="B266" s="117">
        <v>43864</v>
      </c>
      <c r="C266" s="37">
        <v>10.5</v>
      </c>
      <c r="D266" s="37" t="s">
        <v>913</v>
      </c>
      <c r="E266" s="37" t="s">
        <v>914</v>
      </c>
      <c r="F266" s="37"/>
      <c r="G266" s="37"/>
      <c r="H266" s="37"/>
      <c r="I266" s="37" t="s">
        <v>5</v>
      </c>
      <c r="J266" s="37"/>
      <c r="K266" s="68">
        <v>43922</v>
      </c>
      <c r="L266" s="232"/>
      <c r="M266" s="234"/>
      <c r="N266" s="235">
        <v>60020</v>
      </c>
    </row>
    <row r="267" spans="1:14" ht="15" hidden="1" thickBot="1">
      <c r="A267" s="117">
        <v>43923</v>
      </c>
      <c r="B267" s="117">
        <v>43923</v>
      </c>
      <c r="C267" s="37">
        <v>10.5</v>
      </c>
      <c r="D267" s="37" t="s">
        <v>913</v>
      </c>
      <c r="E267" s="37" t="s">
        <v>915</v>
      </c>
      <c r="F267" s="37"/>
      <c r="G267" s="37"/>
      <c r="H267" s="37"/>
      <c r="I267" s="37" t="s">
        <v>5</v>
      </c>
      <c r="J267" s="37"/>
      <c r="K267" s="68">
        <v>43922</v>
      </c>
      <c r="L267" s="232"/>
      <c r="M267" s="236"/>
      <c r="N267" s="237"/>
    </row>
    <row r="268" spans="1:14" hidden="1">
      <c r="A268" s="117">
        <v>43924</v>
      </c>
      <c r="B268" s="117">
        <v>43924</v>
      </c>
      <c r="C268" s="37">
        <v>220</v>
      </c>
      <c r="D268" s="37" t="s">
        <v>878</v>
      </c>
      <c r="E268" s="37" t="s">
        <v>917</v>
      </c>
      <c r="F268" s="37"/>
      <c r="G268" s="37"/>
      <c r="H268" s="37"/>
      <c r="I268" s="37" t="s">
        <v>9</v>
      </c>
      <c r="J268" s="37"/>
      <c r="K268" s="65">
        <v>43922</v>
      </c>
      <c r="L268" s="15" t="s">
        <v>23</v>
      </c>
      <c r="M268" s="139">
        <v>2599.7400000000002</v>
      </c>
      <c r="N268" s="139">
        <v>2599.7400000000002</v>
      </c>
    </row>
    <row r="269" spans="1:14" hidden="1">
      <c r="A269" s="117">
        <v>43925</v>
      </c>
      <c r="B269" s="117">
        <v>43925</v>
      </c>
      <c r="C269" s="37">
        <v>220</v>
      </c>
      <c r="D269" s="37" t="s">
        <v>878</v>
      </c>
      <c r="E269" s="37" t="s">
        <v>919</v>
      </c>
      <c r="F269" s="37"/>
      <c r="G269" s="37"/>
      <c r="H269" s="37"/>
      <c r="I269" s="37" t="s">
        <v>9</v>
      </c>
      <c r="J269" s="37"/>
      <c r="K269" s="65">
        <v>43922</v>
      </c>
      <c r="L269" s="15" t="s">
        <v>23</v>
      </c>
      <c r="M269" s="12">
        <v>2599.7400000000002</v>
      </c>
      <c r="N269" s="12">
        <v>2599.7400000000002</v>
      </c>
    </row>
    <row r="270" spans="1:14" hidden="1">
      <c r="A270" s="117">
        <v>43925</v>
      </c>
      <c r="B270" s="117">
        <v>43925</v>
      </c>
      <c r="C270" s="37">
        <v>220</v>
      </c>
      <c r="D270" s="37" t="s">
        <v>878</v>
      </c>
      <c r="E270" s="37" t="s">
        <v>920</v>
      </c>
      <c r="F270" s="37"/>
      <c r="G270" s="37"/>
      <c r="H270" s="37"/>
      <c r="I270" s="37" t="s">
        <v>9</v>
      </c>
      <c r="J270" s="37"/>
      <c r="K270" s="68">
        <v>43922</v>
      </c>
      <c r="L270" s="33" t="s">
        <v>701</v>
      </c>
      <c r="M270" s="37">
        <v>7143</v>
      </c>
      <c r="N270" s="167">
        <f t="shared" ref="N270:N271" si="10">M270*1.92*1.15*1.022</f>
        <v>16118.722367999999</v>
      </c>
    </row>
    <row r="271" spans="1:14" hidden="1">
      <c r="A271" s="117">
        <v>43925</v>
      </c>
      <c r="B271" s="117">
        <v>43925</v>
      </c>
      <c r="C271" s="37">
        <v>220</v>
      </c>
      <c r="D271" s="37" t="s">
        <v>878</v>
      </c>
      <c r="E271" s="37" t="s">
        <v>921</v>
      </c>
      <c r="F271" s="37" t="s">
        <v>484</v>
      </c>
      <c r="G271" s="15"/>
      <c r="H271" s="37"/>
      <c r="I271" s="37" t="s">
        <v>9</v>
      </c>
      <c r="J271" s="37"/>
      <c r="K271" s="68">
        <v>43922</v>
      </c>
      <c r="L271" s="33" t="s">
        <v>700</v>
      </c>
      <c r="M271" s="37">
        <v>2654</v>
      </c>
      <c r="N271" s="167">
        <f t="shared" si="10"/>
        <v>5988.9527039999994</v>
      </c>
    </row>
    <row r="272" spans="1:14" hidden="1">
      <c r="A272" s="61">
        <v>43928</v>
      </c>
      <c r="B272" s="61">
        <v>43928</v>
      </c>
      <c r="C272" s="37">
        <v>220</v>
      </c>
      <c r="D272" s="37" t="s">
        <v>878</v>
      </c>
      <c r="E272" s="15" t="s">
        <v>923</v>
      </c>
      <c r="F272" s="37"/>
      <c r="G272" s="37"/>
      <c r="H272" s="37"/>
      <c r="I272" s="37" t="s">
        <v>9</v>
      </c>
      <c r="J272" s="37"/>
      <c r="K272" s="65">
        <v>43922</v>
      </c>
      <c r="L272" s="15" t="s">
        <v>23</v>
      </c>
      <c r="M272" s="12">
        <v>2599.7400000000002</v>
      </c>
      <c r="N272" s="12">
        <v>2599.7400000000002</v>
      </c>
    </row>
    <row r="273" spans="1:14" hidden="1">
      <c r="A273" s="117">
        <v>43931</v>
      </c>
      <c r="B273" s="117">
        <v>43932</v>
      </c>
      <c r="C273" s="37">
        <v>220</v>
      </c>
      <c r="D273" s="37" t="s">
        <v>878</v>
      </c>
      <c r="E273" s="15" t="s">
        <v>928</v>
      </c>
      <c r="F273" s="37"/>
      <c r="G273" s="37"/>
      <c r="H273" s="37"/>
      <c r="I273" s="37" t="s">
        <v>9</v>
      </c>
      <c r="J273" s="37"/>
      <c r="K273" s="65">
        <v>43922</v>
      </c>
      <c r="L273" s="15" t="s">
        <v>23</v>
      </c>
      <c r="M273" s="12">
        <v>2599.7400000000002</v>
      </c>
      <c r="N273" s="12">
        <v>2599.7400000000002</v>
      </c>
    </row>
    <row r="274" spans="1:14" hidden="1">
      <c r="A274" s="63">
        <v>43932</v>
      </c>
      <c r="B274" s="63">
        <v>43934</v>
      </c>
      <c r="C274" s="37">
        <v>220</v>
      </c>
      <c r="D274" s="37" t="s">
        <v>878</v>
      </c>
      <c r="E274" s="37" t="s">
        <v>240</v>
      </c>
      <c r="F274" s="37"/>
      <c r="G274" s="37"/>
      <c r="H274" s="56"/>
      <c r="I274" s="37" t="s">
        <v>9</v>
      </c>
      <c r="J274" s="37"/>
      <c r="K274" s="68">
        <v>43922</v>
      </c>
      <c r="L274" s="33" t="s">
        <v>701</v>
      </c>
      <c r="M274" s="37">
        <v>7143</v>
      </c>
      <c r="N274" s="167">
        <f t="shared" ref="N274:N275" si="11">M274*1.92*1.15*1.022</f>
        <v>16118.722367999999</v>
      </c>
    </row>
    <row r="275" spans="1:14" hidden="1">
      <c r="A275" s="63">
        <v>43932</v>
      </c>
      <c r="B275" s="63">
        <v>43934</v>
      </c>
      <c r="C275" s="37">
        <v>220</v>
      </c>
      <c r="D275" s="37" t="s">
        <v>878</v>
      </c>
      <c r="E275" s="37" t="s">
        <v>927</v>
      </c>
      <c r="F275" s="37" t="s">
        <v>484</v>
      </c>
      <c r="G275" s="15"/>
      <c r="H275" s="37"/>
      <c r="I275" s="37" t="s">
        <v>9</v>
      </c>
      <c r="J275" s="37"/>
      <c r="K275" s="68">
        <v>43922</v>
      </c>
      <c r="L275" s="33" t="s">
        <v>700</v>
      </c>
      <c r="M275" s="37">
        <v>2654</v>
      </c>
      <c r="N275" s="167">
        <f t="shared" si="11"/>
        <v>5988.9527039999994</v>
      </c>
    </row>
    <row r="276" spans="1:14" hidden="1">
      <c r="A276" s="117">
        <v>43936</v>
      </c>
      <c r="B276" s="117">
        <v>43936</v>
      </c>
      <c r="C276" s="37">
        <v>220</v>
      </c>
      <c r="D276" s="37" t="s">
        <v>878</v>
      </c>
      <c r="E276" s="15" t="s">
        <v>929</v>
      </c>
      <c r="F276" s="37"/>
      <c r="G276" s="37"/>
      <c r="H276" s="37"/>
      <c r="I276" s="37" t="s">
        <v>9</v>
      </c>
      <c r="J276" s="37"/>
      <c r="K276" s="65">
        <v>43922</v>
      </c>
      <c r="L276" s="15" t="s">
        <v>23</v>
      </c>
      <c r="M276" s="12">
        <v>2599.7400000000002</v>
      </c>
      <c r="N276" s="12">
        <v>2599.7400000000002</v>
      </c>
    </row>
    <row r="277" spans="1:14" hidden="1">
      <c r="A277" s="117">
        <v>43936</v>
      </c>
      <c r="B277" s="117">
        <v>43936</v>
      </c>
      <c r="C277" s="37">
        <v>220</v>
      </c>
      <c r="D277" s="37" t="s">
        <v>878</v>
      </c>
      <c r="E277" s="15" t="s">
        <v>475</v>
      </c>
      <c r="F277" s="15"/>
      <c r="G277" s="37"/>
      <c r="H277" s="37"/>
      <c r="I277" s="15" t="s">
        <v>9</v>
      </c>
      <c r="J277" s="15"/>
      <c r="K277" s="65">
        <v>43922</v>
      </c>
      <c r="L277" s="15" t="s">
        <v>23</v>
      </c>
      <c r="M277" s="12">
        <v>2599.7400000000002</v>
      </c>
      <c r="N277" s="12">
        <v>2599.7400000000002</v>
      </c>
    </row>
    <row r="278" spans="1:14" hidden="1">
      <c r="A278" s="117">
        <v>43936</v>
      </c>
      <c r="B278" s="117">
        <v>43936</v>
      </c>
      <c r="C278" s="37">
        <v>220</v>
      </c>
      <c r="D278" s="37" t="s">
        <v>878</v>
      </c>
      <c r="E278" s="15" t="s">
        <v>476</v>
      </c>
      <c r="F278" s="37"/>
      <c r="G278" s="37"/>
      <c r="H278" s="37"/>
      <c r="I278" s="37" t="s">
        <v>9</v>
      </c>
      <c r="J278" s="37"/>
      <c r="K278" s="65">
        <v>43922</v>
      </c>
      <c r="L278" s="15" t="s">
        <v>23</v>
      </c>
      <c r="M278" s="12">
        <v>2599.7400000000002</v>
      </c>
      <c r="N278" s="12">
        <v>2599.7400000000002</v>
      </c>
    </row>
    <row r="279" spans="1:14" hidden="1">
      <c r="A279" s="117">
        <v>43937</v>
      </c>
      <c r="B279" s="117">
        <v>43937</v>
      </c>
      <c r="C279" s="37">
        <v>0.4</v>
      </c>
      <c r="D279" s="37" t="s">
        <v>913</v>
      </c>
      <c r="E279" s="15" t="s">
        <v>933</v>
      </c>
      <c r="F279" s="37"/>
      <c r="G279" s="37" t="s">
        <v>935</v>
      </c>
      <c r="H279" s="37"/>
      <c r="I279" s="37" t="s">
        <v>5</v>
      </c>
      <c r="J279" s="37"/>
      <c r="K279" s="68">
        <v>43922</v>
      </c>
      <c r="L279" s="33" t="s">
        <v>268</v>
      </c>
      <c r="M279" s="167">
        <v>3103</v>
      </c>
      <c r="N279" s="167">
        <f t="shared" si="8"/>
        <v>7002.1553279999998</v>
      </c>
    </row>
    <row r="280" spans="1:14" hidden="1">
      <c r="A280" s="117">
        <v>43937</v>
      </c>
      <c r="B280" s="117">
        <v>43937</v>
      </c>
      <c r="C280" s="37">
        <v>0.4</v>
      </c>
      <c r="D280" s="37" t="s">
        <v>913</v>
      </c>
      <c r="E280" s="15" t="s">
        <v>934</v>
      </c>
      <c r="F280" s="37"/>
      <c r="G280" s="37" t="s">
        <v>936</v>
      </c>
      <c r="H280" s="37"/>
      <c r="I280" s="37" t="s">
        <v>5</v>
      </c>
      <c r="J280" s="37"/>
      <c r="K280" s="68">
        <v>43922</v>
      </c>
      <c r="L280" s="33" t="s">
        <v>268</v>
      </c>
      <c r="M280" s="167">
        <v>3103</v>
      </c>
      <c r="N280" s="167">
        <f t="shared" si="8"/>
        <v>7002.1553279999998</v>
      </c>
    </row>
    <row r="281" spans="1:14" hidden="1">
      <c r="A281" s="117">
        <v>43937</v>
      </c>
      <c r="B281" s="117">
        <v>43937</v>
      </c>
      <c r="C281" s="37">
        <v>0.4</v>
      </c>
      <c r="D281" s="37" t="s">
        <v>938</v>
      </c>
      <c r="E281" s="15" t="s">
        <v>937</v>
      </c>
      <c r="F281" s="37"/>
      <c r="G281" s="37" t="s">
        <v>943</v>
      </c>
      <c r="H281" s="37"/>
      <c r="I281" s="37" t="s">
        <v>5</v>
      </c>
      <c r="J281" s="37"/>
      <c r="K281" s="68">
        <v>43922</v>
      </c>
      <c r="L281" s="33" t="s">
        <v>268</v>
      </c>
      <c r="M281" s="167">
        <v>3103</v>
      </c>
      <c r="N281" s="167">
        <f t="shared" si="8"/>
        <v>7002.1553279999998</v>
      </c>
    </row>
    <row r="282" spans="1:14" hidden="1">
      <c r="A282" s="117">
        <v>43951</v>
      </c>
      <c r="B282" s="117">
        <v>43951</v>
      </c>
      <c r="C282" s="37"/>
      <c r="D282" s="37" t="s">
        <v>848</v>
      </c>
      <c r="E282" s="37" t="s">
        <v>944</v>
      </c>
      <c r="F282" s="37"/>
      <c r="G282" s="37"/>
      <c r="H282" s="37"/>
      <c r="I282" s="37" t="s">
        <v>5</v>
      </c>
      <c r="J282" s="37"/>
      <c r="K282" s="68" t="s">
        <v>687</v>
      </c>
      <c r="L282" s="37"/>
      <c r="M282" s="168">
        <v>0</v>
      </c>
      <c r="N282" s="167">
        <f t="shared" si="8"/>
        <v>0</v>
      </c>
    </row>
    <row r="283" spans="1:14" hidden="1">
      <c r="A283" s="117">
        <v>43970</v>
      </c>
      <c r="B283" s="117">
        <v>43970</v>
      </c>
      <c r="C283" s="37">
        <v>0.4</v>
      </c>
      <c r="D283" s="37" t="s">
        <v>954</v>
      </c>
      <c r="E283" s="37" t="s">
        <v>955</v>
      </c>
      <c r="F283" s="37"/>
      <c r="G283" s="37"/>
      <c r="H283" s="37"/>
      <c r="I283" s="37" t="s">
        <v>9</v>
      </c>
      <c r="J283" s="37"/>
      <c r="K283" s="68">
        <v>43952</v>
      </c>
      <c r="L283" s="37"/>
      <c r="M283" s="168">
        <v>465</v>
      </c>
      <c r="N283" s="167">
        <f t="shared" si="8"/>
        <v>1049.3078399999997</v>
      </c>
    </row>
    <row r="284" spans="1:14" hidden="1">
      <c r="A284" s="117">
        <v>43970</v>
      </c>
      <c r="B284" s="117">
        <v>43970</v>
      </c>
      <c r="C284" s="37">
        <v>0.4</v>
      </c>
      <c r="D284" s="37" t="s">
        <v>616</v>
      </c>
      <c r="E284" s="37" t="s">
        <v>956</v>
      </c>
      <c r="F284" s="37"/>
      <c r="G284" s="37"/>
      <c r="H284" s="37"/>
      <c r="I284" s="37" t="s">
        <v>9</v>
      </c>
      <c r="J284" s="37"/>
      <c r="K284" s="68">
        <v>43952</v>
      </c>
      <c r="L284" s="37"/>
      <c r="M284" s="168">
        <v>465</v>
      </c>
      <c r="N284" s="167">
        <f t="shared" si="8"/>
        <v>1049.3078399999997</v>
      </c>
    </row>
    <row r="285" spans="1:14" hidden="1">
      <c r="A285" s="117">
        <v>43972</v>
      </c>
      <c r="B285" s="117">
        <v>43972</v>
      </c>
      <c r="C285" s="37">
        <v>220</v>
      </c>
      <c r="D285" s="37" t="s">
        <v>878</v>
      </c>
      <c r="E285" s="37" t="s">
        <v>959</v>
      </c>
      <c r="F285" s="37"/>
      <c r="G285" s="37"/>
      <c r="H285" s="56"/>
      <c r="I285" s="37" t="s">
        <v>9</v>
      </c>
      <c r="J285" s="37"/>
      <c r="K285" s="68">
        <v>43952</v>
      </c>
      <c r="L285" s="33" t="s">
        <v>701</v>
      </c>
      <c r="M285" s="37">
        <v>7143</v>
      </c>
      <c r="N285" s="167">
        <f t="shared" si="8"/>
        <v>16118.722367999999</v>
      </c>
    </row>
    <row r="286" spans="1:14" hidden="1">
      <c r="A286" s="117">
        <v>43972</v>
      </c>
      <c r="B286" s="117">
        <v>43972</v>
      </c>
      <c r="C286" s="37">
        <v>220</v>
      </c>
      <c r="D286" s="37" t="s">
        <v>878</v>
      </c>
      <c r="E286" s="37" t="s">
        <v>960</v>
      </c>
      <c r="F286" s="37" t="s">
        <v>484</v>
      </c>
      <c r="G286" s="15"/>
      <c r="H286" s="37"/>
      <c r="I286" s="37" t="s">
        <v>9</v>
      </c>
      <c r="J286" s="37"/>
      <c r="K286" s="68">
        <v>43952</v>
      </c>
      <c r="L286" s="33" t="s">
        <v>700</v>
      </c>
      <c r="M286" s="37">
        <v>2654</v>
      </c>
      <c r="N286" s="167">
        <f t="shared" si="8"/>
        <v>5988.9527039999994</v>
      </c>
    </row>
    <row r="287" spans="1:14">
      <c r="A287" s="117">
        <v>43976</v>
      </c>
      <c r="B287" s="117">
        <v>43976</v>
      </c>
      <c r="C287" s="37"/>
      <c r="D287" s="37" t="s">
        <v>756</v>
      </c>
      <c r="E287" s="37" t="s">
        <v>782</v>
      </c>
      <c r="F287" s="37" t="s">
        <v>968</v>
      </c>
      <c r="G287" s="37" t="s">
        <v>965</v>
      </c>
      <c r="H287" s="37"/>
      <c r="I287" s="37"/>
      <c r="J287" s="37"/>
      <c r="K287" s="68"/>
      <c r="L287" s="37" t="s">
        <v>23</v>
      </c>
      <c r="M287" s="168">
        <v>2999.9</v>
      </c>
      <c r="N287" s="168">
        <v>2999.9</v>
      </c>
    </row>
    <row r="288" spans="1:14">
      <c r="A288" s="117">
        <v>43977</v>
      </c>
      <c r="B288" s="117">
        <v>43978</v>
      </c>
      <c r="C288" s="37"/>
      <c r="D288" s="37" t="s">
        <v>756</v>
      </c>
      <c r="E288" s="37" t="s">
        <v>782</v>
      </c>
      <c r="F288" s="37" t="s">
        <v>846</v>
      </c>
      <c r="G288" s="37" t="s">
        <v>967</v>
      </c>
      <c r="H288" s="37"/>
      <c r="I288" s="37"/>
      <c r="J288" s="37"/>
      <c r="K288" s="68"/>
      <c r="L288" s="37" t="s">
        <v>23</v>
      </c>
      <c r="M288" s="168">
        <v>8999.7000000000007</v>
      </c>
      <c r="N288" s="168">
        <v>8999.7000000000007</v>
      </c>
    </row>
    <row r="289" spans="1:14">
      <c r="A289" s="117">
        <v>43979</v>
      </c>
      <c r="B289" s="117">
        <v>43979</v>
      </c>
      <c r="C289" s="37"/>
      <c r="D289" s="37" t="s">
        <v>750</v>
      </c>
      <c r="E289" s="37" t="s">
        <v>782</v>
      </c>
      <c r="F289" s="37" t="s">
        <v>968</v>
      </c>
      <c r="G289" s="37" t="s">
        <v>969</v>
      </c>
      <c r="H289" s="37"/>
      <c r="I289" s="37"/>
      <c r="J289" s="37"/>
      <c r="K289" s="68"/>
      <c r="L289" s="37" t="s">
        <v>23</v>
      </c>
      <c r="M289" s="168">
        <v>2999.9</v>
      </c>
      <c r="N289" s="168">
        <v>2999.9</v>
      </c>
    </row>
    <row r="290" spans="1:14">
      <c r="A290" s="117">
        <v>43980</v>
      </c>
      <c r="B290" s="117">
        <v>43980</v>
      </c>
      <c r="C290" s="37">
        <v>6</v>
      </c>
      <c r="D290" s="37" t="s">
        <v>220</v>
      </c>
      <c r="E290" s="37" t="s">
        <v>970</v>
      </c>
      <c r="F290" s="37"/>
      <c r="G290" s="37" t="s">
        <v>971</v>
      </c>
      <c r="H290" s="37"/>
      <c r="I290" s="37" t="s">
        <v>5</v>
      </c>
      <c r="J290" s="37"/>
      <c r="K290" s="68"/>
      <c r="L290" s="37"/>
      <c r="M290" s="168">
        <v>465</v>
      </c>
      <c r="N290" s="167">
        <f t="shared" si="8"/>
        <v>1049.3078399999997</v>
      </c>
    </row>
    <row r="291" spans="1:14" hidden="1">
      <c r="A291" s="117">
        <v>43980</v>
      </c>
      <c r="B291" s="117">
        <v>43980</v>
      </c>
      <c r="C291" s="37"/>
      <c r="D291" s="37"/>
      <c r="E291" s="37" t="s">
        <v>748</v>
      </c>
      <c r="F291" s="37" t="s">
        <v>973</v>
      </c>
      <c r="G291" s="37" t="s">
        <v>972</v>
      </c>
      <c r="H291" s="37"/>
      <c r="I291" s="37"/>
      <c r="J291" s="37"/>
      <c r="K291" s="68">
        <v>43983</v>
      </c>
      <c r="L291" s="33" t="s">
        <v>23</v>
      </c>
      <c r="M291" s="168">
        <v>1019.9</v>
      </c>
      <c r="N291" s="168">
        <v>1019.9</v>
      </c>
    </row>
    <row r="292" spans="1:14" hidden="1">
      <c r="A292" s="117">
        <v>43984</v>
      </c>
      <c r="B292" s="117">
        <v>43984</v>
      </c>
      <c r="C292" s="37">
        <v>220</v>
      </c>
      <c r="D292" s="37" t="s">
        <v>878</v>
      </c>
      <c r="E292" s="37" t="s">
        <v>423</v>
      </c>
      <c r="F292" s="37"/>
      <c r="G292" s="37"/>
      <c r="H292" s="37"/>
      <c r="I292" s="37" t="s">
        <v>9</v>
      </c>
      <c r="J292" s="37"/>
      <c r="K292" s="66">
        <v>43983</v>
      </c>
      <c r="L292" s="33" t="s">
        <v>701</v>
      </c>
      <c r="M292" s="37">
        <v>7143</v>
      </c>
      <c r="N292" s="167">
        <f t="shared" si="8"/>
        <v>16118.722367999999</v>
      </c>
    </row>
    <row r="293" spans="1:14" hidden="1">
      <c r="A293" s="117">
        <v>43984</v>
      </c>
      <c r="B293" s="117">
        <v>43984</v>
      </c>
      <c r="C293" s="37">
        <v>220</v>
      </c>
      <c r="D293" s="37" t="s">
        <v>878</v>
      </c>
      <c r="E293" s="37" t="s">
        <v>425</v>
      </c>
      <c r="F293" s="37" t="s">
        <v>484</v>
      </c>
      <c r="G293" s="15"/>
      <c r="H293" s="37"/>
      <c r="I293" s="37" t="s">
        <v>9</v>
      </c>
      <c r="J293" s="37"/>
      <c r="K293" s="66">
        <v>43983</v>
      </c>
      <c r="L293" s="33" t="s">
        <v>700</v>
      </c>
      <c r="M293" s="37">
        <v>2654</v>
      </c>
      <c r="N293" s="167">
        <f t="shared" si="8"/>
        <v>5988.9527039999994</v>
      </c>
    </row>
    <row r="294" spans="1:14" hidden="1">
      <c r="A294" s="117">
        <v>43986</v>
      </c>
      <c r="B294" s="117">
        <v>43986</v>
      </c>
      <c r="C294" s="37">
        <v>0.4</v>
      </c>
      <c r="D294" s="37" t="s">
        <v>750</v>
      </c>
      <c r="E294" s="37" t="s">
        <v>978</v>
      </c>
      <c r="F294" s="37"/>
      <c r="G294" s="37" t="s">
        <v>979</v>
      </c>
      <c r="H294" s="37"/>
      <c r="I294" s="37" t="s">
        <v>5</v>
      </c>
      <c r="J294" s="37"/>
      <c r="K294" s="68">
        <v>43983</v>
      </c>
      <c r="L294" s="33" t="s">
        <v>210</v>
      </c>
      <c r="M294" s="12">
        <v>3103</v>
      </c>
      <c r="N294" s="167">
        <f t="shared" si="8"/>
        <v>7002.1553279999998</v>
      </c>
    </row>
    <row r="295" spans="1:14" hidden="1">
      <c r="A295" s="117">
        <v>43986</v>
      </c>
      <c r="B295" s="63">
        <v>43987</v>
      </c>
      <c r="C295" s="37">
        <v>220</v>
      </c>
      <c r="D295" s="37" t="s">
        <v>878</v>
      </c>
      <c r="E295" s="15" t="s">
        <v>980</v>
      </c>
      <c r="F295" s="37"/>
      <c r="G295" s="37"/>
      <c r="H295" s="37"/>
      <c r="I295" s="37" t="s">
        <v>9</v>
      </c>
      <c r="J295" s="37"/>
      <c r="K295" s="66">
        <v>43983</v>
      </c>
      <c r="L295" s="15" t="s">
        <v>23</v>
      </c>
      <c r="M295" s="12">
        <v>2599.7400000000002</v>
      </c>
      <c r="N295" s="12">
        <v>2599.7400000000002</v>
      </c>
    </row>
    <row r="296" spans="1:14">
      <c r="A296" s="117">
        <v>43997</v>
      </c>
      <c r="B296" s="117">
        <v>44007</v>
      </c>
      <c r="C296" s="37"/>
      <c r="D296" s="37" t="s">
        <v>995</v>
      </c>
      <c r="E296" s="37" t="s">
        <v>986</v>
      </c>
      <c r="F296" s="37"/>
      <c r="G296" s="37"/>
      <c r="H296" s="37"/>
      <c r="I296" s="37" t="s">
        <v>5</v>
      </c>
      <c r="J296" s="37"/>
      <c r="K296" s="68"/>
      <c r="L296" s="37"/>
      <c r="M296" s="168">
        <f>7473*0.2</f>
        <v>1494.6000000000001</v>
      </c>
      <c r="N296" s="167">
        <f t="shared" si="8"/>
        <v>3372.6784895999999</v>
      </c>
    </row>
    <row r="297" spans="1:14" hidden="1">
      <c r="A297" s="61">
        <v>44000</v>
      </c>
      <c r="B297" s="61">
        <v>44000</v>
      </c>
      <c r="C297" s="37">
        <v>220</v>
      </c>
      <c r="D297" s="37" t="s">
        <v>878</v>
      </c>
      <c r="E297" s="37" t="s">
        <v>990</v>
      </c>
      <c r="F297" s="37" t="s">
        <v>484</v>
      </c>
      <c r="G297" s="15"/>
      <c r="H297" s="37"/>
      <c r="I297" s="37" t="s">
        <v>9</v>
      </c>
      <c r="J297" s="37"/>
      <c r="K297" s="66">
        <v>43983</v>
      </c>
      <c r="L297" s="33" t="s">
        <v>700</v>
      </c>
      <c r="M297" s="37">
        <v>2654</v>
      </c>
      <c r="N297" s="167">
        <f t="shared" si="8"/>
        <v>5988.9527039999994</v>
      </c>
    </row>
    <row r="298" spans="1:14">
      <c r="A298" s="117">
        <v>44008</v>
      </c>
      <c r="B298" s="117">
        <v>44008</v>
      </c>
      <c r="C298" s="37">
        <v>6</v>
      </c>
      <c r="D298" s="37" t="s">
        <v>634</v>
      </c>
      <c r="E298" s="37" t="s">
        <v>824</v>
      </c>
      <c r="F298" s="37" t="s">
        <v>996</v>
      </c>
      <c r="G298" s="37"/>
      <c r="H298" s="37"/>
      <c r="I298" s="37" t="s">
        <v>9</v>
      </c>
      <c r="J298" s="37"/>
      <c r="K298" s="68"/>
      <c r="L298" s="37"/>
      <c r="M298" s="168">
        <v>5215.45</v>
      </c>
      <c r="N298" s="167">
        <f t="shared" si="8"/>
        <v>11769.059299199998</v>
      </c>
    </row>
    <row r="299" spans="1:14">
      <c r="A299" s="117">
        <v>44015</v>
      </c>
      <c r="B299" s="117">
        <v>44015</v>
      </c>
      <c r="C299" s="37">
        <v>0.4</v>
      </c>
      <c r="D299" s="37"/>
      <c r="E299" s="37" t="s">
        <v>1001</v>
      </c>
      <c r="F299" s="37"/>
      <c r="G299" s="37" t="s">
        <v>1004</v>
      </c>
      <c r="H299" s="37"/>
      <c r="I299" s="37"/>
      <c r="J299" s="37"/>
      <c r="K299" s="68"/>
      <c r="L299" s="37"/>
      <c r="M299" s="168">
        <v>592</v>
      </c>
      <c r="N299" s="167">
        <f t="shared" si="8"/>
        <v>1335.8929919999998</v>
      </c>
    </row>
    <row r="300" spans="1:14">
      <c r="A300" s="117">
        <v>44019</v>
      </c>
      <c r="B300" s="117">
        <v>44019</v>
      </c>
      <c r="C300" s="37">
        <v>0.4</v>
      </c>
      <c r="D300" s="37" t="s">
        <v>132</v>
      </c>
      <c r="E300" s="37" t="s">
        <v>1012</v>
      </c>
      <c r="F300" s="37" t="s">
        <v>719</v>
      </c>
      <c r="G300" s="37" t="s">
        <v>818</v>
      </c>
      <c r="H300" s="37"/>
      <c r="I300" s="37" t="s">
        <v>9</v>
      </c>
      <c r="J300" s="37"/>
      <c r="K300" s="68"/>
      <c r="L300" s="37"/>
      <c r="M300" s="168"/>
      <c r="N300" s="167">
        <v>2447.0500000000002</v>
      </c>
    </row>
    <row r="301" spans="1:14">
      <c r="A301" s="117">
        <v>44019</v>
      </c>
      <c r="B301" s="117">
        <v>44020</v>
      </c>
      <c r="C301" s="37">
        <v>220</v>
      </c>
      <c r="D301" s="37" t="s">
        <v>878</v>
      </c>
      <c r="E301" s="37" t="s">
        <v>1007</v>
      </c>
      <c r="F301" s="37" t="s">
        <v>484</v>
      </c>
      <c r="G301" s="15"/>
      <c r="H301" s="37"/>
      <c r="I301" s="37" t="s">
        <v>9</v>
      </c>
      <c r="J301" s="37"/>
      <c r="K301" s="66"/>
      <c r="L301" s="33" t="s">
        <v>700</v>
      </c>
      <c r="M301" s="37">
        <v>2654</v>
      </c>
      <c r="N301" s="167">
        <f t="shared" ref="N301:N365" si="12">M301*1.92*1.15*1.022</f>
        <v>5988.9527039999994</v>
      </c>
    </row>
    <row r="302" spans="1:14">
      <c r="A302" s="117">
        <v>44021</v>
      </c>
      <c r="B302" s="117">
        <v>44021</v>
      </c>
      <c r="C302" s="37">
        <v>220</v>
      </c>
      <c r="D302" s="37" t="s">
        <v>878</v>
      </c>
      <c r="E302" s="37" t="s">
        <v>1009</v>
      </c>
      <c r="F302" s="37" t="s">
        <v>484</v>
      </c>
      <c r="G302" s="15"/>
      <c r="H302" s="37"/>
      <c r="I302" s="37" t="s">
        <v>9</v>
      </c>
      <c r="J302" s="37"/>
      <c r="K302" s="66"/>
      <c r="L302" s="33" t="s">
        <v>700</v>
      </c>
      <c r="M302" s="37">
        <v>2654</v>
      </c>
      <c r="N302" s="167">
        <f t="shared" si="12"/>
        <v>5988.9527039999994</v>
      </c>
    </row>
    <row r="303" spans="1:14">
      <c r="A303" s="117">
        <v>44022</v>
      </c>
      <c r="B303" s="117">
        <v>44026</v>
      </c>
      <c r="C303" s="37">
        <v>0.4</v>
      </c>
      <c r="D303" s="37" t="s">
        <v>1014</v>
      </c>
      <c r="E303" s="37" t="s">
        <v>1015</v>
      </c>
      <c r="F303" s="37"/>
      <c r="G303" s="37"/>
      <c r="H303" s="37"/>
      <c r="I303" s="37" t="s">
        <v>5</v>
      </c>
      <c r="J303" s="37"/>
      <c r="K303" s="68"/>
      <c r="L303" s="33" t="s">
        <v>268</v>
      </c>
      <c r="M303" s="167">
        <v>3103</v>
      </c>
      <c r="N303" s="167">
        <f t="shared" si="12"/>
        <v>7002.1553279999998</v>
      </c>
    </row>
    <row r="304" spans="1:14">
      <c r="A304" s="117">
        <v>44022</v>
      </c>
      <c r="B304" s="117">
        <v>44026</v>
      </c>
      <c r="C304" s="37">
        <v>0.4</v>
      </c>
      <c r="D304" s="37" t="s">
        <v>1014</v>
      </c>
      <c r="E304" s="37" t="s">
        <v>1016</v>
      </c>
      <c r="F304" s="37"/>
      <c r="G304" s="37"/>
      <c r="H304" s="37"/>
      <c r="I304" s="37" t="s">
        <v>5</v>
      </c>
      <c r="J304" s="37"/>
      <c r="K304" s="68"/>
      <c r="L304" s="33" t="s">
        <v>268</v>
      </c>
      <c r="M304" s="167">
        <v>3103</v>
      </c>
      <c r="N304" s="167">
        <f t="shared" si="12"/>
        <v>7002.1553279999998</v>
      </c>
    </row>
    <row r="305" spans="1:14">
      <c r="A305" s="117">
        <v>44022</v>
      </c>
      <c r="B305" s="117">
        <v>44026</v>
      </c>
      <c r="C305" s="37">
        <v>0.4</v>
      </c>
      <c r="D305" s="37" t="s">
        <v>1014</v>
      </c>
      <c r="E305" s="37" t="s">
        <v>1017</v>
      </c>
      <c r="F305" s="37"/>
      <c r="G305" s="37"/>
      <c r="H305" s="37"/>
      <c r="I305" s="37" t="s">
        <v>5</v>
      </c>
      <c r="J305" s="37"/>
      <c r="K305" s="68"/>
      <c r="L305" s="33" t="s">
        <v>268</v>
      </c>
      <c r="M305" s="167">
        <v>3103</v>
      </c>
      <c r="N305" s="167">
        <f t="shared" si="12"/>
        <v>7002.1553279999998</v>
      </c>
    </row>
    <row r="306" spans="1:14">
      <c r="A306" s="61">
        <v>44026</v>
      </c>
      <c r="B306" s="61">
        <v>44027</v>
      </c>
      <c r="C306" s="37">
        <v>110</v>
      </c>
      <c r="D306" s="37"/>
      <c r="E306" s="37" t="s">
        <v>1022</v>
      </c>
      <c r="F306" s="37"/>
      <c r="G306" s="37"/>
      <c r="H306" s="37"/>
      <c r="I306" s="37" t="s">
        <v>9</v>
      </c>
      <c r="J306" s="37"/>
      <c r="K306" s="64"/>
      <c r="L306" s="15" t="s">
        <v>23</v>
      </c>
      <c r="M306" s="12">
        <v>1999.8</v>
      </c>
      <c r="N306" s="12">
        <v>1999.8</v>
      </c>
    </row>
    <row r="307" spans="1:14">
      <c r="A307" s="61">
        <v>44028</v>
      </c>
      <c r="B307" s="61">
        <v>44028</v>
      </c>
      <c r="C307" s="37">
        <v>110</v>
      </c>
      <c r="D307" s="37"/>
      <c r="E307" s="37" t="s">
        <v>1029</v>
      </c>
      <c r="F307" s="37"/>
      <c r="G307" s="37"/>
      <c r="H307" s="37"/>
      <c r="I307" s="37" t="s">
        <v>9</v>
      </c>
      <c r="J307" s="37"/>
      <c r="K307" s="68"/>
      <c r="L307" s="15" t="s">
        <v>23</v>
      </c>
      <c r="M307" s="12">
        <v>1999.8</v>
      </c>
      <c r="N307" s="12">
        <v>1999.8</v>
      </c>
    </row>
    <row r="308" spans="1:14">
      <c r="A308" s="61">
        <v>44028</v>
      </c>
      <c r="B308" s="61">
        <v>44028</v>
      </c>
      <c r="C308" s="37">
        <v>110</v>
      </c>
      <c r="D308" s="37"/>
      <c r="E308" s="37" t="s">
        <v>1030</v>
      </c>
      <c r="F308" s="37"/>
      <c r="G308" s="37"/>
      <c r="H308" s="37"/>
      <c r="I308" s="37" t="s">
        <v>9</v>
      </c>
      <c r="J308" s="37"/>
      <c r="K308" s="68"/>
      <c r="L308" s="15" t="s">
        <v>23</v>
      </c>
      <c r="M308" s="12">
        <v>1999.8</v>
      </c>
      <c r="N308" s="12">
        <v>1999.8</v>
      </c>
    </row>
    <row r="309" spans="1:14">
      <c r="A309" s="117">
        <v>44029</v>
      </c>
      <c r="B309" s="117">
        <v>44029</v>
      </c>
      <c r="C309" s="37">
        <v>0.4</v>
      </c>
      <c r="D309" s="37" t="s">
        <v>1014</v>
      </c>
      <c r="E309" s="37" t="s">
        <v>1031</v>
      </c>
      <c r="F309" s="37"/>
      <c r="G309" s="37"/>
      <c r="H309" s="37"/>
      <c r="I309" s="37" t="s">
        <v>5</v>
      </c>
      <c r="J309" s="37"/>
      <c r="K309" s="68"/>
      <c r="L309" s="33" t="s">
        <v>268</v>
      </c>
      <c r="M309" s="167">
        <v>3103</v>
      </c>
      <c r="N309" s="167">
        <f t="shared" si="12"/>
        <v>7002.1553279999998</v>
      </c>
    </row>
    <row r="310" spans="1:14">
      <c r="A310" s="117">
        <v>44030</v>
      </c>
      <c r="B310" s="117">
        <v>44033</v>
      </c>
      <c r="C310" s="37">
        <v>110</v>
      </c>
      <c r="D310" s="37"/>
      <c r="E310" s="37" t="s">
        <v>1033</v>
      </c>
      <c r="F310" s="37"/>
      <c r="G310" s="37"/>
      <c r="H310" s="37"/>
      <c r="I310" s="37" t="s">
        <v>9</v>
      </c>
      <c r="J310" s="37"/>
      <c r="K310" s="68"/>
      <c r="L310" s="33" t="s">
        <v>700</v>
      </c>
      <c r="M310" s="37">
        <v>2654</v>
      </c>
      <c r="N310" s="167">
        <f t="shared" si="12"/>
        <v>5988.9527039999994</v>
      </c>
    </row>
    <row r="311" spans="1:14">
      <c r="A311" s="117">
        <v>44031</v>
      </c>
      <c r="B311" s="63">
        <v>44032</v>
      </c>
      <c r="C311" s="37">
        <v>110</v>
      </c>
      <c r="D311" s="37"/>
      <c r="E311" s="37" t="s">
        <v>1038</v>
      </c>
      <c r="F311" s="37"/>
      <c r="G311" s="37"/>
      <c r="H311" s="37"/>
      <c r="I311" s="37" t="s">
        <v>9</v>
      </c>
      <c r="J311" s="37"/>
      <c r="K311" s="64"/>
      <c r="L311" s="15" t="s">
        <v>23</v>
      </c>
      <c r="M311" s="12">
        <v>1999.8</v>
      </c>
      <c r="N311" s="12">
        <v>1999.8</v>
      </c>
    </row>
    <row r="312" spans="1:14">
      <c r="A312" s="117">
        <v>44033</v>
      </c>
      <c r="B312" s="117">
        <v>44033</v>
      </c>
      <c r="C312" s="37">
        <v>110</v>
      </c>
      <c r="D312" s="37"/>
      <c r="E312" s="37" t="s">
        <v>1050</v>
      </c>
      <c r="F312" s="37"/>
      <c r="G312" s="37"/>
      <c r="H312" s="37"/>
      <c r="I312" s="37" t="s">
        <v>9</v>
      </c>
      <c r="J312" s="37"/>
      <c r="K312" s="68"/>
      <c r="L312" s="15" t="s">
        <v>23</v>
      </c>
      <c r="M312" s="12">
        <v>1999.8</v>
      </c>
      <c r="N312" s="12">
        <v>1999.8</v>
      </c>
    </row>
    <row r="313" spans="1:14">
      <c r="A313" s="117">
        <v>44033</v>
      </c>
      <c r="B313" s="117">
        <v>44033</v>
      </c>
      <c r="C313" s="37">
        <v>110</v>
      </c>
      <c r="D313" s="37"/>
      <c r="E313" s="37" t="s">
        <v>1051</v>
      </c>
      <c r="F313" s="37"/>
      <c r="G313" s="37"/>
      <c r="H313" s="37"/>
      <c r="I313" s="37" t="s">
        <v>9</v>
      </c>
      <c r="J313" s="37"/>
      <c r="K313" s="68"/>
      <c r="L313" s="15" t="s">
        <v>23</v>
      </c>
      <c r="M313" s="12">
        <v>1999.8</v>
      </c>
      <c r="N313" s="12">
        <v>1999.8</v>
      </c>
    </row>
    <row r="314" spans="1:14">
      <c r="A314" s="117">
        <v>44034</v>
      </c>
      <c r="B314" s="63">
        <v>44036</v>
      </c>
      <c r="C314" s="37">
        <v>0.4</v>
      </c>
      <c r="D314" s="37" t="s">
        <v>1052</v>
      </c>
      <c r="E314" s="37" t="s">
        <v>1053</v>
      </c>
      <c r="F314" s="37" t="s">
        <v>1054</v>
      </c>
      <c r="G314" s="37" t="s">
        <v>818</v>
      </c>
      <c r="H314" s="37"/>
      <c r="I314" s="37" t="s">
        <v>9</v>
      </c>
      <c r="J314" s="37"/>
      <c r="K314" s="68"/>
      <c r="L314" s="37"/>
      <c r="M314" s="168"/>
      <c r="N314" s="167">
        <v>3058.8</v>
      </c>
    </row>
    <row r="315" spans="1:14">
      <c r="A315" s="117">
        <v>44036</v>
      </c>
      <c r="B315" s="63">
        <v>44036</v>
      </c>
      <c r="C315" s="37">
        <v>110</v>
      </c>
      <c r="D315" s="37"/>
      <c r="E315" s="37" t="s">
        <v>1059</v>
      </c>
      <c r="F315" s="37"/>
      <c r="G315" s="37"/>
      <c r="H315" s="37"/>
      <c r="I315" s="37" t="s">
        <v>9</v>
      </c>
      <c r="J315" s="37"/>
      <c r="K315" s="68"/>
      <c r="L315" s="15" t="s">
        <v>23</v>
      </c>
      <c r="M315" s="12">
        <v>1999.8</v>
      </c>
      <c r="N315" s="12">
        <v>1999.8</v>
      </c>
    </row>
    <row r="316" spans="1:14">
      <c r="A316" s="117">
        <v>44037</v>
      </c>
      <c r="B316" s="117">
        <v>44037</v>
      </c>
      <c r="C316" s="37">
        <v>110</v>
      </c>
      <c r="D316" s="37"/>
      <c r="E316" s="37" t="s">
        <v>1067</v>
      </c>
      <c r="F316" s="37"/>
      <c r="G316" s="37"/>
      <c r="H316" s="37"/>
      <c r="I316" s="37" t="s">
        <v>9</v>
      </c>
      <c r="J316" s="37"/>
      <c r="K316" s="68"/>
      <c r="L316" s="37"/>
      <c r="M316" s="168"/>
      <c r="N316" s="167">
        <f t="shared" si="12"/>
        <v>0</v>
      </c>
    </row>
    <row r="317" spans="1:14">
      <c r="A317" s="63">
        <v>44038</v>
      </c>
      <c r="B317" s="63">
        <v>44038</v>
      </c>
      <c r="C317" s="37">
        <v>110</v>
      </c>
      <c r="D317" s="37"/>
      <c r="E317" s="37" t="s">
        <v>1072</v>
      </c>
      <c r="F317" s="37"/>
      <c r="G317" s="37"/>
      <c r="H317" s="37"/>
      <c r="I317" s="37" t="s">
        <v>9</v>
      </c>
      <c r="J317" s="37"/>
      <c r="K317" s="68"/>
      <c r="L317" s="37"/>
      <c r="M317" s="168"/>
      <c r="N317" s="167">
        <f t="shared" si="12"/>
        <v>0</v>
      </c>
    </row>
    <row r="318" spans="1:14">
      <c r="A318" s="63">
        <v>44038</v>
      </c>
      <c r="B318" s="63">
        <v>44038</v>
      </c>
      <c r="C318" s="37">
        <v>110</v>
      </c>
      <c r="D318" s="37"/>
      <c r="E318" s="37" t="s">
        <v>1073</v>
      </c>
      <c r="F318" s="37"/>
      <c r="G318" s="37"/>
      <c r="H318" s="37"/>
      <c r="I318" s="37" t="s">
        <v>9</v>
      </c>
      <c r="J318" s="37"/>
      <c r="K318" s="68"/>
      <c r="L318" s="37"/>
      <c r="M318" s="298"/>
      <c r="N318" s="167">
        <f t="shared" si="12"/>
        <v>0</v>
      </c>
    </row>
    <row r="319" spans="1:14">
      <c r="A319" s="117">
        <v>44039</v>
      </c>
      <c r="B319" s="117">
        <v>44040</v>
      </c>
      <c r="C319" s="37">
        <v>110</v>
      </c>
      <c r="D319" s="37"/>
      <c r="E319" s="37" t="s">
        <v>1082</v>
      </c>
      <c r="F319" s="37"/>
      <c r="G319" s="37"/>
      <c r="H319" s="37"/>
      <c r="I319" s="37" t="s">
        <v>9</v>
      </c>
      <c r="J319" s="37"/>
      <c r="K319" s="68"/>
      <c r="L319" s="15" t="s">
        <v>23</v>
      </c>
      <c r="M319" s="12">
        <v>1999.8</v>
      </c>
      <c r="N319" s="12">
        <v>1999.8</v>
      </c>
    </row>
    <row r="320" spans="1:14">
      <c r="A320" s="117">
        <v>44039</v>
      </c>
      <c r="B320" s="117">
        <v>44040</v>
      </c>
      <c r="C320" s="37">
        <v>110</v>
      </c>
      <c r="D320" s="37"/>
      <c r="E320" s="37" t="s">
        <v>1029</v>
      </c>
      <c r="F320" s="37"/>
      <c r="G320" s="37"/>
      <c r="H320" s="37"/>
      <c r="I320" s="37" t="s">
        <v>9</v>
      </c>
      <c r="J320" s="37"/>
      <c r="K320" s="68"/>
      <c r="L320" s="15" t="s">
        <v>23</v>
      </c>
      <c r="M320" s="12">
        <v>1999.8</v>
      </c>
      <c r="N320" s="12">
        <v>1999.8</v>
      </c>
    </row>
    <row r="321" spans="1:14">
      <c r="A321" s="117">
        <v>44039</v>
      </c>
      <c r="B321" s="117">
        <v>44040</v>
      </c>
      <c r="C321" s="37">
        <v>110</v>
      </c>
      <c r="D321" s="37"/>
      <c r="E321" s="37" t="s">
        <v>1030</v>
      </c>
      <c r="F321" s="37"/>
      <c r="G321" s="37"/>
      <c r="H321" s="37"/>
      <c r="I321" s="37" t="s">
        <v>9</v>
      </c>
      <c r="J321" s="37"/>
      <c r="K321" s="68"/>
      <c r="L321" s="15" t="s">
        <v>23</v>
      </c>
      <c r="M321" s="12">
        <v>1999.8</v>
      </c>
      <c r="N321" s="12">
        <v>1999.8</v>
      </c>
    </row>
    <row r="322" spans="1:14">
      <c r="A322" s="117">
        <v>44041</v>
      </c>
      <c r="B322" s="63">
        <v>44043</v>
      </c>
      <c r="C322" s="37">
        <v>110</v>
      </c>
      <c r="D322" s="37" t="s">
        <v>1091</v>
      </c>
      <c r="E322" s="37" t="s">
        <v>1083</v>
      </c>
      <c r="F322" s="37"/>
      <c r="G322" s="37"/>
      <c r="H322" s="37"/>
      <c r="I322" s="37"/>
      <c r="J322" s="37"/>
      <c r="K322" s="68"/>
      <c r="L322" s="15" t="s">
        <v>23</v>
      </c>
      <c r="M322" s="12">
        <v>20000</v>
      </c>
      <c r="N322" s="12">
        <v>20000</v>
      </c>
    </row>
    <row r="323" spans="1:14">
      <c r="A323" s="117">
        <v>44041</v>
      </c>
      <c r="B323" s="63">
        <v>44043</v>
      </c>
      <c r="C323" s="37">
        <v>110</v>
      </c>
      <c r="D323" s="37" t="s">
        <v>1091</v>
      </c>
      <c r="E323" s="37" t="s">
        <v>1084</v>
      </c>
      <c r="F323" s="37"/>
      <c r="G323" s="37"/>
      <c r="H323" s="37"/>
      <c r="I323" s="37"/>
      <c r="J323" s="37"/>
      <c r="K323" s="68"/>
      <c r="L323" s="15" t="s">
        <v>23</v>
      </c>
      <c r="M323" s="298">
        <v>10000</v>
      </c>
      <c r="N323" s="298">
        <v>10000</v>
      </c>
    </row>
    <row r="324" spans="1:14">
      <c r="A324" s="117">
        <v>44041</v>
      </c>
      <c r="B324" s="117"/>
      <c r="C324" s="37">
        <v>110</v>
      </c>
      <c r="D324" s="37" t="s">
        <v>1091</v>
      </c>
      <c r="E324" s="37" t="s">
        <v>1085</v>
      </c>
      <c r="F324" s="37"/>
      <c r="G324" s="37"/>
      <c r="H324" s="37"/>
      <c r="I324" s="37"/>
      <c r="J324" s="37"/>
      <c r="K324" s="68"/>
      <c r="L324" s="15" t="s">
        <v>23</v>
      </c>
      <c r="M324" s="298">
        <v>5000</v>
      </c>
      <c r="N324" s="298">
        <v>5000</v>
      </c>
    </row>
    <row r="325" spans="1:14">
      <c r="A325" s="117">
        <v>44042</v>
      </c>
      <c r="B325" s="117"/>
      <c r="C325" s="37">
        <v>110</v>
      </c>
      <c r="D325" s="37"/>
      <c r="E325" s="37" t="s">
        <v>1104</v>
      </c>
      <c r="F325" s="37"/>
      <c r="G325" s="37"/>
      <c r="H325" s="37"/>
      <c r="I325" s="37"/>
      <c r="J325" s="37"/>
      <c r="K325" s="68"/>
      <c r="L325" s="37"/>
      <c r="M325" s="168"/>
      <c r="N325" s="167">
        <f t="shared" si="12"/>
        <v>0</v>
      </c>
    </row>
    <row r="326" spans="1:14">
      <c r="A326" s="117">
        <v>44044</v>
      </c>
      <c r="B326" s="117">
        <v>44044</v>
      </c>
      <c r="C326" s="37">
        <v>110</v>
      </c>
      <c r="D326" s="37"/>
      <c r="E326" s="37" t="s">
        <v>1100</v>
      </c>
      <c r="F326" s="37"/>
      <c r="G326" s="37"/>
      <c r="H326" s="37"/>
      <c r="I326" s="37" t="s">
        <v>9</v>
      </c>
      <c r="J326" s="37"/>
      <c r="K326" s="68"/>
      <c r="L326" s="37"/>
      <c r="M326" s="168"/>
      <c r="N326" s="167">
        <v>3041.8649999999998</v>
      </c>
    </row>
    <row r="327" spans="1:14">
      <c r="A327" s="117">
        <v>44044</v>
      </c>
      <c r="B327" s="61">
        <v>44045</v>
      </c>
      <c r="C327" s="37">
        <v>110</v>
      </c>
      <c r="D327" s="37"/>
      <c r="E327" s="37" t="s">
        <v>1102</v>
      </c>
      <c r="F327" s="37"/>
      <c r="G327" s="37"/>
      <c r="H327" s="37"/>
      <c r="I327" s="37" t="s">
        <v>9</v>
      </c>
      <c r="J327" s="37"/>
      <c r="K327" s="68"/>
      <c r="L327" s="37"/>
      <c r="M327" s="294"/>
      <c r="N327" s="295">
        <v>3041.8649999999998</v>
      </c>
    </row>
    <row r="328" spans="1:14">
      <c r="A328" s="117">
        <v>44044</v>
      </c>
      <c r="B328" s="61">
        <v>44045</v>
      </c>
      <c r="C328" s="37">
        <v>110</v>
      </c>
      <c r="D328" s="37"/>
      <c r="E328" s="37" t="s">
        <v>1103</v>
      </c>
      <c r="F328" s="37"/>
      <c r="G328" s="37"/>
      <c r="H328" s="37"/>
      <c r="I328" s="37" t="s">
        <v>9</v>
      </c>
      <c r="J328" s="37"/>
      <c r="K328" s="68"/>
      <c r="L328" s="37"/>
      <c r="M328" s="294"/>
      <c r="N328" s="295">
        <v>3041.8649999999998</v>
      </c>
    </row>
    <row r="329" spans="1:14">
      <c r="A329" s="61">
        <v>44045</v>
      </c>
      <c r="B329" s="61">
        <v>44045</v>
      </c>
      <c r="C329" s="37">
        <v>110</v>
      </c>
      <c r="D329" s="37"/>
      <c r="E329" s="37" t="s">
        <v>1101</v>
      </c>
      <c r="F329" s="37"/>
      <c r="G329" s="37"/>
      <c r="H329" s="37"/>
      <c r="I329" s="37" t="s">
        <v>9</v>
      </c>
      <c r="J329" s="37"/>
      <c r="K329" s="68"/>
      <c r="L329" s="37"/>
      <c r="M329" s="168"/>
      <c r="N329" s="295">
        <v>3041.8649999999998</v>
      </c>
    </row>
    <row r="330" spans="1:14">
      <c r="A330" s="117"/>
      <c r="B330" s="117"/>
      <c r="C330" s="37"/>
      <c r="D330" s="37"/>
      <c r="E330" s="37"/>
      <c r="F330" s="37"/>
      <c r="G330" s="37"/>
      <c r="H330" s="37"/>
      <c r="I330" s="37"/>
      <c r="J330" s="37"/>
      <c r="K330" s="68"/>
      <c r="L330" s="37"/>
      <c r="M330" s="168"/>
      <c r="N330" s="167">
        <f t="shared" si="12"/>
        <v>0</v>
      </c>
    </row>
    <row r="331" spans="1:14">
      <c r="A331" s="117"/>
      <c r="B331" s="117"/>
      <c r="C331" s="37"/>
      <c r="D331" s="37"/>
      <c r="E331" s="37"/>
      <c r="F331" s="37"/>
      <c r="G331" s="37"/>
      <c r="H331" s="37"/>
      <c r="I331" s="37"/>
      <c r="J331" s="37"/>
      <c r="K331" s="68"/>
      <c r="L331" s="37"/>
      <c r="M331" s="168"/>
      <c r="N331" s="167">
        <f t="shared" si="12"/>
        <v>0</v>
      </c>
    </row>
    <row r="332" spans="1:14">
      <c r="A332" s="117"/>
      <c r="B332" s="117"/>
      <c r="C332" s="37"/>
      <c r="D332" s="37"/>
      <c r="E332" s="37"/>
      <c r="F332" s="37"/>
      <c r="G332" s="37"/>
      <c r="H332" s="37"/>
      <c r="I332" s="37"/>
      <c r="J332" s="37"/>
      <c r="K332" s="68"/>
      <c r="L332" s="37"/>
      <c r="M332" s="168"/>
      <c r="N332" s="167">
        <f t="shared" si="12"/>
        <v>0</v>
      </c>
    </row>
    <row r="333" spans="1:14">
      <c r="A333" s="117"/>
      <c r="B333" s="117"/>
      <c r="C333" s="37"/>
      <c r="D333" s="37"/>
      <c r="E333" s="37"/>
      <c r="F333" s="37"/>
      <c r="G333" s="37"/>
      <c r="H333" s="37"/>
      <c r="I333" s="37"/>
      <c r="J333" s="37"/>
      <c r="K333" s="68"/>
      <c r="L333" s="37"/>
      <c r="M333" s="168"/>
      <c r="N333" s="167">
        <f t="shared" si="12"/>
        <v>0</v>
      </c>
    </row>
    <row r="334" spans="1:14">
      <c r="A334" s="117"/>
      <c r="B334" s="117"/>
      <c r="C334" s="37"/>
      <c r="D334" s="37"/>
      <c r="E334" s="37"/>
      <c r="F334" s="37"/>
      <c r="G334" s="37"/>
      <c r="H334" s="37"/>
      <c r="I334" s="37"/>
      <c r="J334" s="37"/>
      <c r="K334" s="68"/>
      <c r="L334" s="37"/>
      <c r="M334" s="168"/>
      <c r="N334" s="167">
        <f t="shared" si="12"/>
        <v>0</v>
      </c>
    </row>
    <row r="335" spans="1:14">
      <c r="A335" s="117"/>
      <c r="B335" s="117"/>
      <c r="C335" s="37"/>
      <c r="D335" s="37"/>
      <c r="E335" s="37"/>
      <c r="F335" s="37"/>
      <c r="G335" s="37"/>
      <c r="H335" s="37"/>
      <c r="I335" s="37"/>
      <c r="J335" s="37"/>
      <c r="K335" s="68"/>
      <c r="L335" s="37"/>
      <c r="M335" s="168"/>
      <c r="N335" s="167">
        <f t="shared" si="12"/>
        <v>0</v>
      </c>
    </row>
    <row r="336" spans="1:14">
      <c r="A336" s="117"/>
      <c r="B336" s="117"/>
      <c r="C336" s="37"/>
      <c r="D336" s="37"/>
      <c r="E336" s="37"/>
      <c r="F336" s="37"/>
      <c r="G336" s="37"/>
      <c r="H336" s="37"/>
      <c r="I336" s="37"/>
      <c r="J336" s="37"/>
      <c r="K336" s="68"/>
      <c r="L336" s="37"/>
      <c r="M336" s="168"/>
      <c r="N336" s="167">
        <f t="shared" si="12"/>
        <v>0</v>
      </c>
    </row>
    <row r="337" spans="1:14">
      <c r="A337" s="117"/>
      <c r="B337" s="117"/>
      <c r="C337" s="37"/>
      <c r="D337" s="37"/>
      <c r="E337" s="37"/>
      <c r="F337" s="37"/>
      <c r="G337" s="37"/>
      <c r="H337" s="37"/>
      <c r="I337" s="37"/>
      <c r="J337" s="37"/>
      <c r="K337" s="68"/>
      <c r="L337" s="37"/>
      <c r="M337" s="168"/>
      <c r="N337" s="167">
        <f t="shared" si="12"/>
        <v>0</v>
      </c>
    </row>
    <row r="338" spans="1:14">
      <c r="A338" s="117"/>
      <c r="B338" s="117"/>
      <c r="C338" s="37"/>
      <c r="D338" s="37"/>
      <c r="E338" s="37"/>
      <c r="F338" s="37"/>
      <c r="G338" s="37"/>
      <c r="H338" s="37"/>
      <c r="I338" s="37"/>
      <c r="J338" s="37"/>
      <c r="K338" s="68"/>
      <c r="L338" s="37"/>
      <c r="M338" s="168"/>
      <c r="N338" s="167">
        <f t="shared" si="12"/>
        <v>0</v>
      </c>
    </row>
    <row r="339" spans="1:14">
      <c r="A339" s="117"/>
      <c r="B339" s="117"/>
      <c r="C339" s="37"/>
      <c r="D339" s="37"/>
      <c r="E339" s="37"/>
      <c r="F339" s="37"/>
      <c r="G339" s="37"/>
      <c r="H339" s="37"/>
      <c r="I339" s="37"/>
      <c r="J339" s="37"/>
      <c r="K339" s="68"/>
      <c r="L339" s="37"/>
      <c r="M339" s="168"/>
      <c r="N339" s="167">
        <f t="shared" si="12"/>
        <v>0</v>
      </c>
    </row>
    <row r="340" spans="1:14">
      <c r="A340" s="117"/>
      <c r="B340" s="117"/>
      <c r="C340" s="37"/>
      <c r="D340" s="37"/>
      <c r="E340" s="37"/>
      <c r="F340" s="37"/>
      <c r="G340" s="37"/>
      <c r="H340" s="37"/>
      <c r="I340" s="37"/>
      <c r="J340" s="37"/>
      <c r="K340" s="68"/>
      <c r="L340" s="37"/>
      <c r="M340" s="168"/>
      <c r="N340" s="167">
        <f t="shared" si="12"/>
        <v>0</v>
      </c>
    </row>
    <row r="341" spans="1:14">
      <c r="A341" s="117"/>
      <c r="B341" s="117"/>
      <c r="C341" s="37"/>
      <c r="D341" s="37"/>
      <c r="E341" s="37"/>
      <c r="F341" s="37"/>
      <c r="G341" s="37"/>
      <c r="H341" s="37"/>
      <c r="I341" s="37"/>
      <c r="J341" s="37"/>
      <c r="K341" s="68"/>
      <c r="L341" s="37"/>
      <c r="M341" s="168"/>
      <c r="N341" s="167">
        <f t="shared" si="12"/>
        <v>0</v>
      </c>
    </row>
    <row r="342" spans="1:14">
      <c r="A342" s="117"/>
      <c r="B342" s="117"/>
      <c r="C342" s="37"/>
      <c r="D342" s="37"/>
      <c r="E342" s="37"/>
      <c r="F342" s="37"/>
      <c r="G342" s="37"/>
      <c r="H342" s="37"/>
      <c r="I342" s="37"/>
      <c r="J342" s="37"/>
      <c r="K342" s="68"/>
      <c r="L342" s="37"/>
      <c r="M342" s="168"/>
      <c r="N342" s="167">
        <f t="shared" si="12"/>
        <v>0</v>
      </c>
    </row>
    <row r="343" spans="1:14">
      <c r="A343" s="117"/>
      <c r="B343" s="117"/>
      <c r="C343" s="37"/>
      <c r="D343" s="37"/>
      <c r="E343" s="37"/>
      <c r="F343" s="37"/>
      <c r="G343" s="37"/>
      <c r="H343" s="37"/>
      <c r="I343" s="37"/>
      <c r="J343" s="37"/>
      <c r="K343" s="68"/>
      <c r="L343" s="37"/>
      <c r="M343" s="168"/>
      <c r="N343" s="167">
        <f t="shared" si="12"/>
        <v>0</v>
      </c>
    </row>
    <row r="344" spans="1:14">
      <c r="A344" s="117"/>
      <c r="B344" s="117"/>
      <c r="C344" s="37"/>
      <c r="D344" s="37"/>
      <c r="E344" s="37"/>
      <c r="F344" s="37"/>
      <c r="G344" s="37"/>
      <c r="H344" s="37"/>
      <c r="I344" s="37"/>
      <c r="J344" s="37"/>
      <c r="K344" s="68"/>
      <c r="L344" s="37"/>
      <c r="M344" s="168"/>
      <c r="N344" s="167">
        <f t="shared" si="12"/>
        <v>0</v>
      </c>
    </row>
    <row r="345" spans="1:14">
      <c r="A345" s="117"/>
      <c r="B345" s="117"/>
      <c r="C345" s="37"/>
      <c r="D345" s="37"/>
      <c r="E345" s="37"/>
      <c r="F345" s="37"/>
      <c r="G345" s="37"/>
      <c r="H345" s="37"/>
      <c r="I345" s="37"/>
      <c r="J345" s="37"/>
      <c r="K345" s="68"/>
      <c r="L345" s="37"/>
      <c r="M345" s="168"/>
      <c r="N345" s="167">
        <f t="shared" si="12"/>
        <v>0</v>
      </c>
    </row>
    <row r="346" spans="1:14">
      <c r="A346" s="117"/>
      <c r="B346" s="117"/>
      <c r="C346" s="37"/>
      <c r="D346" s="37"/>
      <c r="E346" s="37"/>
      <c r="F346" s="37"/>
      <c r="G346" s="37"/>
      <c r="H346" s="37"/>
      <c r="I346" s="37"/>
      <c r="J346" s="37"/>
      <c r="K346" s="68"/>
      <c r="L346" s="37"/>
      <c r="M346" s="168"/>
      <c r="N346" s="167">
        <f t="shared" si="12"/>
        <v>0</v>
      </c>
    </row>
    <row r="347" spans="1:14">
      <c r="A347" s="117"/>
      <c r="B347" s="117"/>
      <c r="C347" s="37"/>
      <c r="D347" s="37"/>
      <c r="E347" s="37"/>
      <c r="F347" s="37"/>
      <c r="G347" s="37"/>
      <c r="H347" s="37"/>
      <c r="I347" s="37"/>
      <c r="J347" s="37"/>
      <c r="K347" s="68"/>
      <c r="L347" s="37"/>
      <c r="M347" s="168"/>
      <c r="N347" s="167">
        <f t="shared" si="12"/>
        <v>0</v>
      </c>
    </row>
    <row r="348" spans="1:14">
      <c r="A348" s="117"/>
      <c r="B348" s="117"/>
      <c r="C348" s="37"/>
      <c r="D348" s="37"/>
      <c r="E348" s="37"/>
      <c r="F348" s="37"/>
      <c r="G348" s="37"/>
      <c r="H348" s="37"/>
      <c r="I348" s="37"/>
      <c r="J348" s="37"/>
      <c r="K348" s="68"/>
      <c r="L348" s="37"/>
      <c r="M348" s="168"/>
      <c r="N348" s="167">
        <f t="shared" si="12"/>
        <v>0</v>
      </c>
    </row>
    <row r="349" spans="1:14">
      <c r="A349" s="117"/>
      <c r="B349" s="117"/>
      <c r="C349" s="37"/>
      <c r="D349" s="37"/>
      <c r="E349" s="37"/>
      <c r="F349" s="37"/>
      <c r="G349" s="37"/>
      <c r="H349" s="37"/>
      <c r="I349" s="37"/>
      <c r="J349" s="37"/>
      <c r="K349" s="68"/>
      <c r="L349" s="37"/>
      <c r="M349" s="168"/>
      <c r="N349" s="167">
        <f t="shared" si="12"/>
        <v>0</v>
      </c>
    </row>
    <row r="350" spans="1:14">
      <c r="A350" s="117"/>
      <c r="B350" s="117"/>
      <c r="C350" s="37"/>
      <c r="D350" s="37"/>
      <c r="E350" s="37"/>
      <c r="F350" s="37"/>
      <c r="G350" s="37"/>
      <c r="H350" s="37"/>
      <c r="I350" s="37"/>
      <c r="J350" s="37"/>
      <c r="K350" s="68"/>
      <c r="L350" s="37"/>
      <c r="M350" s="168"/>
      <c r="N350" s="167">
        <f t="shared" si="12"/>
        <v>0</v>
      </c>
    </row>
    <row r="351" spans="1:14">
      <c r="A351" s="117"/>
      <c r="B351" s="117"/>
      <c r="C351" s="37"/>
      <c r="D351" s="37"/>
      <c r="E351" s="37"/>
      <c r="F351" s="37"/>
      <c r="G351" s="37"/>
      <c r="H351" s="37"/>
      <c r="I351" s="37"/>
      <c r="J351" s="37"/>
      <c r="K351" s="68"/>
      <c r="L351" s="37"/>
      <c r="M351" s="168"/>
      <c r="N351" s="167">
        <f t="shared" si="12"/>
        <v>0</v>
      </c>
    </row>
    <row r="352" spans="1:14">
      <c r="A352" s="117"/>
      <c r="B352" s="117"/>
      <c r="C352" s="37"/>
      <c r="D352" s="37"/>
      <c r="E352" s="37"/>
      <c r="F352" s="37"/>
      <c r="G352" s="37"/>
      <c r="H352" s="37"/>
      <c r="I352" s="37"/>
      <c r="J352" s="37"/>
      <c r="K352" s="68"/>
      <c r="L352" s="37"/>
      <c r="M352" s="168"/>
      <c r="N352" s="167">
        <f t="shared" si="12"/>
        <v>0</v>
      </c>
    </row>
    <row r="353" spans="1:14">
      <c r="A353" s="117"/>
      <c r="B353" s="117"/>
      <c r="C353" s="37"/>
      <c r="D353" s="37"/>
      <c r="E353" s="37"/>
      <c r="F353" s="37"/>
      <c r="G353" s="37"/>
      <c r="H353" s="37"/>
      <c r="I353" s="37"/>
      <c r="J353" s="37"/>
      <c r="K353" s="68"/>
      <c r="L353" s="37"/>
      <c r="M353" s="168"/>
      <c r="N353" s="167">
        <f t="shared" si="12"/>
        <v>0</v>
      </c>
    </row>
    <row r="354" spans="1:14">
      <c r="A354" s="117"/>
      <c r="B354" s="117"/>
      <c r="C354" s="37"/>
      <c r="D354" s="37"/>
      <c r="E354" s="37"/>
      <c r="F354" s="37"/>
      <c r="G354" s="37"/>
      <c r="H354" s="37"/>
      <c r="I354" s="37"/>
      <c r="J354" s="37"/>
      <c r="K354" s="68"/>
      <c r="L354" s="37"/>
      <c r="M354" s="168"/>
      <c r="N354" s="167">
        <f t="shared" si="12"/>
        <v>0</v>
      </c>
    </row>
    <row r="355" spans="1:14">
      <c r="A355" s="117"/>
      <c r="B355" s="117"/>
      <c r="C355" s="37"/>
      <c r="D355" s="37"/>
      <c r="E355" s="37"/>
      <c r="F355" s="37"/>
      <c r="G355" s="37"/>
      <c r="H355" s="37"/>
      <c r="I355" s="37"/>
      <c r="J355" s="37"/>
      <c r="K355" s="68"/>
      <c r="L355" s="37"/>
      <c r="M355" s="168"/>
      <c r="N355" s="167">
        <f t="shared" si="12"/>
        <v>0</v>
      </c>
    </row>
    <row r="356" spans="1:14">
      <c r="A356" s="117"/>
      <c r="B356" s="117"/>
      <c r="C356" s="37"/>
      <c r="D356" s="37"/>
      <c r="E356" s="37"/>
      <c r="F356" s="37"/>
      <c r="G356" s="37"/>
      <c r="H356" s="37"/>
      <c r="I356" s="37"/>
      <c r="J356" s="37"/>
      <c r="K356" s="68"/>
      <c r="L356" s="37"/>
      <c r="M356" s="168"/>
      <c r="N356" s="167">
        <f t="shared" si="12"/>
        <v>0</v>
      </c>
    </row>
    <row r="357" spans="1:14">
      <c r="A357" s="117"/>
      <c r="B357" s="117"/>
      <c r="C357" s="37"/>
      <c r="D357" s="37"/>
      <c r="E357" s="37"/>
      <c r="F357" s="37"/>
      <c r="G357" s="37"/>
      <c r="H357" s="37"/>
      <c r="I357" s="37"/>
      <c r="J357" s="37"/>
      <c r="K357" s="68"/>
      <c r="L357" s="37"/>
      <c r="M357" s="168"/>
      <c r="N357" s="167">
        <f t="shared" si="12"/>
        <v>0</v>
      </c>
    </row>
    <row r="358" spans="1:14">
      <c r="A358" s="117"/>
      <c r="B358" s="117"/>
      <c r="C358" s="37"/>
      <c r="D358" s="37"/>
      <c r="E358" s="37"/>
      <c r="F358" s="37"/>
      <c r="G358" s="37"/>
      <c r="H358" s="37"/>
      <c r="I358" s="37"/>
      <c r="J358" s="37"/>
      <c r="K358" s="68"/>
      <c r="L358" s="37"/>
      <c r="M358" s="168"/>
      <c r="N358" s="167">
        <f t="shared" si="12"/>
        <v>0</v>
      </c>
    </row>
    <row r="359" spans="1:14">
      <c r="A359" s="117"/>
      <c r="B359" s="117"/>
      <c r="C359" s="37"/>
      <c r="D359" s="37"/>
      <c r="E359" s="37"/>
      <c r="F359" s="37"/>
      <c r="G359" s="37"/>
      <c r="H359" s="37"/>
      <c r="I359" s="37"/>
      <c r="J359" s="37"/>
      <c r="K359" s="68"/>
      <c r="L359" s="37"/>
      <c r="M359" s="168"/>
      <c r="N359" s="167">
        <f t="shared" si="12"/>
        <v>0</v>
      </c>
    </row>
    <row r="360" spans="1:14">
      <c r="A360" s="117"/>
      <c r="B360" s="117"/>
      <c r="C360" s="37"/>
      <c r="D360" s="37"/>
      <c r="E360" s="37"/>
      <c r="F360" s="37"/>
      <c r="G360" s="37"/>
      <c r="H360" s="37"/>
      <c r="I360" s="37"/>
      <c r="J360" s="37"/>
      <c r="K360" s="68"/>
      <c r="L360" s="37"/>
      <c r="M360" s="168"/>
      <c r="N360" s="167">
        <f t="shared" si="12"/>
        <v>0</v>
      </c>
    </row>
    <row r="361" spans="1:14">
      <c r="A361" s="117"/>
      <c r="B361" s="117"/>
      <c r="C361" s="37"/>
      <c r="D361" s="37"/>
      <c r="E361" s="37"/>
      <c r="F361" s="37"/>
      <c r="G361" s="37"/>
      <c r="H361" s="37"/>
      <c r="I361" s="37"/>
      <c r="J361" s="37"/>
      <c r="K361" s="68"/>
      <c r="L361" s="37"/>
      <c r="M361" s="168"/>
      <c r="N361" s="167">
        <f t="shared" si="12"/>
        <v>0</v>
      </c>
    </row>
    <row r="362" spans="1:14">
      <c r="A362" s="117"/>
      <c r="B362" s="117"/>
      <c r="C362" s="37"/>
      <c r="D362" s="37"/>
      <c r="E362" s="37"/>
      <c r="F362" s="37"/>
      <c r="G362" s="37"/>
      <c r="H362" s="37"/>
      <c r="I362" s="37"/>
      <c r="J362" s="37"/>
      <c r="K362" s="68"/>
      <c r="L362" s="37"/>
      <c r="M362" s="168"/>
      <c r="N362" s="167">
        <f t="shared" si="12"/>
        <v>0</v>
      </c>
    </row>
    <row r="363" spans="1:14">
      <c r="A363" s="117"/>
      <c r="B363" s="117"/>
      <c r="C363" s="37"/>
      <c r="D363" s="37"/>
      <c r="E363" s="37"/>
      <c r="F363" s="37"/>
      <c r="G363" s="37"/>
      <c r="H363" s="37"/>
      <c r="I363" s="37"/>
      <c r="J363" s="37"/>
      <c r="K363" s="68"/>
      <c r="L363" s="37"/>
      <c r="M363" s="168"/>
      <c r="N363" s="167">
        <f t="shared" si="12"/>
        <v>0</v>
      </c>
    </row>
    <row r="364" spans="1:14">
      <c r="A364" s="117"/>
      <c r="B364" s="117"/>
      <c r="C364" s="37"/>
      <c r="D364" s="37"/>
      <c r="E364" s="37"/>
      <c r="F364" s="37"/>
      <c r="G364" s="37"/>
      <c r="H364" s="37"/>
      <c r="I364" s="37"/>
      <c r="J364" s="37"/>
      <c r="K364" s="68"/>
      <c r="L364" s="37"/>
      <c r="M364" s="168"/>
      <c r="N364" s="167">
        <f t="shared" si="12"/>
        <v>0</v>
      </c>
    </row>
    <row r="365" spans="1:14">
      <c r="A365" s="117"/>
      <c r="B365" s="117"/>
      <c r="C365" s="37"/>
      <c r="D365" s="37"/>
      <c r="E365" s="37"/>
      <c r="F365" s="37"/>
      <c r="G365" s="37"/>
      <c r="H365" s="37"/>
      <c r="I365" s="37"/>
      <c r="J365" s="37"/>
      <c r="K365" s="68"/>
      <c r="L365" s="37"/>
      <c r="M365" s="168"/>
      <c r="N365" s="167">
        <f t="shared" si="12"/>
        <v>0</v>
      </c>
    </row>
    <row r="366" spans="1:14">
      <c r="A366" s="117"/>
      <c r="B366" s="117"/>
      <c r="C366" s="37"/>
      <c r="D366" s="37"/>
      <c r="E366" s="37"/>
      <c r="F366" s="37"/>
      <c r="G366" s="37"/>
      <c r="H366" s="37"/>
      <c r="I366" s="37"/>
      <c r="J366" s="37"/>
      <c r="K366" s="68"/>
      <c r="L366" s="37"/>
      <c r="M366" s="168"/>
      <c r="N366" s="167">
        <f t="shared" ref="N366:N429" si="13">M366*1.92*1.15*1.022</f>
        <v>0</v>
      </c>
    </row>
    <row r="367" spans="1:14">
      <c r="A367" s="117"/>
      <c r="B367" s="117"/>
      <c r="C367" s="37"/>
      <c r="D367" s="37"/>
      <c r="E367" s="37"/>
      <c r="F367" s="37"/>
      <c r="G367" s="37"/>
      <c r="H367" s="37"/>
      <c r="I367" s="37"/>
      <c r="J367" s="37"/>
      <c r="K367" s="68"/>
      <c r="L367" s="37"/>
      <c r="M367" s="168"/>
      <c r="N367" s="167">
        <f t="shared" si="13"/>
        <v>0</v>
      </c>
    </row>
    <row r="368" spans="1:14">
      <c r="A368" s="117"/>
      <c r="B368" s="117"/>
      <c r="C368" s="37"/>
      <c r="D368" s="37"/>
      <c r="E368" s="37"/>
      <c r="F368" s="37"/>
      <c r="G368" s="37"/>
      <c r="H368" s="37"/>
      <c r="I368" s="37"/>
      <c r="J368" s="37"/>
      <c r="K368" s="68"/>
      <c r="L368" s="37"/>
      <c r="M368" s="168"/>
      <c r="N368" s="167">
        <f t="shared" si="13"/>
        <v>0</v>
      </c>
    </row>
    <row r="369" spans="1:14">
      <c r="A369" s="117"/>
      <c r="B369" s="117"/>
      <c r="C369" s="37"/>
      <c r="D369" s="37"/>
      <c r="E369" s="37"/>
      <c r="F369" s="37"/>
      <c r="G369" s="37"/>
      <c r="H369" s="37"/>
      <c r="I369" s="37"/>
      <c r="J369" s="37"/>
      <c r="K369" s="68"/>
      <c r="L369" s="37"/>
      <c r="M369" s="168"/>
      <c r="N369" s="167">
        <f t="shared" si="13"/>
        <v>0</v>
      </c>
    </row>
    <row r="370" spans="1:14">
      <c r="A370" s="117"/>
      <c r="B370" s="117"/>
      <c r="C370" s="37"/>
      <c r="D370" s="37"/>
      <c r="E370" s="37"/>
      <c r="F370" s="37"/>
      <c r="G370" s="37"/>
      <c r="H370" s="37"/>
      <c r="I370" s="37"/>
      <c r="J370" s="37"/>
      <c r="K370" s="68"/>
      <c r="L370" s="37"/>
      <c r="M370" s="168"/>
      <c r="N370" s="167">
        <f t="shared" si="13"/>
        <v>0</v>
      </c>
    </row>
    <row r="371" spans="1:14">
      <c r="A371" s="117"/>
      <c r="B371" s="117"/>
      <c r="C371" s="37"/>
      <c r="D371" s="37"/>
      <c r="E371" s="37"/>
      <c r="F371" s="37"/>
      <c r="G371" s="37"/>
      <c r="H371" s="37"/>
      <c r="I371" s="37"/>
      <c r="J371" s="37"/>
      <c r="K371" s="68"/>
      <c r="L371" s="37"/>
      <c r="M371" s="168"/>
      <c r="N371" s="167">
        <f t="shared" si="13"/>
        <v>0</v>
      </c>
    </row>
    <row r="372" spans="1:14">
      <c r="A372" s="117"/>
      <c r="B372" s="117"/>
      <c r="C372" s="37"/>
      <c r="D372" s="37"/>
      <c r="E372" s="37"/>
      <c r="F372" s="37"/>
      <c r="G372" s="37"/>
      <c r="H372" s="37"/>
      <c r="I372" s="37"/>
      <c r="J372" s="37"/>
      <c r="K372" s="68"/>
      <c r="L372" s="37"/>
      <c r="M372" s="168"/>
      <c r="N372" s="167">
        <f t="shared" si="13"/>
        <v>0</v>
      </c>
    </row>
    <row r="373" spans="1:14">
      <c r="A373" s="117"/>
      <c r="B373" s="117"/>
      <c r="C373" s="37"/>
      <c r="D373" s="37"/>
      <c r="E373" s="37"/>
      <c r="F373" s="37"/>
      <c r="G373" s="37"/>
      <c r="H373" s="37"/>
      <c r="I373" s="37"/>
      <c r="J373" s="37"/>
      <c r="K373" s="68"/>
      <c r="L373" s="37"/>
      <c r="M373" s="168"/>
      <c r="N373" s="167">
        <f t="shared" si="13"/>
        <v>0</v>
      </c>
    </row>
    <row r="374" spans="1:14">
      <c r="A374" s="117"/>
      <c r="B374" s="117"/>
      <c r="C374" s="37"/>
      <c r="D374" s="37"/>
      <c r="E374" s="37"/>
      <c r="F374" s="37"/>
      <c r="G374" s="37"/>
      <c r="H374" s="37"/>
      <c r="I374" s="37"/>
      <c r="J374" s="37"/>
      <c r="K374" s="68"/>
      <c r="L374" s="37"/>
      <c r="M374" s="168"/>
      <c r="N374" s="167">
        <f t="shared" si="13"/>
        <v>0</v>
      </c>
    </row>
    <row r="375" spans="1:14">
      <c r="A375" s="117"/>
      <c r="B375" s="117"/>
      <c r="C375" s="37"/>
      <c r="D375" s="37"/>
      <c r="E375" s="37"/>
      <c r="F375" s="37"/>
      <c r="G375" s="37"/>
      <c r="H375" s="37"/>
      <c r="I375" s="37"/>
      <c r="J375" s="37"/>
      <c r="K375" s="68"/>
      <c r="L375" s="37"/>
      <c r="M375" s="168"/>
      <c r="N375" s="167">
        <f t="shared" si="13"/>
        <v>0</v>
      </c>
    </row>
    <row r="376" spans="1:14">
      <c r="A376" s="117"/>
      <c r="B376" s="117"/>
      <c r="C376" s="37"/>
      <c r="D376" s="37"/>
      <c r="E376" s="37"/>
      <c r="F376" s="37"/>
      <c r="G376" s="37"/>
      <c r="H376" s="37"/>
      <c r="I376" s="37"/>
      <c r="J376" s="37"/>
      <c r="K376" s="68"/>
      <c r="L376" s="37"/>
      <c r="M376" s="168"/>
      <c r="N376" s="167">
        <f t="shared" si="13"/>
        <v>0</v>
      </c>
    </row>
    <row r="377" spans="1:14">
      <c r="A377" s="117"/>
      <c r="B377" s="117"/>
      <c r="C377" s="37"/>
      <c r="D377" s="37"/>
      <c r="E377" s="37"/>
      <c r="F377" s="37"/>
      <c r="G377" s="37"/>
      <c r="H377" s="37"/>
      <c r="I377" s="37"/>
      <c r="J377" s="37"/>
      <c r="K377" s="68"/>
      <c r="L377" s="37"/>
      <c r="M377" s="168"/>
      <c r="N377" s="167">
        <f t="shared" si="13"/>
        <v>0</v>
      </c>
    </row>
    <row r="378" spans="1:14">
      <c r="A378" s="117"/>
      <c r="B378" s="117"/>
      <c r="C378" s="37"/>
      <c r="D378" s="37"/>
      <c r="E378" s="37"/>
      <c r="F378" s="37"/>
      <c r="G378" s="37"/>
      <c r="H378" s="37"/>
      <c r="I378" s="37"/>
      <c r="J378" s="37"/>
      <c r="K378" s="68"/>
      <c r="L378" s="37"/>
      <c r="M378" s="168"/>
      <c r="N378" s="167">
        <f t="shared" si="13"/>
        <v>0</v>
      </c>
    </row>
    <row r="379" spans="1:14">
      <c r="A379" s="117"/>
      <c r="B379" s="117"/>
      <c r="C379" s="37"/>
      <c r="D379" s="37"/>
      <c r="E379" s="37"/>
      <c r="F379" s="37"/>
      <c r="G379" s="37"/>
      <c r="H379" s="37"/>
      <c r="I379" s="37"/>
      <c r="J379" s="37"/>
      <c r="K379" s="68"/>
      <c r="L379" s="37"/>
      <c r="M379" s="168"/>
      <c r="N379" s="167">
        <f t="shared" si="13"/>
        <v>0</v>
      </c>
    </row>
    <row r="380" spans="1:14">
      <c r="A380" s="117"/>
      <c r="B380" s="117"/>
      <c r="C380" s="37"/>
      <c r="D380" s="37"/>
      <c r="E380" s="37"/>
      <c r="F380" s="37"/>
      <c r="G380" s="37"/>
      <c r="H380" s="37"/>
      <c r="I380" s="37"/>
      <c r="J380" s="37"/>
      <c r="K380" s="68"/>
      <c r="L380" s="37"/>
      <c r="M380" s="168"/>
      <c r="N380" s="167">
        <f t="shared" si="13"/>
        <v>0</v>
      </c>
    </row>
    <row r="381" spans="1:14">
      <c r="A381" s="117"/>
      <c r="B381" s="117"/>
      <c r="C381" s="37"/>
      <c r="D381" s="37"/>
      <c r="E381" s="37"/>
      <c r="F381" s="37"/>
      <c r="G381" s="37"/>
      <c r="H381" s="37"/>
      <c r="I381" s="37"/>
      <c r="J381" s="37"/>
      <c r="K381" s="68"/>
      <c r="L381" s="37"/>
      <c r="M381" s="168"/>
      <c r="N381" s="167">
        <f t="shared" si="13"/>
        <v>0</v>
      </c>
    </row>
    <row r="382" spans="1:14">
      <c r="A382" s="117"/>
      <c r="B382" s="117"/>
      <c r="C382" s="37"/>
      <c r="D382" s="37"/>
      <c r="E382" s="37"/>
      <c r="F382" s="37"/>
      <c r="G382" s="37"/>
      <c r="H382" s="37"/>
      <c r="I382" s="37"/>
      <c r="J382" s="37"/>
      <c r="K382" s="68"/>
      <c r="L382" s="37"/>
      <c r="M382" s="168"/>
      <c r="N382" s="167">
        <f t="shared" si="13"/>
        <v>0</v>
      </c>
    </row>
    <row r="383" spans="1:14">
      <c r="A383" s="117"/>
      <c r="B383" s="117"/>
      <c r="C383" s="37"/>
      <c r="D383" s="37"/>
      <c r="E383" s="37"/>
      <c r="F383" s="37"/>
      <c r="G383" s="37"/>
      <c r="H383" s="37"/>
      <c r="I383" s="37"/>
      <c r="J383" s="37"/>
      <c r="K383" s="68"/>
      <c r="L383" s="37"/>
      <c r="M383" s="168"/>
      <c r="N383" s="167">
        <f t="shared" si="13"/>
        <v>0</v>
      </c>
    </row>
    <row r="384" spans="1:14">
      <c r="A384" s="117"/>
      <c r="B384" s="117"/>
      <c r="C384" s="37"/>
      <c r="D384" s="37"/>
      <c r="E384" s="37"/>
      <c r="F384" s="37"/>
      <c r="G384" s="37"/>
      <c r="H384" s="37"/>
      <c r="I384" s="37"/>
      <c r="J384" s="37"/>
      <c r="K384" s="68"/>
      <c r="L384" s="37"/>
      <c r="M384" s="168"/>
      <c r="N384" s="167">
        <f t="shared" si="13"/>
        <v>0</v>
      </c>
    </row>
    <row r="385" spans="1:14">
      <c r="A385" s="117"/>
      <c r="B385" s="117"/>
      <c r="C385" s="37"/>
      <c r="D385" s="37"/>
      <c r="E385" s="37"/>
      <c r="F385" s="37"/>
      <c r="G385" s="37"/>
      <c r="H385" s="37"/>
      <c r="I385" s="37"/>
      <c r="J385" s="37"/>
      <c r="K385" s="68"/>
      <c r="L385" s="37"/>
      <c r="M385" s="168"/>
      <c r="N385" s="167">
        <f t="shared" si="13"/>
        <v>0</v>
      </c>
    </row>
    <row r="386" spans="1:14">
      <c r="A386" s="117"/>
      <c r="B386" s="117"/>
      <c r="C386" s="37"/>
      <c r="D386" s="37"/>
      <c r="E386" s="37"/>
      <c r="F386" s="37"/>
      <c r="G386" s="37"/>
      <c r="H386" s="37"/>
      <c r="I386" s="37"/>
      <c r="J386" s="37"/>
      <c r="K386" s="68"/>
      <c r="L386" s="37"/>
      <c r="M386" s="168"/>
      <c r="N386" s="167">
        <f t="shared" si="13"/>
        <v>0</v>
      </c>
    </row>
    <row r="387" spans="1:14">
      <c r="A387" s="117"/>
      <c r="B387" s="117"/>
      <c r="C387" s="37"/>
      <c r="D387" s="37"/>
      <c r="E387" s="37"/>
      <c r="F387" s="37"/>
      <c r="G387" s="37"/>
      <c r="H387" s="37"/>
      <c r="I387" s="37"/>
      <c r="J387" s="37"/>
      <c r="K387" s="68"/>
      <c r="L387" s="37"/>
      <c r="M387" s="168"/>
      <c r="N387" s="167">
        <f t="shared" si="13"/>
        <v>0</v>
      </c>
    </row>
    <row r="388" spans="1:14">
      <c r="A388" s="117"/>
      <c r="B388" s="117"/>
      <c r="C388" s="37"/>
      <c r="D388" s="37"/>
      <c r="E388" s="37"/>
      <c r="F388" s="37"/>
      <c r="G388" s="37"/>
      <c r="H388" s="37"/>
      <c r="I388" s="37"/>
      <c r="J388" s="37"/>
      <c r="K388" s="68"/>
      <c r="L388" s="37"/>
      <c r="M388" s="168"/>
      <c r="N388" s="167">
        <f t="shared" si="13"/>
        <v>0</v>
      </c>
    </row>
    <row r="389" spans="1:14">
      <c r="A389" s="117"/>
      <c r="B389" s="117"/>
      <c r="C389" s="37"/>
      <c r="D389" s="37"/>
      <c r="E389" s="37"/>
      <c r="F389" s="37"/>
      <c r="G389" s="37"/>
      <c r="H389" s="37"/>
      <c r="I389" s="37"/>
      <c r="J389" s="37"/>
      <c r="K389" s="68"/>
      <c r="L389" s="37"/>
      <c r="M389" s="168"/>
      <c r="N389" s="167">
        <f t="shared" si="13"/>
        <v>0</v>
      </c>
    </row>
    <row r="390" spans="1:14">
      <c r="A390" s="117"/>
      <c r="B390" s="117"/>
      <c r="C390" s="37"/>
      <c r="D390" s="37"/>
      <c r="E390" s="37"/>
      <c r="F390" s="37"/>
      <c r="G390" s="37"/>
      <c r="H390" s="37"/>
      <c r="I390" s="37"/>
      <c r="J390" s="37"/>
      <c r="K390" s="68"/>
      <c r="L390" s="37"/>
      <c r="M390" s="168"/>
      <c r="N390" s="167">
        <f t="shared" si="13"/>
        <v>0</v>
      </c>
    </row>
    <row r="391" spans="1:14">
      <c r="A391" s="117"/>
      <c r="B391" s="117"/>
      <c r="C391" s="37"/>
      <c r="D391" s="37"/>
      <c r="E391" s="37"/>
      <c r="F391" s="37"/>
      <c r="G391" s="37"/>
      <c r="H391" s="37"/>
      <c r="I391" s="37"/>
      <c r="J391" s="37"/>
      <c r="K391" s="68"/>
      <c r="L391" s="37"/>
      <c r="M391" s="168"/>
      <c r="N391" s="167">
        <f t="shared" si="13"/>
        <v>0</v>
      </c>
    </row>
    <row r="392" spans="1:14">
      <c r="A392" s="117"/>
      <c r="B392" s="117"/>
      <c r="C392" s="37"/>
      <c r="D392" s="37"/>
      <c r="E392" s="37"/>
      <c r="F392" s="37"/>
      <c r="G392" s="37"/>
      <c r="H392" s="37"/>
      <c r="I392" s="37"/>
      <c r="J392" s="37"/>
      <c r="K392" s="68"/>
      <c r="L392" s="37"/>
      <c r="M392" s="168"/>
      <c r="N392" s="167">
        <f t="shared" si="13"/>
        <v>0</v>
      </c>
    </row>
    <row r="393" spans="1:14">
      <c r="A393" s="117"/>
      <c r="B393" s="117"/>
      <c r="C393" s="37"/>
      <c r="D393" s="37"/>
      <c r="E393" s="37"/>
      <c r="F393" s="37"/>
      <c r="G393" s="37"/>
      <c r="H393" s="37"/>
      <c r="I393" s="37"/>
      <c r="J393" s="37"/>
      <c r="K393" s="68"/>
      <c r="L393" s="37"/>
      <c r="M393" s="168"/>
      <c r="N393" s="167">
        <f t="shared" si="13"/>
        <v>0</v>
      </c>
    </row>
    <row r="394" spans="1:14">
      <c r="A394" s="117"/>
      <c r="B394" s="117"/>
      <c r="C394" s="37"/>
      <c r="D394" s="37"/>
      <c r="E394" s="37"/>
      <c r="F394" s="37"/>
      <c r="G394" s="37"/>
      <c r="H394" s="37"/>
      <c r="I394" s="37"/>
      <c r="J394" s="37"/>
      <c r="K394" s="68"/>
      <c r="L394" s="37"/>
      <c r="M394" s="168"/>
      <c r="N394" s="167">
        <f t="shared" si="13"/>
        <v>0</v>
      </c>
    </row>
    <row r="395" spans="1:14">
      <c r="A395" s="117"/>
      <c r="B395" s="117"/>
      <c r="C395" s="37"/>
      <c r="D395" s="37"/>
      <c r="E395" s="37"/>
      <c r="F395" s="37"/>
      <c r="G395" s="37"/>
      <c r="H395" s="37"/>
      <c r="I395" s="37"/>
      <c r="J395" s="37"/>
      <c r="K395" s="68"/>
      <c r="L395" s="37"/>
      <c r="M395" s="168"/>
      <c r="N395" s="167">
        <f t="shared" si="13"/>
        <v>0</v>
      </c>
    </row>
    <row r="396" spans="1:14">
      <c r="A396" s="117"/>
      <c r="B396" s="117"/>
      <c r="C396" s="37"/>
      <c r="D396" s="37"/>
      <c r="E396" s="37"/>
      <c r="F396" s="37"/>
      <c r="G396" s="37"/>
      <c r="H396" s="37"/>
      <c r="I396" s="37"/>
      <c r="J396" s="37"/>
      <c r="K396" s="68"/>
      <c r="L396" s="37"/>
      <c r="M396" s="168"/>
      <c r="N396" s="167">
        <f t="shared" si="13"/>
        <v>0</v>
      </c>
    </row>
    <row r="397" spans="1:14">
      <c r="A397" s="117"/>
      <c r="B397" s="117"/>
      <c r="C397" s="37"/>
      <c r="D397" s="37"/>
      <c r="E397" s="37"/>
      <c r="F397" s="37"/>
      <c r="G397" s="37"/>
      <c r="H397" s="37"/>
      <c r="I397" s="37"/>
      <c r="J397" s="37"/>
      <c r="K397" s="68"/>
      <c r="L397" s="37"/>
      <c r="M397" s="168"/>
      <c r="N397" s="167">
        <f t="shared" si="13"/>
        <v>0</v>
      </c>
    </row>
    <row r="398" spans="1:14">
      <c r="A398" s="117"/>
      <c r="B398" s="117"/>
      <c r="C398" s="37"/>
      <c r="D398" s="37"/>
      <c r="E398" s="37"/>
      <c r="F398" s="37"/>
      <c r="G398" s="37"/>
      <c r="H398" s="37"/>
      <c r="I398" s="37"/>
      <c r="J398" s="37"/>
      <c r="K398" s="68"/>
      <c r="L398" s="37"/>
      <c r="M398" s="168"/>
      <c r="N398" s="167">
        <f t="shared" si="13"/>
        <v>0</v>
      </c>
    </row>
    <row r="399" spans="1:14">
      <c r="A399" s="117"/>
      <c r="B399" s="117"/>
      <c r="C399" s="37"/>
      <c r="D399" s="37"/>
      <c r="E399" s="37"/>
      <c r="F399" s="37"/>
      <c r="G399" s="37"/>
      <c r="H399" s="37"/>
      <c r="I399" s="37"/>
      <c r="J399" s="37"/>
      <c r="K399" s="68"/>
      <c r="L399" s="37"/>
      <c r="M399" s="168"/>
      <c r="N399" s="167">
        <f t="shared" si="13"/>
        <v>0</v>
      </c>
    </row>
    <row r="400" spans="1:14">
      <c r="A400" s="117"/>
      <c r="B400" s="117"/>
      <c r="C400" s="37"/>
      <c r="D400" s="37"/>
      <c r="E400" s="37"/>
      <c r="F400" s="37"/>
      <c r="G400" s="37"/>
      <c r="H400" s="37"/>
      <c r="I400" s="37"/>
      <c r="J400" s="37"/>
      <c r="K400" s="68"/>
      <c r="L400" s="37"/>
      <c r="M400" s="168"/>
      <c r="N400" s="167">
        <f t="shared" si="13"/>
        <v>0</v>
      </c>
    </row>
    <row r="401" spans="1:14">
      <c r="A401" s="117"/>
      <c r="B401" s="117"/>
      <c r="C401" s="37"/>
      <c r="D401" s="37"/>
      <c r="E401" s="37"/>
      <c r="F401" s="37"/>
      <c r="G401" s="37"/>
      <c r="H401" s="37"/>
      <c r="I401" s="37"/>
      <c r="J401" s="37"/>
      <c r="K401" s="68"/>
      <c r="L401" s="37"/>
      <c r="M401" s="168"/>
      <c r="N401" s="167">
        <f t="shared" si="13"/>
        <v>0</v>
      </c>
    </row>
    <row r="402" spans="1:14">
      <c r="A402" s="117"/>
      <c r="B402" s="117"/>
      <c r="C402" s="37"/>
      <c r="D402" s="37"/>
      <c r="E402" s="37"/>
      <c r="F402" s="37"/>
      <c r="G402" s="37"/>
      <c r="H402" s="37"/>
      <c r="I402" s="37"/>
      <c r="J402" s="37"/>
      <c r="K402" s="68"/>
      <c r="L402" s="37"/>
      <c r="M402" s="168"/>
      <c r="N402" s="167">
        <f t="shared" si="13"/>
        <v>0</v>
      </c>
    </row>
    <row r="403" spans="1:14">
      <c r="A403" s="117"/>
      <c r="B403" s="117"/>
      <c r="C403" s="37"/>
      <c r="D403" s="37"/>
      <c r="E403" s="37"/>
      <c r="F403" s="37"/>
      <c r="G403" s="37"/>
      <c r="H403" s="37"/>
      <c r="I403" s="37"/>
      <c r="J403" s="37"/>
      <c r="K403" s="68"/>
      <c r="L403" s="37"/>
      <c r="M403" s="168"/>
      <c r="N403" s="167">
        <f t="shared" si="13"/>
        <v>0</v>
      </c>
    </row>
    <row r="404" spans="1:14">
      <c r="A404" s="117"/>
      <c r="B404" s="117"/>
      <c r="C404" s="37"/>
      <c r="D404" s="37"/>
      <c r="E404" s="37"/>
      <c r="F404" s="37"/>
      <c r="G404" s="37"/>
      <c r="H404" s="37"/>
      <c r="I404" s="37"/>
      <c r="J404" s="37"/>
      <c r="K404" s="68"/>
      <c r="L404" s="37"/>
      <c r="M404" s="168"/>
      <c r="N404" s="167">
        <f t="shared" si="13"/>
        <v>0</v>
      </c>
    </row>
    <row r="405" spans="1:14">
      <c r="A405" s="117"/>
      <c r="B405" s="117"/>
      <c r="C405" s="37"/>
      <c r="D405" s="37"/>
      <c r="E405" s="37"/>
      <c r="F405" s="37"/>
      <c r="G405" s="37"/>
      <c r="H405" s="37"/>
      <c r="I405" s="37"/>
      <c r="J405" s="37"/>
      <c r="K405" s="68"/>
      <c r="L405" s="37"/>
      <c r="M405" s="168"/>
      <c r="N405" s="167">
        <f t="shared" si="13"/>
        <v>0</v>
      </c>
    </row>
    <row r="406" spans="1:14">
      <c r="A406" s="117"/>
      <c r="B406" s="117"/>
      <c r="C406" s="37"/>
      <c r="D406" s="37"/>
      <c r="E406" s="37"/>
      <c r="F406" s="37"/>
      <c r="G406" s="37"/>
      <c r="H406" s="37"/>
      <c r="I406" s="37"/>
      <c r="J406" s="37"/>
      <c r="K406" s="68"/>
      <c r="L406" s="37"/>
      <c r="M406" s="168"/>
      <c r="N406" s="167">
        <f t="shared" si="13"/>
        <v>0</v>
      </c>
    </row>
    <row r="407" spans="1:14">
      <c r="A407" s="117"/>
      <c r="B407" s="117"/>
      <c r="C407" s="37"/>
      <c r="D407" s="37"/>
      <c r="E407" s="37"/>
      <c r="F407" s="37"/>
      <c r="G407" s="37"/>
      <c r="H407" s="37"/>
      <c r="I407" s="37"/>
      <c r="J407" s="37"/>
      <c r="K407" s="68"/>
      <c r="L407" s="37"/>
      <c r="M407" s="168"/>
      <c r="N407" s="167">
        <f t="shared" si="13"/>
        <v>0</v>
      </c>
    </row>
    <row r="408" spans="1:14">
      <c r="A408" s="117"/>
      <c r="B408" s="117"/>
      <c r="C408" s="37"/>
      <c r="D408" s="37"/>
      <c r="E408" s="37"/>
      <c r="F408" s="37"/>
      <c r="G408" s="37"/>
      <c r="H408" s="37"/>
      <c r="I408" s="37"/>
      <c r="J408" s="37"/>
      <c r="K408" s="68"/>
      <c r="L408" s="37"/>
      <c r="M408" s="168"/>
      <c r="N408" s="167">
        <f t="shared" si="13"/>
        <v>0</v>
      </c>
    </row>
    <row r="409" spans="1:14">
      <c r="A409" s="117"/>
      <c r="B409" s="117"/>
      <c r="C409" s="37"/>
      <c r="D409" s="37"/>
      <c r="E409" s="37"/>
      <c r="F409" s="37"/>
      <c r="G409" s="37"/>
      <c r="H409" s="37"/>
      <c r="I409" s="37"/>
      <c r="J409" s="37"/>
      <c r="K409" s="68"/>
      <c r="L409" s="37"/>
      <c r="M409" s="168"/>
      <c r="N409" s="167">
        <f t="shared" si="13"/>
        <v>0</v>
      </c>
    </row>
    <row r="410" spans="1:14">
      <c r="A410" s="117"/>
      <c r="B410" s="117"/>
      <c r="C410" s="37"/>
      <c r="D410" s="37"/>
      <c r="E410" s="37"/>
      <c r="F410" s="37"/>
      <c r="G410" s="37"/>
      <c r="H410" s="37"/>
      <c r="I410" s="37"/>
      <c r="J410" s="37"/>
      <c r="K410" s="68"/>
      <c r="L410" s="37"/>
      <c r="M410" s="168"/>
      <c r="N410" s="167">
        <f t="shared" si="13"/>
        <v>0</v>
      </c>
    </row>
    <row r="411" spans="1:14">
      <c r="A411" s="117"/>
      <c r="B411" s="117"/>
      <c r="C411" s="37"/>
      <c r="D411" s="37"/>
      <c r="E411" s="37"/>
      <c r="F411" s="37"/>
      <c r="G411" s="37"/>
      <c r="H411" s="37"/>
      <c r="I411" s="37"/>
      <c r="J411" s="37"/>
      <c r="K411" s="68"/>
      <c r="L411" s="37"/>
      <c r="M411" s="168"/>
      <c r="N411" s="167">
        <f t="shared" si="13"/>
        <v>0</v>
      </c>
    </row>
    <row r="412" spans="1:14">
      <c r="A412" s="117"/>
      <c r="B412" s="117"/>
      <c r="C412" s="37"/>
      <c r="D412" s="37"/>
      <c r="E412" s="37"/>
      <c r="F412" s="37"/>
      <c r="G412" s="37"/>
      <c r="H412" s="37"/>
      <c r="I412" s="37"/>
      <c r="J412" s="37"/>
      <c r="K412" s="68"/>
      <c r="L412" s="37"/>
      <c r="M412" s="168"/>
      <c r="N412" s="167">
        <f t="shared" si="13"/>
        <v>0</v>
      </c>
    </row>
    <row r="413" spans="1:14">
      <c r="A413" s="117"/>
      <c r="B413" s="117"/>
      <c r="C413" s="37"/>
      <c r="D413" s="37"/>
      <c r="E413" s="37"/>
      <c r="F413" s="37"/>
      <c r="G413" s="37"/>
      <c r="H413" s="37"/>
      <c r="I413" s="37"/>
      <c r="J413" s="37"/>
      <c r="K413" s="68"/>
      <c r="L413" s="37"/>
      <c r="M413" s="168"/>
      <c r="N413" s="167">
        <f t="shared" si="13"/>
        <v>0</v>
      </c>
    </row>
    <row r="414" spans="1:14">
      <c r="A414" s="117"/>
      <c r="B414" s="117"/>
      <c r="C414" s="37"/>
      <c r="D414" s="37"/>
      <c r="E414" s="37"/>
      <c r="F414" s="37"/>
      <c r="G414" s="37"/>
      <c r="H414" s="37"/>
      <c r="I414" s="37"/>
      <c r="J414" s="37"/>
      <c r="K414" s="68"/>
      <c r="L414" s="37"/>
      <c r="M414" s="168"/>
      <c r="N414" s="167">
        <f t="shared" si="13"/>
        <v>0</v>
      </c>
    </row>
    <row r="415" spans="1:14">
      <c r="A415" s="117"/>
      <c r="B415" s="117"/>
      <c r="C415" s="37"/>
      <c r="D415" s="37"/>
      <c r="E415" s="37"/>
      <c r="F415" s="37"/>
      <c r="G415" s="37"/>
      <c r="H415" s="37"/>
      <c r="I415" s="37"/>
      <c r="J415" s="37"/>
      <c r="K415" s="68"/>
      <c r="L415" s="37"/>
      <c r="M415" s="168"/>
      <c r="N415" s="167">
        <f t="shared" si="13"/>
        <v>0</v>
      </c>
    </row>
    <row r="416" spans="1:14">
      <c r="A416" s="117"/>
      <c r="B416" s="117"/>
      <c r="C416" s="37"/>
      <c r="D416" s="37"/>
      <c r="E416" s="37"/>
      <c r="F416" s="37"/>
      <c r="G416" s="37"/>
      <c r="H416" s="37"/>
      <c r="I416" s="37"/>
      <c r="J416" s="37"/>
      <c r="K416" s="68"/>
      <c r="L416" s="37"/>
      <c r="M416" s="168"/>
      <c r="N416" s="167">
        <f t="shared" si="13"/>
        <v>0</v>
      </c>
    </row>
    <row r="417" spans="1:14">
      <c r="A417" s="117"/>
      <c r="B417" s="117"/>
      <c r="C417" s="37"/>
      <c r="D417" s="37"/>
      <c r="E417" s="37"/>
      <c r="F417" s="37"/>
      <c r="G417" s="37"/>
      <c r="H417" s="37"/>
      <c r="I417" s="37"/>
      <c r="J417" s="37"/>
      <c r="K417" s="68"/>
      <c r="L417" s="37"/>
      <c r="M417" s="168"/>
      <c r="N417" s="167">
        <f t="shared" si="13"/>
        <v>0</v>
      </c>
    </row>
    <row r="418" spans="1:14">
      <c r="A418" s="117"/>
      <c r="B418" s="117"/>
      <c r="C418" s="37"/>
      <c r="D418" s="37"/>
      <c r="E418" s="37"/>
      <c r="F418" s="37"/>
      <c r="G418" s="37"/>
      <c r="H418" s="37"/>
      <c r="I418" s="37"/>
      <c r="J418" s="37"/>
      <c r="K418" s="68"/>
      <c r="L418" s="37"/>
      <c r="M418" s="168"/>
      <c r="N418" s="167">
        <f t="shared" si="13"/>
        <v>0</v>
      </c>
    </row>
    <row r="419" spans="1:14">
      <c r="A419" s="117"/>
      <c r="B419" s="117"/>
      <c r="C419" s="37"/>
      <c r="D419" s="37"/>
      <c r="E419" s="37"/>
      <c r="F419" s="37"/>
      <c r="G419" s="37"/>
      <c r="H419" s="37"/>
      <c r="I419" s="37"/>
      <c r="J419" s="37"/>
      <c r="K419" s="68"/>
      <c r="L419" s="37"/>
      <c r="M419" s="168"/>
      <c r="N419" s="167">
        <f t="shared" si="13"/>
        <v>0</v>
      </c>
    </row>
    <row r="420" spans="1:14">
      <c r="A420" s="117"/>
      <c r="B420" s="117"/>
      <c r="C420" s="37"/>
      <c r="D420" s="37"/>
      <c r="E420" s="37"/>
      <c r="F420" s="37"/>
      <c r="G420" s="37"/>
      <c r="H420" s="37"/>
      <c r="I420" s="37"/>
      <c r="J420" s="37"/>
      <c r="K420" s="68"/>
      <c r="L420" s="37"/>
      <c r="M420" s="168"/>
      <c r="N420" s="167">
        <f t="shared" si="13"/>
        <v>0</v>
      </c>
    </row>
    <row r="421" spans="1:14">
      <c r="A421" s="117"/>
      <c r="B421" s="117"/>
      <c r="C421" s="37"/>
      <c r="D421" s="37"/>
      <c r="E421" s="37"/>
      <c r="F421" s="37"/>
      <c r="G421" s="37"/>
      <c r="H421" s="37"/>
      <c r="I421" s="37"/>
      <c r="J421" s="37"/>
      <c r="K421" s="68"/>
      <c r="L421" s="37"/>
      <c r="M421" s="168"/>
      <c r="N421" s="167">
        <f t="shared" si="13"/>
        <v>0</v>
      </c>
    </row>
    <row r="422" spans="1:14">
      <c r="A422" s="117"/>
      <c r="B422" s="117"/>
      <c r="C422" s="37"/>
      <c r="D422" s="37"/>
      <c r="E422" s="37"/>
      <c r="F422" s="37"/>
      <c r="G422" s="37"/>
      <c r="H422" s="37"/>
      <c r="I422" s="37"/>
      <c r="J422" s="37"/>
      <c r="K422" s="68"/>
      <c r="L422" s="37"/>
      <c r="M422" s="168"/>
      <c r="N422" s="167">
        <f t="shared" si="13"/>
        <v>0</v>
      </c>
    </row>
    <row r="423" spans="1:14">
      <c r="A423" s="117"/>
      <c r="B423" s="117"/>
      <c r="C423" s="37"/>
      <c r="D423" s="37"/>
      <c r="E423" s="37"/>
      <c r="F423" s="37"/>
      <c r="G423" s="37"/>
      <c r="H423" s="37"/>
      <c r="I423" s="37"/>
      <c r="J423" s="37"/>
      <c r="K423" s="68"/>
      <c r="L423" s="37"/>
      <c r="M423" s="168"/>
      <c r="N423" s="167">
        <f t="shared" si="13"/>
        <v>0</v>
      </c>
    </row>
    <row r="424" spans="1:14">
      <c r="A424" s="117"/>
      <c r="B424" s="117"/>
      <c r="C424" s="37"/>
      <c r="D424" s="37"/>
      <c r="E424" s="37"/>
      <c r="F424" s="37"/>
      <c r="G424" s="37"/>
      <c r="H424" s="37"/>
      <c r="I424" s="37"/>
      <c r="J424" s="37"/>
      <c r="K424" s="68"/>
      <c r="L424" s="37"/>
      <c r="M424" s="168"/>
      <c r="N424" s="167">
        <f t="shared" si="13"/>
        <v>0</v>
      </c>
    </row>
    <row r="425" spans="1:14">
      <c r="A425" s="117"/>
      <c r="B425" s="117"/>
      <c r="C425" s="37"/>
      <c r="D425" s="37"/>
      <c r="E425" s="37"/>
      <c r="F425" s="37"/>
      <c r="G425" s="37"/>
      <c r="H425" s="37"/>
      <c r="I425" s="37"/>
      <c r="J425" s="37"/>
      <c r="K425" s="68"/>
      <c r="L425" s="37"/>
      <c r="M425" s="168"/>
      <c r="N425" s="167">
        <f t="shared" si="13"/>
        <v>0</v>
      </c>
    </row>
    <row r="426" spans="1:14">
      <c r="A426" s="117"/>
      <c r="B426" s="117"/>
      <c r="C426" s="37"/>
      <c r="D426" s="37"/>
      <c r="E426" s="37"/>
      <c r="F426" s="37"/>
      <c r="G426" s="37"/>
      <c r="H426" s="37"/>
      <c r="I426" s="37"/>
      <c r="J426" s="37"/>
      <c r="K426" s="68"/>
      <c r="L426" s="37"/>
      <c r="M426" s="168"/>
      <c r="N426" s="167">
        <f t="shared" si="13"/>
        <v>0</v>
      </c>
    </row>
    <row r="427" spans="1:14">
      <c r="A427" s="117"/>
      <c r="B427" s="117"/>
      <c r="C427" s="37"/>
      <c r="D427" s="37"/>
      <c r="E427" s="37"/>
      <c r="F427" s="37"/>
      <c r="G427" s="37"/>
      <c r="H427" s="37"/>
      <c r="I427" s="37"/>
      <c r="J427" s="37"/>
      <c r="K427" s="68"/>
      <c r="L427" s="37"/>
      <c r="M427" s="168"/>
      <c r="N427" s="167">
        <f t="shared" si="13"/>
        <v>0</v>
      </c>
    </row>
    <row r="428" spans="1:14">
      <c r="A428" s="117"/>
      <c r="B428" s="117"/>
      <c r="C428" s="37"/>
      <c r="D428" s="37"/>
      <c r="E428" s="37"/>
      <c r="F428" s="37"/>
      <c r="G428" s="37"/>
      <c r="H428" s="37"/>
      <c r="I428" s="37"/>
      <c r="J428" s="37"/>
      <c r="K428" s="68"/>
      <c r="L428" s="37"/>
      <c r="M428" s="168"/>
      <c r="N428" s="167">
        <f t="shared" si="13"/>
        <v>0</v>
      </c>
    </row>
    <row r="429" spans="1:14">
      <c r="A429" s="117"/>
      <c r="B429" s="117"/>
      <c r="C429" s="37"/>
      <c r="D429" s="37"/>
      <c r="E429" s="37"/>
      <c r="F429" s="37"/>
      <c r="G429" s="37"/>
      <c r="H429" s="37"/>
      <c r="I429" s="37"/>
      <c r="J429" s="37"/>
      <c r="K429" s="68"/>
      <c r="L429" s="37"/>
      <c r="M429" s="168"/>
      <c r="N429" s="167">
        <f t="shared" si="13"/>
        <v>0</v>
      </c>
    </row>
    <row r="430" spans="1:14">
      <c r="A430" s="117"/>
      <c r="B430" s="117"/>
      <c r="C430" s="37"/>
      <c r="D430" s="37"/>
      <c r="E430" s="37"/>
      <c r="F430" s="37"/>
      <c r="G430" s="37"/>
      <c r="H430" s="37"/>
      <c r="I430" s="37"/>
      <c r="J430" s="37"/>
      <c r="K430" s="68"/>
      <c r="L430" s="37"/>
      <c r="M430" s="168"/>
      <c r="N430" s="167">
        <f t="shared" ref="N430:N493" si="14">M430*1.92*1.15*1.022</f>
        <v>0</v>
      </c>
    </row>
    <row r="431" spans="1:14">
      <c r="A431" s="117"/>
      <c r="B431" s="117"/>
      <c r="C431" s="37"/>
      <c r="D431" s="37"/>
      <c r="E431" s="37"/>
      <c r="F431" s="37"/>
      <c r="G431" s="37"/>
      <c r="H431" s="37"/>
      <c r="I431" s="37"/>
      <c r="J431" s="37"/>
      <c r="K431" s="68"/>
      <c r="L431" s="37"/>
      <c r="M431" s="168"/>
      <c r="N431" s="167">
        <f t="shared" si="14"/>
        <v>0</v>
      </c>
    </row>
    <row r="432" spans="1:14">
      <c r="A432" s="117"/>
      <c r="B432" s="117"/>
      <c r="C432" s="37"/>
      <c r="D432" s="37"/>
      <c r="E432" s="37"/>
      <c r="F432" s="37"/>
      <c r="G432" s="37"/>
      <c r="H432" s="37"/>
      <c r="I432" s="37"/>
      <c r="J432" s="37"/>
      <c r="K432" s="68"/>
      <c r="L432" s="37"/>
      <c r="M432" s="168"/>
      <c r="N432" s="167">
        <f t="shared" si="14"/>
        <v>0</v>
      </c>
    </row>
    <row r="433" spans="1:14">
      <c r="A433" s="117"/>
      <c r="B433" s="117"/>
      <c r="C433" s="37"/>
      <c r="D433" s="37"/>
      <c r="E433" s="37"/>
      <c r="F433" s="37"/>
      <c r="G433" s="37"/>
      <c r="H433" s="37"/>
      <c r="I433" s="37"/>
      <c r="J433" s="37"/>
      <c r="K433" s="68"/>
      <c r="L433" s="37"/>
      <c r="M433" s="168"/>
      <c r="N433" s="167">
        <f t="shared" si="14"/>
        <v>0</v>
      </c>
    </row>
    <row r="434" spans="1:14">
      <c r="A434" s="117"/>
      <c r="B434" s="117"/>
      <c r="C434" s="37"/>
      <c r="D434" s="37"/>
      <c r="E434" s="37"/>
      <c r="F434" s="37"/>
      <c r="G434" s="37"/>
      <c r="H434" s="37"/>
      <c r="I434" s="37"/>
      <c r="J434" s="37"/>
      <c r="K434" s="68"/>
      <c r="L434" s="37"/>
      <c r="M434" s="168"/>
      <c r="N434" s="167">
        <f t="shared" si="14"/>
        <v>0</v>
      </c>
    </row>
    <row r="435" spans="1:14">
      <c r="A435" s="117"/>
      <c r="B435" s="117"/>
      <c r="C435" s="37"/>
      <c r="D435" s="37"/>
      <c r="E435" s="37"/>
      <c r="F435" s="37"/>
      <c r="G435" s="37"/>
      <c r="H435" s="37"/>
      <c r="I435" s="37"/>
      <c r="J435" s="37"/>
      <c r="K435" s="68"/>
      <c r="L435" s="37"/>
      <c r="M435" s="168"/>
      <c r="N435" s="167">
        <f t="shared" si="14"/>
        <v>0</v>
      </c>
    </row>
    <row r="436" spans="1:14">
      <c r="A436" s="117"/>
      <c r="B436" s="117"/>
      <c r="C436" s="37"/>
      <c r="D436" s="37"/>
      <c r="E436" s="37"/>
      <c r="F436" s="37"/>
      <c r="G436" s="37"/>
      <c r="H436" s="37"/>
      <c r="I436" s="37"/>
      <c r="J436" s="37"/>
      <c r="K436" s="68"/>
      <c r="L436" s="37"/>
      <c r="M436" s="168"/>
      <c r="N436" s="167">
        <f t="shared" si="14"/>
        <v>0</v>
      </c>
    </row>
    <row r="437" spans="1:14">
      <c r="A437" s="117"/>
      <c r="B437" s="117"/>
      <c r="C437" s="37"/>
      <c r="D437" s="37"/>
      <c r="E437" s="37"/>
      <c r="F437" s="37"/>
      <c r="G437" s="37"/>
      <c r="H437" s="37"/>
      <c r="I437" s="37"/>
      <c r="J437" s="37"/>
      <c r="K437" s="68"/>
      <c r="L437" s="37"/>
      <c r="M437" s="168"/>
      <c r="N437" s="167">
        <f t="shared" si="14"/>
        <v>0</v>
      </c>
    </row>
    <row r="438" spans="1:14">
      <c r="A438" s="117"/>
      <c r="B438" s="117"/>
      <c r="C438" s="37"/>
      <c r="D438" s="37"/>
      <c r="E438" s="37"/>
      <c r="F438" s="37"/>
      <c r="G438" s="37"/>
      <c r="H438" s="37"/>
      <c r="I438" s="37"/>
      <c r="J438" s="37"/>
      <c r="K438" s="68"/>
      <c r="L438" s="37"/>
      <c r="M438" s="168"/>
      <c r="N438" s="167">
        <f t="shared" si="14"/>
        <v>0</v>
      </c>
    </row>
    <row r="439" spans="1:14">
      <c r="A439" s="117"/>
      <c r="B439" s="117"/>
      <c r="C439" s="37"/>
      <c r="D439" s="37"/>
      <c r="E439" s="37"/>
      <c r="F439" s="37"/>
      <c r="G439" s="37"/>
      <c r="H439" s="37"/>
      <c r="I439" s="37"/>
      <c r="J439" s="37"/>
      <c r="K439" s="68"/>
      <c r="L439" s="37"/>
      <c r="M439" s="168"/>
      <c r="N439" s="167">
        <f t="shared" si="14"/>
        <v>0</v>
      </c>
    </row>
    <row r="440" spans="1:14">
      <c r="A440" s="117"/>
      <c r="B440" s="117"/>
      <c r="C440" s="37"/>
      <c r="D440" s="37"/>
      <c r="E440" s="37"/>
      <c r="F440" s="37"/>
      <c r="G440" s="37"/>
      <c r="H440" s="37"/>
      <c r="I440" s="37"/>
      <c r="J440" s="37"/>
      <c r="K440" s="68"/>
      <c r="L440" s="37"/>
      <c r="M440" s="168"/>
      <c r="N440" s="167">
        <f t="shared" si="14"/>
        <v>0</v>
      </c>
    </row>
    <row r="441" spans="1:14">
      <c r="A441" s="117"/>
      <c r="B441" s="117"/>
      <c r="C441" s="37"/>
      <c r="D441" s="37"/>
      <c r="E441" s="37"/>
      <c r="F441" s="37"/>
      <c r="G441" s="37"/>
      <c r="H441" s="37"/>
      <c r="I441" s="37"/>
      <c r="J441" s="37"/>
      <c r="K441" s="68"/>
      <c r="L441" s="37"/>
      <c r="M441" s="168"/>
      <c r="N441" s="167">
        <f t="shared" si="14"/>
        <v>0</v>
      </c>
    </row>
    <row r="442" spans="1:14">
      <c r="A442" s="117"/>
      <c r="B442" s="117"/>
      <c r="C442" s="37"/>
      <c r="D442" s="37"/>
      <c r="E442" s="37"/>
      <c r="F442" s="37"/>
      <c r="G442" s="37"/>
      <c r="H442" s="37"/>
      <c r="I442" s="37"/>
      <c r="J442" s="37"/>
      <c r="K442" s="68"/>
      <c r="L442" s="37"/>
      <c r="M442" s="168"/>
      <c r="N442" s="167">
        <f t="shared" si="14"/>
        <v>0</v>
      </c>
    </row>
    <row r="443" spans="1:14">
      <c r="A443" s="117"/>
      <c r="B443" s="117"/>
      <c r="C443" s="37"/>
      <c r="D443" s="37"/>
      <c r="E443" s="37"/>
      <c r="F443" s="37"/>
      <c r="G443" s="37"/>
      <c r="H443" s="37"/>
      <c r="I443" s="37"/>
      <c r="J443" s="37"/>
      <c r="K443" s="68"/>
      <c r="L443" s="37"/>
      <c r="M443" s="168"/>
      <c r="N443" s="167">
        <f t="shared" si="14"/>
        <v>0</v>
      </c>
    </row>
    <row r="444" spans="1:14">
      <c r="A444" s="117"/>
      <c r="B444" s="117"/>
      <c r="C444" s="37"/>
      <c r="D444" s="37"/>
      <c r="E444" s="37"/>
      <c r="F444" s="37"/>
      <c r="G444" s="37"/>
      <c r="H444" s="37"/>
      <c r="I444" s="37"/>
      <c r="J444" s="37"/>
      <c r="K444" s="68"/>
      <c r="L444" s="37"/>
      <c r="M444" s="168"/>
      <c r="N444" s="167">
        <f t="shared" si="14"/>
        <v>0</v>
      </c>
    </row>
    <row r="445" spans="1:14">
      <c r="A445" s="117"/>
      <c r="B445" s="117"/>
      <c r="C445" s="37"/>
      <c r="D445" s="37"/>
      <c r="E445" s="37"/>
      <c r="F445" s="37"/>
      <c r="G445" s="37"/>
      <c r="H445" s="37"/>
      <c r="I445" s="37"/>
      <c r="J445" s="37"/>
      <c r="K445" s="68"/>
      <c r="L445" s="37"/>
      <c r="M445" s="168"/>
      <c r="N445" s="167">
        <f t="shared" si="14"/>
        <v>0</v>
      </c>
    </row>
    <row r="446" spans="1:14">
      <c r="A446" s="117"/>
      <c r="B446" s="117"/>
      <c r="C446" s="37"/>
      <c r="D446" s="37"/>
      <c r="E446" s="37"/>
      <c r="F446" s="37"/>
      <c r="G446" s="37"/>
      <c r="H446" s="37"/>
      <c r="I446" s="37"/>
      <c r="J446" s="37"/>
      <c r="K446" s="68"/>
      <c r="L446" s="37"/>
      <c r="M446" s="168"/>
      <c r="N446" s="167">
        <f t="shared" si="14"/>
        <v>0</v>
      </c>
    </row>
    <row r="447" spans="1:14">
      <c r="A447" s="117"/>
      <c r="B447" s="117"/>
      <c r="C447" s="37"/>
      <c r="D447" s="37"/>
      <c r="E447" s="37"/>
      <c r="F447" s="37"/>
      <c r="G447" s="37"/>
      <c r="H447" s="37"/>
      <c r="I447" s="37"/>
      <c r="J447" s="37"/>
      <c r="K447" s="68"/>
      <c r="L447" s="37"/>
      <c r="M447" s="168"/>
      <c r="N447" s="167">
        <f t="shared" si="14"/>
        <v>0</v>
      </c>
    </row>
    <row r="448" spans="1:14">
      <c r="A448" s="117"/>
      <c r="B448" s="117"/>
      <c r="C448" s="37"/>
      <c r="D448" s="37"/>
      <c r="E448" s="37"/>
      <c r="F448" s="37"/>
      <c r="G448" s="37"/>
      <c r="H448" s="37"/>
      <c r="I448" s="37"/>
      <c r="J448" s="37"/>
      <c r="K448" s="68"/>
      <c r="L448" s="37"/>
      <c r="M448" s="168"/>
      <c r="N448" s="167">
        <f t="shared" si="14"/>
        <v>0</v>
      </c>
    </row>
    <row r="449" spans="1:14">
      <c r="A449" s="117"/>
      <c r="B449" s="117"/>
      <c r="C449" s="37"/>
      <c r="D449" s="37"/>
      <c r="E449" s="37"/>
      <c r="F449" s="37"/>
      <c r="G449" s="37"/>
      <c r="H449" s="37"/>
      <c r="I449" s="37"/>
      <c r="J449" s="37"/>
      <c r="K449" s="68"/>
      <c r="L449" s="37"/>
      <c r="M449" s="168"/>
      <c r="N449" s="167">
        <f t="shared" si="14"/>
        <v>0</v>
      </c>
    </row>
    <row r="450" spans="1:14">
      <c r="A450" s="117"/>
      <c r="B450" s="117"/>
      <c r="C450" s="37"/>
      <c r="D450" s="37"/>
      <c r="E450" s="37"/>
      <c r="F450" s="37"/>
      <c r="G450" s="37"/>
      <c r="H450" s="37"/>
      <c r="I450" s="37"/>
      <c r="J450" s="37"/>
      <c r="K450" s="68"/>
      <c r="L450" s="37"/>
      <c r="M450" s="168"/>
      <c r="N450" s="167">
        <f t="shared" si="14"/>
        <v>0</v>
      </c>
    </row>
    <row r="451" spans="1:14">
      <c r="A451" s="117"/>
      <c r="B451" s="117"/>
      <c r="C451" s="37"/>
      <c r="D451" s="37"/>
      <c r="E451" s="37"/>
      <c r="F451" s="37"/>
      <c r="G451" s="37"/>
      <c r="H451" s="37"/>
      <c r="I451" s="37"/>
      <c r="J451" s="37"/>
      <c r="K451" s="68"/>
      <c r="L451" s="37"/>
      <c r="M451" s="168"/>
      <c r="N451" s="167">
        <f t="shared" si="14"/>
        <v>0</v>
      </c>
    </row>
    <row r="452" spans="1:14">
      <c r="A452" s="117"/>
      <c r="B452" s="117"/>
      <c r="C452" s="37"/>
      <c r="D452" s="37"/>
      <c r="E452" s="37"/>
      <c r="F452" s="37"/>
      <c r="G452" s="37"/>
      <c r="H452" s="37"/>
      <c r="I452" s="37"/>
      <c r="J452" s="37"/>
      <c r="K452" s="68"/>
      <c r="L452" s="37"/>
      <c r="M452" s="168"/>
      <c r="N452" s="167">
        <f t="shared" si="14"/>
        <v>0</v>
      </c>
    </row>
    <row r="453" spans="1:14">
      <c r="A453" s="117"/>
      <c r="B453" s="117"/>
      <c r="C453" s="37"/>
      <c r="D453" s="37"/>
      <c r="E453" s="37"/>
      <c r="F453" s="37"/>
      <c r="G453" s="37"/>
      <c r="H453" s="37"/>
      <c r="I453" s="37"/>
      <c r="J453" s="37"/>
      <c r="K453" s="68"/>
      <c r="L453" s="37"/>
      <c r="M453" s="168"/>
      <c r="N453" s="167">
        <f t="shared" si="14"/>
        <v>0</v>
      </c>
    </row>
    <row r="454" spans="1:14">
      <c r="A454" s="117"/>
      <c r="B454" s="117"/>
      <c r="C454" s="37"/>
      <c r="D454" s="37"/>
      <c r="E454" s="37"/>
      <c r="F454" s="37"/>
      <c r="G454" s="37"/>
      <c r="H454" s="37"/>
      <c r="I454" s="37"/>
      <c r="J454" s="37"/>
      <c r="K454" s="68"/>
      <c r="L454" s="37"/>
      <c r="M454" s="168"/>
      <c r="N454" s="167">
        <f t="shared" si="14"/>
        <v>0</v>
      </c>
    </row>
    <row r="455" spans="1:14">
      <c r="A455" s="117"/>
      <c r="B455" s="117"/>
      <c r="C455" s="37"/>
      <c r="D455" s="37"/>
      <c r="E455" s="37"/>
      <c r="F455" s="37"/>
      <c r="G455" s="37"/>
      <c r="H455" s="37"/>
      <c r="I455" s="37"/>
      <c r="J455" s="37"/>
      <c r="K455" s="68"/>
      <c r="L455" s="37"/>
      <c r="M455" s="168"/>
      <c r="N455" s="167">
        <f t="shared" si="14"/>
        <v>0</v>
      </c>
    </row>
    <row r="456" spans="1:14">
      <c r="A456" s="117"/>
      <c r="B456" s="117"/>
      <c r="C456" s="37"/>
      <c r="D456" s="37"/>
      <c r="E456" s="37"/>
      <c r="F456" s="37"/>
      <c r="G456" s="37"/>
      <c r="H456" s="37"/>
      <c r="I456" s="37"/>
      <c r="J456" s="37"/>
      <c r="K456" s="68"/>
      <c r="L456" s="37"/>
      <c r="M456" s="168"/>
      <c r="N456" s="167">
        <f t="shared" si="14"/>
        <v>0</v>
      </c>
    </row>
    <row r="457" spans="1:14">
      <c r="A457" s="117"/>
      <c r="B457" s="117"/>
      <c r="C457" s="37"/>
      <c r="D457" s="37"/>
      <c r="E457" s="37"/>
      <c r="F457" s="37"/>
      <c r="G457" s="37"/>
      <c r="H457" s="37"/>
      <c r="I457" s="37"/>
      <c r="J457" s="37"/>
      <c r="K457" s="68"/>
      <c r="L457" s="37"/>
      <c r="M457" s="168"/>
      <c r="N457" s="167">
        <f t="shared" si="14"/>
        <v>0</v>
      </c>
    </row>
    <row r="458" spans="1:14">
      <c r="A458" s="117"/>
      <c r="B458" s="117"/>
      <c r="C458" s="37"/>
      <c r="D458" s="37"/>
      <c r="E458" s="37"/>
      <c r="F458" s="37"/>
      <c r="G458" s="37"/>
      <c r="H458" s="37"/>
      <c r="I458" s="37"/>
      <c r="J458" s="37"/>
      <c r="K458" s="68"/>
      <c r="L458" s="37"/>
      <c r="M458" s="168"/>
      <c r="N458" s="167">
        <f t="shared" si="14"/>
        <v>0</v>
      </c>
    </row>
    <row r="459" spans="1:14">
      <c r="A459" s="117"/>
      <c r="B459" s="117"/>
      <c r="C459" s="37"/>
      <c r="D459" s="37"/>
      <c r="E459" s="37"/>
      <c r="F459" s="37"/>
      <c r="G459" s="37"/>
      <c r="H459" s="37"/>
      <c r="I459" s="37"/>
      <c r="J459" s="37"/>
      <c r="K459" s="68"/>
      <c r="L459" s="37"/>
      <c r="M459" s="168"/>
      <c r="N459" s="167">
        <f t="shared" si="14"/>
        <v>0</v>
      </c>
    </row>
    <row r="460" spans="1:14">
      <c r="A460" s="117"/>
      <c r="B460" s="117"/>
      <c r="C460" s="37"/>
      <c r="D460" s="37"/>
      <c r="E460" s="37"/>
      <c r="F460" s="37"/>
      <c r="G460" s="37"/>
      <c r="H460" s="37"/>
      <c r="I460" s="37"/>
      <c r="J460" s="37"/>
      <c r="K460" s="68"/>
      <c r="L460" s="37"/>
      <c r="M460" s="168"/>
      <c r="N460" s="167">
        <f t="shared" si="14"/>
        <v>0</v>
      </c>
    </row>
    <row r="461" spans="1:14">
      <c r="A461" s="117"/>
      <c r="B461" s="117"/>
      <c r="C461" s="37"/>
      <c r="D461" s="37"/>
      <c r="E461" s="37"/>
      <c r="F461" s="37"/>
      <c r="G461" s="37"/>
      <c r="H461" s="37"/>
      <c r="I461" s="37"/>
      <c r="J461" s="37"/>
      <c r="K461" s="68"/>
      <c r="L461" s="37"/>
      <c r="M461" s="168"/>
      <c r="N461" s="167">
        <f t="shared" si="14"/>
        <v>0</v>
      </c>
    </row>
    <row r="462" spans="1:14">
      <c r="A462" s="117"/>
      <c r="B462" s="117"/>
      <c r="C462" s="37"/>
      <c r="D462" s="37"/>
      <c r="E462" s="37"/>
      <c r="F462" s="37"/>
      <c r="G462" s="37"/>
      <c r="H462" s="37"/>
      <c r="I462" s="37"/>
      <c r="J462" s="37"/>
      <c r="K462" s="68"/>
      <c r="L462" s="37"/>
      <c r="M462" s="168"/>
      <c r="N462" s="167">
        <f t="shared" si="14"/>
        <v>0</v>
      </c>
    </row>
    <row r="463" spans="1:14">
      <c r="A463" s="117"/>
      <c r="B463" s="117"/>
      <c r="C463" s="37"/>
      <c r="D463" s="37"/>
      <c r="E463" s="37"/>
      <c r="F463" s="37"/>
      <c r="G463" s="37"/>
      <c r="H463" s="37"/>
      <c r="I463" s="37"/>
      <c r="J463" s="37"/>
      <c r="K463" s="68"/>
      <c r="L463" s="37"/>
      <c r="M463" s="168"/>
      <c r="N463" s="167">
        <f t="shared" si="14"/>
        <v>0</v>
      </c>
    </row>
    <row r="464" spans="1:14">
      <c r="A464" s="117"/>
      <c r="B464" s="117"/>
      <c r="C464" s="37"/>
      <c r="D464" s="37"/>
      <c r="E464" s="37"/>
      <c r="F464" s="37"/>
      <c r="G464" s="37"/>
      <c r="H464" s="37"/>
      <c r="I464" s="37"/>
      <c r="J464" s="37"/>
      <c r="K464" s="68"/>
      <c r="L464" s="37"/>
      <c r="M464" s="168"/>
      <c r="N464" s="167">
        <f t="shared" si="14"/>
        <v>0</v>
      </c>
    </row>
    <row r="465" spans="1:14">
      <c r="A465" s="117"/>
      <c r="B465" s="117"/>
      <c r="C465" s="37"/>
      <c r="D465" s="37"/>
      <c r="E465" s="37"/>
      <c r="F465" s="37"/>
      <c r="G465" s="37"/>
      <c r="H465" s="37"/>
      <c r="I465" s="37"/>
      <c r="J465" s="37"/>
      <c r="K465" s="68"/>
      <c r="L465" s="37"/>
      <c r="M465" s="168"/>
      <c r="N465" s="167">
        <f t="shared" si="14"/>
        <v>0</v>
      </c>
    </row>
    <row r="466" spans="1:14">
      <c r="A466" s="117"/>
      <c r="B466" s="117"/>
      <c r="C466" s="37"/>
      <c r="D466" s="37"/>
      <c r="E466" s="37"/>
      <c r="F466" s="37"/>
      <c r="G466" s="37"/>
      <c r="H466" s="37"/>
      <c r="I466" s="37"/>
      <c r="J466" s="37"/>
      <c r="K466" s="68"/>
      <c r="L466" s="37"/>
      <c r="M466" s="168"/>
      <c r="N466" s="167">
        <f t="shared" si="14"/>
        <v>0</v>
      </c>
    </row>
    <row r="467" spans="1:14">
      <c r="A467" s="117"/>
      <c r="B467" s="117"/>
      <c r="C467" s="37"/>
      <c r="D467" s="37"/>
      <c r="E467" s="37"/>
      <c r="F467" s="37"/>
      <c r="G467" s="37"/>
      <c r="H467" s="37"/>
      <c r="I467" s="37"/>
      <c r="J467" s="37"/>
      <c r="K467" s="68"/>
      <c r="L467" s="37"/>
      <c r="M467" s="168"/>
      <c r="N467" s="167">
        <f t="shared" si="14"/>
        <v>0</v>
      </c>
    </row>
    <row r="468" spans="1:14">
      <c r="A468" s="117"/>
      <c r="B468" s="117"/>
      <c r="C468" s="37"/>
      <c r="D468" s="37"/>
      <c r="E468" s="37"/>
      <c r="F468" s="37"/>
      <c r="G468" s="37"/>
      <c r="H468" s="37"/>
      <c r="I468" s="37"/>
      <c r="J468" s="37"/>
      <c r="K468" s="68"/>
      <c r="L468" s="37"/>
      <c r="M468" s="168"/>
      <c r="N468" s="167">
        <f t="shared" si="14"/>
        <v>0</v>
      </c>
    </row>
    <row r="469" spans="1:14">
      <c r="A469" s="117"/>
      <c r="B469" s="117"/>
      <c r="C469" s="37"/>
      <c r="D469" s="37"/>
      <c r="E469" s="37"/>
      <c r="F469" s="37"/>
      <c r="G469" s="37"/>
      <c r="H469" s="37"/>
      <c r="I469" s="37"/>
      <c r="J469" s="37"/>
      <c r="K469" s="68"/>
      <c r="L469" s="37"/>
      <c r="M469" s="168"/>
      <c r="N469" s="167">
        <f t="shared" si="14"/>
        <v>0</v>
      </c>
    </row>
    <row r="470" spans="1:14">
      <c r="A470" s="117"/>
      <c r="B470" s="117"/>
      <c r="C470" s="37"/>
      <c r="D470" s="37"/>
      <c r="E470" s="37"/>
      <c r="F470" s="37"/>
      <c r="G470" s="37"/>
      <c r="H470" s="37"/>
      <c r="I470" s="37"/>
      <c r="J470" s="37"/>
      <c r="K470" s="68"/>
      <c r="L470" s="37"/>
      <c r="M470" s="168"/>
      <c r="N470" s="167">
        <f t="shared" si="14"/>
        <v>0</v>
      </c>
    </row>
    <row r="471" spans="1:14">
      <c r="A471" s="117"/>
      <c r="B471" s="117"/>
      <c r="C471" s="37"/>
      <c r="D471" s="37"/>
      <c r="E471" s="37"/>
      <c r="F471" s="37"/>
      <c r="G471" s="37"/>
      <c r="H471" s="37"/>
      <c r="I471" s="37"/>
      <c r="J471" s="37"/>
      <c r="K471" s="68"/>
      <c r="L471" s="37"/>
      <c r="M471" s="168"/>
      <c r="N471" s="167">
        <f t="shared" si="14"/>
        <v>0</v>
      </c>
    </row>
    <row r="472" spans="1:14">
      <c r="A472" s="117"/>
      <c r="B472" s="117"/>
      <c r="C472" s="37"/>
      <c r="D472" s="37"/>
      <c r="E472" s="37"/>
      <c r="F472" s="37"/>
      <c r="G472" s="37"/>
      <c r="H472" s="37"/>
      <c r="I472" s="37"/>
      <c r="J472" s="37"/>
      <c r="K472" s="68"/>
      <c r="L472" s="37"/>
      <c r="M472" s="168"/>
      <c r="N472" s="167">
        <f t="shared" si="14"/>
        <v>0</v>
      </c>
    </row>
    <row r="473" spans="1:14">
      <c r="A473" s="117"/>
      <c r="B473" s="117"/>
      <c r="C473" s="37"/>
      <c r="D473" s="37"/>
      <c r="E473" s="37"/>
      <c r="F473" s="37"/>
      <c r="G473" s="37"/>
      <c r="H473" s="37"/>
      <c r="I473" s="37"/>
      <c r="J473" s="37"/>
      <c r="K473" s="68"/>
      <c r="L473" s="37"/>
      <c r="M473" s="168"/>
      <c r="N473" s="167">
        <f t="shared" si="14"/>
        <v>0</v>
      </c>
    </row>
    <row r="474" spans="1:14">
      <c r="A474" s="117"/>
      <c r="B474" s="117"/>
      <c r="C474" s="37"/>
      <c r="D474" s="37"/>
      <c r="E474" s="37"/>
      <c r="F474" s="37"/>
      <c r="G474" s="37"/>
      <c r="H474" s="37"/>
      <c r="I474" s="37"/>
      <c r="J474" s="37"/>
      <c r="K474" s="68"/>
      <c r="L474" s="37"/>
      <c r="M474" s="168"/>
      <c r="N474" s="167">
        <f t="shared" si="14"/>
        <v>0</v>
      </c>
    </row>
    <row r="475" spans="1:14">
      <c r="A475" s="117"/>
      <c r="B475" s="117"/>
      <c r="C475" s="37"/>
      <c r="D475" s="37"/>
      <c r="E475" s="37"/>
      <c r="F475" s="37"/>
      <c r="G475" s="37"/>
      <c r="H475" s="37"/>
      <c r="I475" s="37"/>
      <c r="J475" s="37"/>
      <c r="K475" s="68"/>
      <c r="L475" s="37"/>
      <c r="M475" s="168"/>
      <c r="N475" s="167">
        <f t="shared" si="14"/>
        <v>0</v>
      </c>
    </row>
    <row r="476" spans="1:14">
      <c r="A476" s="117"/>
      <c r="B476" s="117"/>
      <c r="C476" s="37"/>
      <c r="D476" s="37"/>
      <c r="E476" s="37"/>
      <c r="F476" s="37"/>
      <c r="G476" s="37"/>
      <c r="H476" s="37"/>
      <c r="I476" s="37"/>
      <c r="J476" s="37"/>
      <c r="K476" s="68"/>
      <c r="L476" s="37"/>
      <c r="M476" s="168"/>
      <c r="N476" s="167">
        <f t="shared" si="14"/>
        <v>0</v>
      </c>
    </row>
    <row r="477" spans="1:14">
      <c r="A477" s="117"/>
      <c r="B477" s="117"/>
      <c r="C477" s="37"/>
      <c r="D477" s="37"/>
      <c r="E477" s="37"/>
      <c r="F477" s="37"/>
      <c r="G477" s="37"/>
      <c r="H477" s="37"/>
      <c r="I477" s="37"/>
      <c r="J477" s="37"/>
      <c r="K477" s="68"/>
      <c r="L477" s="37"/>
      <c r="M477" s="168"/>
      <c r="N477" s="167">
        <f t="shared" si="14"/>
        <v>0</v>
      </c>
    </row>
    <row r="478" spans="1:14">
      <c r="A478" s="117"/>
      <c r="B478" s="117"/>
      <c r="C478" s="37"/>
      <c r="D478" s="37"/>
      <c r="E478" s="37"/>
      <c r="F478" s="37"/>
      <c r="G478" s="37"/>
      <c r="H478" s="37"/>
      <c r="I478" s="37"/>
      <c r="J478" s="37"/>
      <c r="K478" s="68"/>
      <c r="L478" s="37"/>
      <c r="M478" s="168"/>
      <c r="N478" s="167">
        <f t="shared" si="14"/>
        <v>0</v>
      </c>
    </row>
    <row r="479" spans="1:14">
      <c r="A479" s="117"/>
      <c r="B479" s="117"/>
      <c r="C479" s="37"/>
      <c r="D479" s="37"/>
      <c r="E479" s="37"/>
      <c r="F479" s="37"/>
      <c r="G479" s="37"/>
      <c r="H479" s="37"/>
      <c r="I479" s="37"/>
      <c r="J479" s="37"/>
      <c r="K479" s="68"/>
      <c r="L479" s="37"/>
      <c r="M479" s="168"/>
      <c r="N479" s="167">
        <f t="shared" si="14"/>
        <v>0</v>
      </c>
    </row>
    <row r="480" spans="1:14">
      <c r="A480" s="117"/>
      <c r="B480" s="117"/>
      <c r="C480" s="37"/>
      <c r="D480" s="37"/>
      <c r="E480" s="37"/>
      <c r="F480" s="37"/>
      <c r="G480" s="37"/>
      <c r="H480" s="37"/>
      <c r="I480" s="37"/>
      <c r="J480" s="37"/>
      <c r="K480" s="68"/>
      <c r="L480" s="37"/>
      <c r="M480" s="168"/>
      <c r="N480" s="167">
        <f t="shared" si="14"/>
        <v>0</v>
      </c>
    </row>
    <row r="481" spans="1:14">
      <c r="A481" s="117"/>
      <c r="B481" s="117"/>
      <c r="C481" s="37"/>
      <c r="D481" s="37"/>
      <c r="E481" s="37"/>
      <c r="F481" s="37"/>
      <c r="G481" s="37"/>
      <c r="H481" s="37"/>
      <c r="I481" s="37"/>
      <c r="J481" s="37"/>
      <c r="K481" s="68"/>
      <c r="L481" s="37"/>
      <c r="M481" s="168"/>
      <c r="N481" s="167">
        <f t="shared" si="14"/>
        <v>0</v>
      </c>
    </row>
    <row r="482" spans="1:14">
      <c r="A482" s="117"/>
      <c r="B482" s="117"/>
      <c r="C482" s="37"/>
      <c r="D482" s="37"/>
      <c r="E482" s="37"/>
      <c r="F482" s="37"/>
      <c r="G482" s="37"/>
      <c r="H482" s="37"/>
      <c r="I482" s="37"/>
      <c r="J482" s="37"/>
      <c r="K482" s="68"/>
      <c r="L482" s="37"/>
      <c r="M482" s="168"/>
      <c r="N482" s="167">
        <f t="shared" si="14"/>
        <v>0</v>
      </c>
    </row>
    <row r="483" spans="1:14">
      <c r="A483" s="117"/>
      <c r="B483" s="117"/>
      <c r="C483" s="37"/>
      <c r="D483" s="37"/>
      <c r="E483" s="37"/>
      <c r="F483" s="37"/>
      <c r="G483" s="37"/>
      <c r="H483" s="37"/>
      <c r="I483" s="37"/>
      <c r="J483" s="37"/>
      <c r="K483" s="68"/>
      <c r="L483" s="37"/>
      <c r="M483" s="168"/>
      <c r="N483" s="167">
        <f t="shared" si="14"/>
        <v>0</v>
      </c>
    </row>
    <row r="484" spans="1:14">
      <c r="A484" s="117"/>
      <c r="B484" s="117"/>
      <c r="C484" s="37"/>
      <c r="D484" s="37"/>
      <c r="E484" s="37"/>
      <c r="F484" s="37"/>
      <c r="G484" s="37"/>
      <c r="H484" s="37"/>
      <c r="I484" s="37"/>
      <c r="J484" s="37"/>
      <c r="K484" s="68"/>
      <c r="L484" s="37"/>
      <c r="M484" s="168"/>
      <c r="N484" s="167">
        <f t="shared" si="14"/>
        <v>0</v>
      </c>
    </row>
    <row r="485" spans="1:14">
      <c r="A485" s="117"/>
      <c r="B485" s="117"/>
      <c r="C485" s="37"/>
      <c r="D485" s="37"/>
      <c r="E485" s="37"/>
      <c r="F485" s="37"/>
      <c r="G485" s="37"/>
      <c r="H485" s="37"/>
      <c r="I485" s="37"/>
      <c r="J485" s="37"/>
      <c r="K485" s="68"/>
      <c r="L485" s="37"/>
      <c r="M485" s="168"/>
      <c r="N485" s="167">
        <f t="shared" si="14"/>
        <v>0</v>
      </c>
    </row>
    <row r="486" spans="1:14">
      <c r="A486" s="117"/>
      <c r="B486" s="117"/>
      <c r="C486" s="37"/>
      <c r="D486" s="37"/>
      <c r="E486" s="37"/>
      <c r="F486" s="37"/>
      <c r="G486" s="37"/>
      <c r="H486" s="37"/>
      <c r="I486" s="37"/>
      <c r="J486" s="37"/>
      <c r="K486" s="68"/>
      <c r="L486" s="37"/>
      <c r="M486" s="168"/>
      <c r="N486" s="167">
        <f t="shared" si="14"/>
        <v>0</v>
      </c>
    </row>
    <row r="487" spans="1:14">
      <c r="A487" s="117"/>
      <c r="B487" s="117"/>
      <c r="C487" s="37"/>
      <c r="D487" s="37"/>
      <c r="E487" s="37"/>
      <c r="F487" s="37"/>
      <c r="G487" s="37"/>
      <c r="H487" s="37"/>
      <c r="I487" s="37"/>
      <c r="J487" s="37"/>
      <c r="K487" s="68"/>
      <c r="L487" s="37"/>
      <c r="M487" s="168"/>
      <c r="N487" s="167">
        <f t="shared" si="14"/>
        <v>0</v>
      </c>
    </row>
    <row r="488" spans="1:14">
      <c r="A488" s="117"/>
      <c r="B488" s="117"/>
      <c r="C488" s="37"/>
      <c r="D488" s="37"/>
      <c r="E488" s="37"/>
      <c r="F488" s="37"/>
      <c r="G488" s="37"/>
      <c r="H488" s="37"/>
      <c r="I488" s="37"/>
      <c r="J488" s="37"/>
      <c r="K488" s="68"/>
      <c r="L488" s="37"/>
      <c r="M488" s="168"/>
      <c r="N488" s="167">
        <f t="shared" si="14"/>
        <v>0</v>
      </c>
    </row>
    <row r="489" spans="1:14">
      <c r="A489" s="117"/>
      <c r="B489" s="117"/>
      <c r="C489" s="37"/>
      <c r="D489" s="37"/>
      <c r="E489" s="37"/>
      <c r="F489" s="37"/>
      <c r="G489" s="37"/>
      <c r="H489" s="37"/>
      <c r="I489" s="37"/>
      <c r="J489" s="37"/>
      <c r="K489" s="68"/>
      <c r="L489" s="37"/>
      <c r="M489" s="168"/>
      <c r="N489" s="167">
        <f t="shared" si="14"/>
        <v>0</v>
      </c>
    </row>
    <row r="490" spans="1:14">
      <c r="A490" s="117"/>
      <c r="B490" s="117"/>
      <c r="C490" s="37"/>
      <c r="D490" s="37"/>
      <c r="E490" s="37"/>
      <c r="F490" s="37"/>
      <c r="G490" s="37"/>
      <c r="H490" s="37"/>
      <c r="I490" s="37"/>
      <c r="J490" s="37"/>
      <c r="K490" s="68"/>
      <c r="L490" s="37"/>
      <c r="M490" s="168"/>
      <c r="N490" s="167">
        <f t="shared" si="14"/>
        <v>0</v>
      </c>
    </row>
    <row r="491" spans="1:14">
      <c r="A491" s="117"/>
      <c r="B491" s="117"/>
      <c r="C491" s="37"/>
      <c r="D491" s="37"/>
      <c r="E491" s="37"/>
      <c r="F491" s="37"/>
      <c r="G491" s="37"/>
      <c r="H491" s="37"/>
      <c r="I491" s="37"/>
      <c r="J491" s="37"/>
      <c r="K491" s="68"/>
      <c r="L491" s="37"/>
      <c r="M491" s="168"/>
      <c r="N491" s="167">
        <f t="shared" si="14"/>
        <v>0</v>
      </c>
    </row>
    <row r="492" spans="1:14">
      <c r="A492" s="117"/>
      <c r="B492" s="117"/>
      <c r="C492" s="37"/>
      <c r="D492" s="37"/>
      <c r="E492" s="37"/>
      <c r="F492" s="37"/>
      <c r="G492" s="37"/>
      <c r="H492" s="37"/>
      <c r="I492" s="37"/>
      <c r="J492" s="37"/>
      <c r="K492" s="68"/>
      <c r="L492" s="37"/>
      <c r="M492" s="168"/>
      <c r="N492" s="167">
        <f t="shared" si="14"/>
        <v>0</v>
      </c>
    </row>
    <row r="493" spans="1:14">
      <c r="A493" s="117"/>
      <c r="B493" s="117"/>
      <c r="C493" s="37"/>
      <c r="D493" s="37"/>
      <c r="E493" s="37"/>
      <c r="F493" s="37"/>
      <c r="G493" s="37"/>
      <c r="H493" s="37"/>
      <c r="I493" s="37"/>
      <c r="J493" s="37"/>
      <c r="K493" s="68"/>
      <c r="L493" s="37"/>
      <c r="M493" s="168"/>
      <c r="N493" s="167">
        <f t="shared" si="14"/>
        <v>0</v>
      </c>
    </row>
    <row r="494" spans="1:14">
      <c r="A494" s="117"/>
      <c r="B494" s="117"/>
      <c r="C494" s="37"/>
      <c r="D494" s="37"/>
      <c r="E494" s="37"/>
      <c r="F494" s="37"/>
      <c r="G494" s="37"/>
      <c r="H494" s="37"/>
      <c r="I494" s="37"/>
      <c r="J494" s="37"/>
      <c r="K494" s="68"/>
      <c r="L494" s="37"/>
      <c r="M494" s="168"/>
      <c r="N494" s="167">
        <f t="shared" ref="N494:N557" si="15">M494*1.92*1.15*1.022</f>
        <v>0</v>
      </c>
    </row>
    <row r="495" spans="1:14">
      <c r="A495" s="117"/>
      <c r="B495" s="117"/>
      <c r="C495" s="37"/>
      <c r="D495" s="37"/>
      <c r="E495" s="37"/>
      <c r="F495" s="37"/>
      <c r="G495" s="37"/>
      <c r="H495" s="37"/>
      <c r="I495" s="37"/>
      <c r="J495" s="37"/>
      <c r="K495" s="68"/>
      <c r="L495" s="37"/>
      <c r="M495" s="168"/>
      <c r="N495" s="167">
        <f t="shared" si="15"/>
        <v>0</v>
      </c>
    </row>
    <row r="496" spans="1:14">
      <c r="A496" s="117"/>
      <c r="B496" s="117"/>
      <c r="C496" s="37"/>
      <c r="D496" s="37"/>
      <c r="E496" s="37"/>
      <c r="F496" s="37"/>
      <c r="G496" s="37"/>
      <c r="H496" s="37"/>
      <c r="I496" s="37"/>
      <c r="J496" s="37"/>
      <c r="K496" s="68"/>
      <c r="L496" s="37"/>
      <c r="M496" s="168"/>
      <c r="N496" s="167">
        <f t="shared" si="15"/>
        <v>0</v>
      </c>
    </row>
    <row r="497" spans="1:14">
      <c r="A497" s="117"/>
      <c r="B497" s="117"/>
      <c r="C497" s="37"/>
      <c r="D497" s="37"/>
      <c r="E497" s="37"/>
      <c r="F497" s="37"/>
      <c r="G497" s="37"/>
      <c r="H497" s="37"/>
      <c r="I497" s="37"/>
      <c r="J497" s="37"/>
      <c r="K497" s="68"/>
      <c r="L497" s="37"/>
      <c r="M497" s="168"/>
      <c r="N497" s="167">
        <f t="shared" si="15"/>
        <v>0</v>
      </c>
    </row>
    <row r="498" spans="1:14">
      <c r="A498" s="117"/>
      <c r="B498" s="117"/>
      <c r="C498" s="37"/>
      <c r="D498" s="37"/>
      <c r="E498" s="37"/>
      <c r="F498" s="37"/>
      <c r="G498" s="37"/>
      <c r="H498" s="37"/>
      <c r="I498" s="37"/>
      <c r="J498" s="37"/>
      <c r="K498" s="68"/>
      <c r="L498" s="37"/>
      <c r="M498" s="168"/>
      <c r="N498" s="167">
        <f t="shared" si="15"/>
        <v>0</v>
      </c>
    </row>
    <row r="499" spans="1:14">
      <c r="A499" s="117"/>
      <c r="B499" s="117"/>
      <c r="C499" s="37"/>
      <c r="D499" s="37"/>
      <c r="E499" s="37"/>
      <c r="F499" s="37"/>
      <c r="G499" s="37"/>
      <c r="H499" s="37"/>
      <c r="I499" s="37"/>
      <c r="J499" s="37"/>
      <c r="K499" s="68"/>
      <c r="L499" s="37"/>
      <c r="M499" s="168"/>
      <c r="N499" s="167">
        <f t="shared" si="15"/>
        <v>0</v>
      </c>
    </row>
    <row r="500" spans="1:14">
      <c r="A500" s="117"/>
      <c r="B500" s="117"/>
      <c r="C500" s="37"/>
      <c r="D500" s="37"/>
      <c r="E500" s="37"/>
      <c r="F500" s="37"/>
      <c r="G500" s="37"/>
      <c r="H500" s="37"/>
      <c r="I500" s="37"/>
      <c r="J500" s="37"/>
      <c r="K500" s="68"/>
      <c r="L500" s="37"/>
      <c r="M500" s="168"/>
      <c r="N500" s="167">
        <f t="shared" si="15"/>
        <v>0</v>
      </c>
    </row>
    <row r="501" spans="1:14">
      <c r="A501" s="117"/>
      <c r="B501" s="117"/>
      <c r="C501" s="37"/>
      <c r="D501" s="37"/>
      <c r="E501" s="37"/>
      <c r="F501" s="37"/>
      <c r="G501" s="37"/>
      <c r="H501" s="37"/>
      <c r="I501" s="37"/>
      <c r="J501" s="37"/>
      <c r="K501" s="68"/>
      <c r="L501" s="37"/>
      <c r="M501" s="168"/>
      <c r="N501" s="167">
        <f t="shared" si="15"/>
        <v>0</v>
      </c>
    </row>
    <row r="502" spans="1:14">
      <c r="A502" s="117"/>
      <c r="B502" s="117"/>
      <c r="C502" s="37"/>
      <c r="D502" s="37"/>
      <c r="E502" s="37"/>
      <c r="F502" s="37"/>
      <c r="G502" s="37"/>
      <c r="H502" s="37"/>
      <c r="I502" s="37"/>
      <c r="J502" s="37"/>
      <c r="K502" s="68"/>
      <c r="L502" s="37"/>
      <c r="M502" s="168"/>
      <c r="N502" s="167">
        <f t="shared" si="15"/>
        <v>0</v>
      </c>
    </row>
    <row r="503" spans="1:14">
      <c r="A503" s="117"/>
      <c r="B503" s="117"/>
      <c r="C503" s="37"/>
      <c r="D503" s="37"/>
      <c r="E503" s="37"/>
      <c r="F503" s="37"/>
      <c r="G503" s="37"/>
      <c r="H503" s="37"/>
      <c r="I503" s="37"/>
      <c r="J503" s="37"/>
      <c r="K503" s="68"/>
      <c r="L503" s="37"/>
      <c r="M503" s="168"/>
      <c r="N503" s="167">
        <f t="shared" si="15"/>
        <v>0</v>
      </c>
    </row>
    <row r="504" spans="1:14">
      <c r="A504" s="117"/>
      <c r="B504" s="117"/>
      <c r="C504" s="37"/>
      <c r="D504" s="37"/>
      <c r="E504" s="37"/>
      <c r="F504" s="37"/>
      <c r="G504" s="37"/>
      <c r="H504" s="37"/>
      <c r="I504" s="37"/>
      <c r="J504" s="37"/>
      <c r="K504" s="68"/>
      <c r="L504" s="37"/>
      <c r="M504" s="168"/>
      <c r="N504" s="167">
        <f t="shared" si="15"/>
        <v>0</v>
      </c>
    </row>
    <row r="505" spans="1:14">
      <c r="A505" s="117"/>
      <c r="B505" s="117"/>
      <c r="C505" s="37"/>
      <c r="D505" s="37"/>
      <c r="E505" s="37"/>
      <c r="F505" s="37"/>
      <c r="G505" s="37"/>
      <c r="H505" s="37"/>
      <c r="I505" s="37"/>
      <c r="J505" s="37"/>
      <c r="K505" s="68"/>
      <c r="L505" s="37"/>
      <c r="M505" s="168"/>
      <c r="N505" s="167">
        <f t="shared" si="15"/>
        <v>0</v>
      </c>
    </row>
    <row r="506" spans="1:14">
      <c r="A506" s="117"/>
      <c r="B506" s="117"/>
      <c r="C506" s="37"/>
      <c r="D506" s="37"/>
      <c r="E506" s="37"/>
      <c r="F506" s="37"/>
      <c r="G506" s="37"/>
      <c r="H506" s="37"/>
      <c r="I506" s="37"/>
      <c r="J506" s="37"/>
      <c r="K506" s="68"/>
      <c r="L506" s="37"/>
      <c r="M506" s="168"/>
      <c r="N506" s="167">
        <f t="shared" si="15"/>
        <v>0</v>
      </c>
    </row>
    <row r="507" spans="1:14">
      <c r="A507" s="117"/>
      <c r="B507" s="117"/>
      <c r="C507" s="37"/>
      <c r="D507" s="37"/>
      <c r="E507" s="37"/>
      <c r="F507" s="37"/>
      <c r="G507" s="37"/>
      <c r="H507" s="37"/>
      <c r="I507" s="37"/>
      <c r="J507" s="37"/>
      <c r="K507" s="68"/>
      <c r="L507" s="37"/>
      <c r="M507" s="168"/>
      <c r="N507" s="167">
        <f t="shared" si="15"/>
        <v>0</v>
      </c>
    </row>
    <row r="508" spans="1:14">
      <c r="A508" s="117"/>
      <c r="B508" s="117"/>
      <c r="C508" s="37"/>
      <c r="D508" s="37"/>
      <c r="E508" s="37"/>
      <c r="F508" s="37"/>
      <c r="G508" s="37"/>
      <c r="H508" s="37"/>
      <c r="I508" s="37"/>
      <c r="J508" s="37"/>
      <c r="K508" s="68"/>
      <c r="L508" s="37"/>
      <c r="M508" s="168"/>
      <c r="N508" s="167">
        <f t="shared" si="15"/>
        <v>0</v>
      </c>
    </row>
    <row r="509" spans="1:14">
      <c r="A509" s="117"/>
      <c r="B509" s="117"/>
      <c r="C509" s="37"/>
      <c r="D509" s="37"/>
      <c r="E509" s="37"/>
      <c r="F509" s="37"/>
      <c r="G509" s="37"/>
      <c r="H509" s="37"/>
      <c r="I509" s="37"/>
      <c r="J509" s="37"/>
      <c r="K509" s="68"/>
      <c r="L509" s="37"/>
      <c r="M509" s="168"/>
      <c r="N509" s="167">
        <f t="shared" si="15"/>
        <v>0</v>
      </c>
    </row>
    <row r="510" spans="1:14">
      <c r="A510" s="117"/>
      <c r="B510" s="117"/>
      <c r="C510" s="37"/>
      <c r="D510" s="37"/>
      <c r="E510" s="37"/>
      <c r="F510" s="37"/>
      <c r="G510" s="37"/>
      <c r="H510" s="37"/>
      <c r="I510" s="37"/>
      <c r="J510" s="37"/>
      <c r="K510" s="68"/>
      <c r="L510" s="37"/>
      <c r="M510" s="168"/>
      <c r="N510" s="167">
        <f t="shared" si="15"/>
        <v>0</v>
      </c>
    </row>
    <row r="511" spans="1:14">
      <c r="A511" s="117"/>
      <c r="B511" s="117"/>
      <c r="C511" s="37"/>
      <c r="D511" s="37"/>
      <c r="E511" s="37"/>
      <c r="F511" s="37"/>
      <c r="G511" s="37"/>
      <c r="H511" s="37"/>
      <c r="I511" s="37"/>
      <c r="J511" s="37"/>
      <c r="K511" s="68"/>
      <c r="L511" s="37"/>
      <c r="M511" s="168"/>
      <c r="N511" s="167">
        <f t="shared" si="15"/>
        <v>0</v>
      </c>
    </row>
    <row r="512" spans="1:14">
      <c r="A512" s="117"/>
      <c r="B512" s="117"/>
      <c r="C512" s="37"/>
      <c r="D512" s="37"/>
      <c r="E512" s="37"/>
      <c r="F512" s="37"/>
      <c r="G512" s="37"/>
      <c r="H512" s="37"/>
      <c r="I512" s="37"/>
      <c r="J512" s="37"/>
      <c r="K512" s="68"/>
      <c r="L512" s="37"/>
      <c r="M512" s="168"/>
      <c r="N512" s="167">
        <f t="shared" si="15"/>
        <v>0</v>
      </c>
    </row>
    <row r="513" spans="1:14">
      <c r="A513" s="117"/>
      <c r="B513" s="117"/>
      <c r="C513" s="37"/>
      <c r="D513" s="37"/>
      <c r="E513" s="37"/>
      <c r="F513" s="37"/>
      <c r="G513" s="37"/>
      <c r="H513" s="37"/>
      <c r="I513" s="37"/>
      <c r="J513" s="37"/>
      <c r="K513" s="68"/>
      <c r="L513" s="37"/>
      <c r="M513" s="168"/>
      <c r="N513" s="167">
        <f t="shared" si="15"/>
        <v>0</v>
      </c>
    </row>
    <row r="514" spans="1:14">
      <c r="A514" s="117"/>
      <c r="B514" s="117"/>
      <c r="C514" s="37"/>
      <c r="D514" s="37"/>
      <c r="E514" s="37"/>
      <c r="F514" s="37"/>
      <c r="G514" s="37"/>
      <c r="H514" s="37"/>
      <c r="I514" s="37"/>
      <c r="J514" s="37"/>
      <c r="K514" s="68"/>
      <c r="L514" s="37"/>
      <c r="M514" s="168"/>
      <c r="N514" s="167">
        <f t="shared" si="15"/>
        <v>0</v>
      </c>
    </row>
    <row r="515" spans="1:14">
      <c r="A515" s="117"/>
      <c r="B515" s="117"/>
      <c r="C515" s="37"/>
      <c r="D515" s="37"/>
      <c r="E515" s="37"/>
      <c r="F515" s="37"/>
      <c r="G515" s="37"/>
      <c r="H515" s="37"/>
      <c r="I515" s="37"/>
      <c r="J515" s="37"/>
      <c r="K515" s="68"/>
      <c r="L515" s="37"/>
      <c r="M515" s="168"/>
      <c r="N515" s="167">
        <f t="shared" si="15"/>
        <v>0</v>
      </c>
    </row>
    <row r="516" spans="1:14">
      <c r="A516" s="117"/>
      <c r="B516" s="117"/>
      <c r="C516" s="37"/>
      <c r="D516" s="37"/>
      <c r="E516" s="37"/>
      <c r="F516" s="37"/>
      <c r="G516" s="37"/>
      <c r="H516" s="37"/>
      <c r="I516" s="37"/>
      <c r="J516" s="37"/>
      <c r="K516" s="68"/>
      <c r="L516" s="37"/>
      <c r="M516" s="168"/>
      <c r="N516" s="167">
        <f t="shared" si="15"/>
        <v>0</v>
      </c>
    </row>
    <row r="517" spans="1:14">
      <c r="A517" s="117"/>
      <c r="B517" s="117"/>
      <c r="C517" s="37"/>
      <c r="D517" s="37"/>
      <c r="E517" s="37"/>
      <c r="F517" s="37"/>
      <c r="G517" s="37"/>
      <c r="H517" s="37"/>
      <c r="I517" s="37"/>
      <c r="J517" s="37"/>
      <c r="K517" s="68"/>
      <c r="L517" s="37"/>
      <c r="M517" s="168"/>
      <c r="N517" s="167">
        <f t="shared" si="15"/>
        <v>0</v>
      </c>
    </row>
    <row r="518" spans="1:14">
      <c r="A518" s="117"/>
      <c r="B518" s="117"/>
      <c r="C518" s="37"/>
      <c r="D518" s="37"/>
      <c r="E518" s="37"/>
      <c r="F518" s="37"/>
      <c r="G518" s="37"/>
      <c r="H518" s="37"/>
      <c r="I518" s="37"/>
      <c r="J518" s="37"/>
      <c r="K518" s="68"/>
      <c r="L518" s="37"/>
      <c r="M518" s="168"/>
      <c r="N518" s="167">
        <f t="shared" si="15"/>
        <v>0</v>
      </c>
    </row>
    <row r="519" spans="1:14">
      <c r="A519" s="117"/>
      <c r="B519" s="117"/>
      <c r="C519" s="37"/>
      <c r="D519" s="37"/>
      <c r="E519" s="37"/>
      <c r="F519" s="37"/>
      <c r="G519" s="37"/>
      <c r="H519" s="37"/>
      <c r="I519" s="37"/>
      <c r="J519" s="37"/>
      <c r="K519" s="68"/>
      <c r="L519" s="37"/>
      <c r="M519" s="168"/>
      <c r="N519" s="167">
        <f t="shared" si="15"/>
        <v>0</v>
      </c>
    </row>
    <row r="520" spans="1:14">
      <c r="A520" s="117"/>
      <c r="B520" s="117"/>
      <c r="C520" s="37"/>
      <c r="D520" s="37"/>
      <c r="E520" s="37"/>
      <c r="F520" s="37"/>
      <c r="G520" s="37"/>
      <c r="H520" s="37"/>
      <c r="I520" s="37"/>
      <c r="J520" s="37"/>
      <c r="K520" s="68"/>
      <c r="L520" s="37"/>
      <c r="M520" s="168"/>
      <c r="N520" s="167">
        <f t="shared" si="15"/>
        <v>0</v>
      </c>
    </row>
    <row r="521" spans="1:14">
      <c r="A521" s="117"/>
      <c r="B521" s="117"/>
      <c r="C521" s="37"/>
      <c r="D521" s="37"/>
      <c r="E521" s="37"/>
      <c r="F521" s="37"/>
      <c r="G521" s="37"/>
      <c r="H521" s="37"/>
      <c r="I521" s="37"/>
      <c r="J521" s="37"/>
      <c r="K521" s="68"/>
      <c r="L521" s="37"/>
      <c r="M521" s="168"/>
      <c r="N521" s="167">
        <f t="shared" si="15"/>
        <v>0</v>
      </c>
    </row>
    <row r="522" spans="1:14">
      <c r="A522" s="117"/>
      <c r="B522" s="117"/>
      <c r="C522" s="37"/>
      <c r="D522" s="37"/>
      <c r="E522" s="37"/>
      <c r="F522" s="37"/>
      <c r="G522" s="37"/>
      <c r="H522" s="37"/>
      <c r="I522" s="37"/>
      <c r="J522" s="37"/>
      <c r="K522" s="68"/>
      <c r="L522" s="37"/>
      <c r="M522" s="168"/>
      <c r="N522" s="167">
        <f t="shared" si="15"/>
        <v>0</v>
      </c>
    </row>
    <row r="523" spans="1:14">
      <c r="A523" s="117"/>
      <c r="B523" s="117"/>
      <c r="C523" s="37"/>
      <c r="D523" s="37"/>
      <c r="E523" s="37"/>
      <c r="F523" s="37"/>
      <c r="G523" s="37"/>
      <c r="H523" s="37"/>
      <c r="I523" s="37"/>
      <c r="J523" s="37"/>
      <c r="K523" s="68"/>
      <c r="L523" s="37"/>
      <c r="M523" s="168"/>
      <c r="N523" s="167">
        <f t="shared" si="15"/>
        <v>0</v>
      </c>
    </row>
    <row r="524" spans="1:14">
      <c r="A524" s="117"/>
      <c r="B524" s="117"/>
      <c r="C524" s="37"/>
      <c r="D524" s="37"/>
      <c r="E524" s="37"/>
      <c r="F524" s="37"/>
      <c r="G524" s="37"/>
      <c r="H524" s="37"/>
      <c r="I524" s="37"/>
      <c r="J524" s="37"/>
      <c r="K524" s="68"/>
      <c r="L524" s="37"/>
      <c r="M524" s="168"/>
      <c r="N524" s="167">
        <f t="shared" si="15"/>
        <v>0</v>
      </c>
    </row>
    <row r="525" spans="1:14">
      <c r="A525" s="117"/>
      <c r="B525" s="117"/>
      <c r="C525" s="37"/>
      <c r="D525" s="37"/>
      <c r="E525" s="37"/>
      <c r="F525" s="37"/>
      <c r="G525" s="37"/>
      <c r="H525" s="37"/>
      <c r="I525" s="37"/>
      <c r="J525" s="37"/>
      <c r="K525" s="68"/>
      <c r="L525" s="37"/>
      <c r="M525" s="168"/>
      <c r="N525" s="167">
        <f t="shared" si="15"/>
        <v>0</v>
      </c>
    </row>
    <row r="526" spans="1:14">
      <c r="A526" s="117"/>
      <c r="B526" s="117"/>
      <c r="C526" s="37"/>
      <c r="D526" s="37"/>
      <c r="E526" s="37"/>
      <c r="F526" s="37"/>
      <c r="G526" s="37"/>
      <c r="H526" s="37"/>
      <c r="I526" s="37"/>
      <c r="J526" s="37"/>
      <c r="K526" s="68"/>
      <c r="L526" s="37"/>
      <c r="M526" s="168"/>
      <c r="N526" s="167">
        <f t="shared" si="15"/>
        <v>0</v>
      </c>
    </row>
    <row r="527" spans="1:14">
      <c r="A527" s="117"/>
      <c r="B527" s="117"/>
      <c r="C527" s="37"/>
      <c r="D527" s="37"/>
      <c r="E527" s="37"/>
      <c r="F527" s="37"/>
      <c r="G527" s="37"/>
      <c r="H527" s="37"/>
      <c r="I527" s="37"/>
      <c r="J527" s="37"/>
      <c r="K527" s="68"/>
      <c r="L527" s="37"/>
      <c r="M527" s="168"/>
      <c r="N527" s="167">
        <f t="shared" si="15"/>
        <v>0</v>
      </c>
    </row>
    <row r="528" spans="1:14">
      <c r="A528" s="117"/>
      <c r="B528" s="117"/>
      <c r="C528" s="37"/>
      <c r="D528" s="37"/>
      <c r="E528" s="37"/>
      <c r="F528" s="37"/>
      <c r="G528" s="37"/>
      <c r="H528" s="37"/>
      <c r="I528" s="37"/>
      <c r="J528" s="37"/>
      <c r="K528" s="68"/>
      <c r="L528" s="37"/>
      <c r="M528" s="168"/>
      <c r="N528" s="167">
        <f t="shared" si="15"/>
        <v>0</v>
      </c>
    </row>
    <row r="529" spans="1:14">
      <c r="A529" s="117"/>
      <c r="B529" s="117"/>
      <c r="C529" s="37"/>
      <c r="D529" s="37"/>
      <c r="E529" s="37"/>
      <c r="F529" s="37"/>
      <c r="G529" s="37"/>
      <c r="H529" s="37"/>
      <c r="I529" s="37"/>
      <c r="J529" s="37"/>
      <c r="K529" s="68"/>
      <c r="L529" s="37"/>
      <c r="M529" s="168"/>
      <c r="N529" s="167">
        <f t="shared" si="15"/>
        <v>0</v>
      </c>
    </row>
    <row r="530" spans="1:14">
      <c r="A530" s="117"/>
      <c r="B530" s="117"/>
      <c r="C530" s="37"/>
      <c r="D530" s="37"/>
      <c r="E530" s="37"/>
      <c r="F530" s="37"/>
      <c r="G530" s="37"/>
      <c r="H530" s="37"/>
      <c r="I530" s="37"/>
      <c r="J530" s="37"/>
      <c r="K530" s="68"/>
      <c r="L530" s="37"/>
      <c r="M530" s="168"/>
      <c r="N530" s="167">
        <f t="shared" si="15"/>
        <v>0</v>
      </c>
    </row>
    <row r="531" spans="1:14">
      <c r="A531" s="117"/>
      <c r="B531" s="117"/>
      <c r="C531" s="37"/>
      <c r="D531" s="37"/>
      <c r="E531" s="37"/>
      <c r="F531" s="37"/>
      <c r="G531" s="37"/>
      <c r="H531" s="37"/>
      <c r="I531" s="37"/>
      <c r="J531" s="37"/>
      <c r="K531" s="68"/>
      <c r="L531" s="37"/>
      <c r="M531" s="168"/>
      <c r="N531" s="167">
        <f t="shared" si="15"/>
        <v>0</v>
      </c>
    </row>
    <row r="532" spans="1:14">
      <c r="A532" s="117"/>
      <c r="B532" s="117"/>
      <c r="C532" s="37"/>
      <c r="D532" s="37"/>
      <c r="E532" s="37"/>
      <c r="F532" s="37"/>
      <c r="G532" s="37"/>
      <c r="H532" s="37"/>
      <c r="I532" s="37"/>
      <c r="J532" s="37"/>
      <c r="K532" s="68"/>
      <c r="L532" s="37"/>
      <c r="M532" s="168"/>
      <c r="N532" s="167">
        <f t="shared" si="15"/>
        <v>0</v>
      </c>
    </row>
    <row r="533" spans="1:14">
      <c r="A533" s="117"/>
      <c r="B533" s="117"/>
      <c r="C533" s="37"/>
      <c r="D533" s="37"/>
      <c r="E533" s="37"/>
      <c r="F533" s="37"/>
      <c r="G533" s="37"/>
      <c r="H533" s="37"/>
      <c r="I533" s="37"/>
      <c r="J533" s="37"/>
      <c r="K533" s="68"/>
      <c r="L533" s="37"/>
      <c r="M533" s="168"/>
      <c r="N533" s="167">
        <f t="shared" si="15"/>
        <v>0</v>
      </c>
    </row>
    <row r="534" spans="1:14">
      <c r="A534" s="117"/>
      <c r="B534" s="117"/>
      <c r="C534" s="37"/>
      <c r="D534" s="37"/>
      <c r="E534" s="37"/>
      <c r="F534" s="37"/>
      <c r="G534" s="37"/>
      <c r="H534" s="37"/>
      <c r="I534" s="37"/>
      <c r="J534" s="37"/>
      <c r="K534" s="68"/>
      <c r="L534" s="37"/>
      <c r="M534" s="168"/>
      <c r="N534" s="167">
        <f t="shared" si="15"/>
        <v>0</v>
      </c>
    </row>
    <row r="535" spans="1:14">
      <c r="A535" s="117"/>
      <c r="B535" s="117"/>
      <c r="C535" s="37"/>
      <c r="D535" s="37"/>
      <c r="E535" s="37"/>
      <c r="F535" s="37"/>
      <c r="G535" s="37"/>
      <c r="H535" s="37"/>
      <c r="I535" s="37"/>
      <c r="J535" s="37"/>
      <c r="K535" s="68"/>
      <c r="L535" s="37"/>
      <c r="M535" s="168"/>
      <c r="N535" s="167">
        <f t="shared" si="15"/>
        <v>0</v>
      </c>
    </row>
    <row r="536" spans="1:14">
      <c r="A536" s="117"/>
      <c r="B536" s="117"/>
      <c r="C536" s="37"/>
      <c r="D536" s="37"/>
      <c r="E536" s="37"/>
      <c r="F536" s="37"/>
      <c r="G536" s="37"/>
      <c r="H536" s="37"/>
      <c r="I536" s="37"/>
      <c r="J536" s="37"/>
      <c r="K536" s="68"/>
      <c r="L536" s="37"/>
      <c r="M536" s="168"/>
      <c r="N536" s="167">
        <f t="shared" si="15"/>
        <v>0</v>
      </c>
    </row>
    <row r="537" spans="1:14">
      <c r="A537" s="117"/>
      <c r="B537" s="117"/>
      <c r="C537" s="37"/>
      <c r="D537" s="37"/>
      <c r="E537" s="37"/>
      <c r="F537" s="37"/>
      <c r="G537" s="37"/>
      <c r="H537" s="37"/>
      <c r="I537" s="37"/>
      <c r="J537" s="37"/>
      <c r="K537" s="68"/>
      <c r="L537" s="37"/>
      <c r="M537" s="168"/>
      <c r="N537" s="167">
        <f t="shared" si="15"/>
        <v>0</v>
      </c>
    </row>
    <row r="538" spans="1:14">
      <c r="A538" s="117"/>
      <c r="B538" s="117"/>
      <c r="C538" s="37"/>
      <c r="D538" s="37"/>
      <c r="E538" s="37"/>
      <c r="F538" s="37"/>
      <c r="G538" s="37"/>
      <c r="H538" s="37"/>
      <c r="I538" s="37"/>
      <c r="J538" s="37"/>
      <c r="K538" s="68"/>
      <c r="L538" s="37"/>
      <c r="M538" s="168"/>
      <c r="N538" s="167">
        <f t="shared" si="15"/>
        <v>0</v>
      </c>
    </row>
    <row r="539" spans="1:14">
      <c r="A539" s="117"/>
      <c r="B539" s="117"/>
      <c r="C539" s="37"/>
      <c r="D539" s="37"/>
      <c r="E539" s="37"/>
      <c r="F539" s="37"/>
      <c r="G539" s="37"/>
      <c r="H539" s="37"/>
      <c r="I539" s="37"/>
      <c r="J539" s="37"/>
      <c r="K539" s="68"/>
      <c r="L539" s="37"/>
      <c r="M539" s="168"/>
      <c r="N539" s="167">
        <f t="shared" si="15"/>
        <v>0</v>
      </c>
    </row>
    <row r="540" spans="1:14">
      <c r="A540" s="117"/>
      <c r="B540" s="117"/>
      <c r="C540" s="37"/>
      <c r="D540" s="37"/>
      <c r="E540" s="37"/>
      <c r="F540" s="37"/>
      <c r="G540" s="37"/>
      <c r="H540" s="37"/>
      <c r="I540" s="37"/>
      <c r="J540" s="37"/>
      <c r="K540" s="68"/>
      <c r="L540" s="37"/>
      <c r="M540" s="168"/>
      <c r="N540" s="167">
        <f t="shared" si="15"/>
        <v>0</v>
      </c>
    </row>
    <row r="541" spans="1:14">
      <c r="A541" s="117"/>
      <c r="B541" s="117"/>
      <c r="C541" s="37"/>
      <c r="D541" s="37"/>
      <c r="E541" s="37"/>
      <c r="F541" s="37"/>
      <c r="G541" s="37"/>
      <c r="H541" s="37"/>
      <c r="I541" s="37"/>
      <c r="J541" s="37"/>
      <c r="K541" s="68"/>
      <c r="L541" s="37"/>
      <c r="M541" s="168"/>
      <c r="N541" s="167">
        <f t="shared" si="15"/>
        <v>0</v>
      </c>
    </row>
    <row r="542" spans="1:14">
      <c r="A542" s="117"/>
      <c r="B542" s="117"/>
      <c r="C542" s="37"/>
      <c r="D542" s="37"/>
      <c r="E542" s="37"/>
      <c r="F542" s="37"/>
      <c r="G542" s="37"/>
      <c r="H542" s="37"/>
      <c r="I542" s="37"/>
      <c r="J542" s="37"/>
      <c r="K542" s="68"/>
      <c r="L542" s="37"/>
      <c r="M542" s="168"/>
      <c r="N542" s="167">
        <f t="shared" si="15"/>
        <v>0</v>
      </c>
    </row>
    <row r="543" spans="1:14">
      <c r="A543" s="117"/>
      <c r="B543" s="117"/>
      <c r="C543" s="37"/>
      <c r="D543" s="37"/>
      <c r="E543" s="37"/>
      <c r="F543" s="37"/>
      <c r="G543" s="37"/>
      <c r="H543" s="37"/>
      <c r="I543" s="37"/>
      <c r="J543" s="37"/>
      <c r="K543" s="68"/>
      <c r="L543" s="37"/>
      <c r="M543" s="168"/>
      <c r="N543" s="167">
        <f t="shared" si="15"/>
        <v>0</v>
      </c>
    </row>
    <row r="544" spans="1:14">
      <c r="A544" s="117"/>
      <c r="B544" s="117"/>
      <c r="C544" s="37"/>
      <c r="D544" s="37"/>
      <c r="E544" s="37"/>
      <c r="F544" s="37"/>
      <c r="G544" s="37"/>
      <c r="H544" s="37"/>
      <c r="I544" s="37"/>
      <c r="J544" s="37"/>
      <c r="K544" s="68"/>
      <c r="L544" s="37"/>
      <c r="M544" s="168"/>
      <c r="N544" s="167">
        <f t="shared" si="15"/>
        <v>0</v>
      </c>
    </row>
    <row r="545" spans="1:14">
      <c r="A545" s="117"/>
      <c r="B545" s="117"/>
      <c r="C545" s="37"/>
      <c r="D545" s="37"/>
      <c r="E545" s="37"/>
      <c r="F545" s="37"/>
      <c r="G545" s="37"/>
      <c r="H545" s="37"/>
      <c r="I545" s="37"/>
      <c r="J545" s="37"/>
      <c r="K545" s="68"/>
      <c r="L545" s="37"/>
      <c r="M545" s="168"/>
      <c r="N545" s="167">
        <f t="shared" si="15"/>
        <v>0</v>
      </c>
    </row>
    <row r="546" spans="1:14">
      <c r="A546" s="117"/>
      <c r="B546" s="117"/>
      <c r="C546" s="37"/>
      <c r="D546" s="37"/>
      <c r="E546" s="37"/>
      <c r="F546" s="37"/>
      <c r="G546" s="37"/>
      <c r="H546" s="37"/>
      <c r="I546" s="37"/>
      <c r="J546" s="37"/>
      <c r="K546" s="68"/>
      <c r="L546" s="37"/>
      <c r="M546" s="168"/>
      <c r="N546" s="167">
        <f t="shared" si="15"/>
        <v>0</v>
      </c>
    </row>
    <row r="547" spans="1:14">
      <c r="A547" s="117"/>
      <c r="B547" s="117"/>
      <c r="C547" s="37"/>
      <c r="D547" s="37"/>
      <c r="E547" s="37"/>
      <c r="F547" s="37"/>
      <c r="G547" s="37"/>
      <c r="H547" s="37"/>
      <c r="I547" s="37"/>
      <c r="J547" s="37"/>
      <c r="K547" s="68"/>
      <c r="L547" s="37"/>
      <c r="M547" s="168"/>
      <c r="N547" s="167">
        <f t="shared" si="15"/>
        <v>0</v>
      </c>
    </row>
    <row r="548" spans="1:14">
      <c r="A548" s="117"/>
      <c r="B548" s="117"/>
      <c r="C548" s="37"/>
      <c r="D548" s="37"/>
      <c r="E548" s="37"/>
      <c r="F548" s="37"/>
      <c r="G548" s="37"/>
      <c r="H548" s="37"/>
      <c r="I548" s="37"/>
      <c r="J548" s="37"/>
      <c r="K548" s="68"/>
      <c r="L548" s="37"/>
      <c r="M548" s="168"/>
      <c r="N548" s="167">
        <f t="shared" si="15"/>
        <v>0</v>
      </c>
    </row>
    <row r="549" spans="1:14">
      <c r="A549" s="117"/>
      <c r="B549" s="117"/>
      <c r="C549" s="37"/>
      <c r="D549" s="37"/>
      <c r="E549" s="37"/>
      <c r="F549" s="37"/>
      <c r="G549" s="37"/>
      <c r="H549" s="37"/>
      <c r="I549" s="37"/>
      <c r="J549" s="37"/>
      <c r="K549" s="68"/>
      <c r="L549" s="37"/>
      <c r="M549" s="168"/>
      <c r="N549" s="167">
        <f t="shared" si="15"/>
        <v>0</v>
      </c>
    </row>
    <row r="550" spans="1:14">
      <c r="A550" s="117"/>
      <c r="B550" s="117"/>
      <c r="C550" s="37"/>
      <c r="D550" s="37"/>
      <c r="E550" s="37"/>
      <c r="F550" s="37"/>
      <c r="G550" s="37"/>
      <c r="H550" s="37"/>
      <c r="I550" s="37"/>
      <c r="J550" s="37"/>
      <c r="K550" s="68"/>
      <c r="L550" s="37"/>
      <c r="M550" s="168"/>
      <c r="N550" s="167">
        <f t="shared" si="15"/>
        <v>0</v>
      </c>
    </row>
    <row r="551" spans="1:14">
      <c r="A551" s="117"/>
      <c r="B551" s="117"/>
      <c r="C551" s="37"/>
      <c r="D551" s="37"/>
      <c r="E551" s="37"/>
      <c r="F551" s="37"/>
      <c r="G551" s="37"/>
      <c r="H551" s="37"/>
      <c r="I551" s="37"/>
      <c r="J551" s="37"/>
      <c r="K551" s="68"/>
      <c r="L551" s="37"/>
      <c r="M551" s="168"/>
      <c r="N551" s="167">
        <f t="shared" si="15"/>
        <v>0</v>
      </c>
    </row>
    <row r="552" spans="1:14">
      <c r="A552" s="117"/>
      <c r="B552" s="117"/>
      <c r="C552" s="37"/>
      <c r="D552" s="37"/>
      <c r="E552" s="37"/>
      <c r="F552" s="37"/>
      <c r="G552" s="37"/>
      <c r="H552" s="37"/>
      <c r="I552" s="37"/>
      <c r="J552" s="37"/>
      <c r="K552" s="68"/>
      <c r="L552" s="37"/>
      <c r="M552" s="168"/>
      <c r="N552" s="167">
        <f t="shared" si="15"/>
        <v>0</v>
      </c>
    </row>
    <row r="553" spans="1:14">
      <c r="A553" s="117"/>
      <c r="B553" s="117"/>
      <c r="C553" s="37"/>
      <c r="D553" s="37"/>
      <c r="E553" s="37"/>
      <c r="F553" s="37"/>
      <c r="G553" s="37"/>
      <c r="H553" s="37"/>
      <c r="I553" s="37"/>
      <c r="J553" s="37"/>
      <c r="K553" s="68"/>
      <c r="L553" s="37"/>
      <c r="M553" s="168"/>
      <c r="N553" s="167">
        <f t="shared" si="15"/>
        <v>0</v>
      </c>
    </row>
    <row r="554" spans="1:14">
      <c r="A554" s="117"/>
      <c r="B554" s="117"/>
      <c r="C554" s="37"/>
      <c r="D554" s="37"/>
      <c r="E554" s="37"/>
      <c r="F554" s="37"/>
      <c r="G554" s="37"/>
      <c r="H554" s="37"/>
      <c r="I554" s="37"/>
      <c r="J554" s="37"/>
      <c r="K554" s="68"/>
      <c r="L554" s="37"/>
      <c r="M554" s="168"/>
      <c r="N554" s="167">
        <f t="shared" si="15"/>
        <v>0</v>
      </c>
    </row>
    <row r="555" spans="1:14">
      <c r="A555" s="117"/>
      <c r="B555" s="117"/>
      <c r="C555" s="37"/>
      <c r="D555" s="37"/>
      <c r="E555" s="37"/>
      <c r="F555" s="37"/>
      <c r="G555" s="37"/>
      <c r="H555" s="37"/>
      <c r="I555" s="37"/>
      <c r="J555" s="37"/>
      <c r="K555" s="68"/>
      <c r="L555" s="37"/>
      <c r="M555" s="168"/>
      <c r="N555" s="167">
        <f t="shared" si="15"/>
        <v>0</v>
      </c>
    </row>
    <row r="556" spans="1:14">
      <c r="A556" s="117"/>
      <c r="B556" s="117"/>
      <c r="C556" s="37"/>
      <c r="D556" s="37"/>
      <c r="E556" s="37"/>
      <c r="F556" s="37"/>
      <c r="G556" s="37"/>
      <c r="H556" s="37"/>
      <c r="I556" s="37"/>
      <c r="J556" s="37"/>
      <c r="K556" s="68"/>
      <c r="L556" s="37"/>
      <c r="M556" s="168"/>
      <c r="N556" s="167">
        <f t="shared" si="15"/>
        <v>0</v>
      </c>
    </row>
    <row r="557" spans="1:14">
      <c r="A557" s="117"/>
      <c r="B557" s="117"/>
      <c r="C557" s="37"/>
      <c r="D557" s="37"/>
      <c r="E557" s="37"/>
      <c r="F557" s="37"/>
      <c r="G557" s="37"/>
      <c r="H557" s="37"/>
      <c r="I557" s="37"/>
      <c r="J557" s="37"/>
      <c r="K557" s="68"/>
      <c r="L557" s="37"/>
      <c r="M557" s="168"/>
      <c r="N557" s="167">
        <f t="shared" si="15"/>
        <v>0</v>
      </c>
    </row>
    <row r="558" spans="1:14">
      <c r="A558" s="117"/>
      <c r="B558" s="117"/>
      <c r="C558" s="37"/>
      <c r="D558" s="37"/>
      <c r="E558" s="37"/>
      <c r="F558" s="37"/>
      <c r="G558" s="37"/>
      <c r="H558" s="37"/>
      <c r="I558" s="37"/>
      <c r="J558" s="37"/>
      <c r="K558" s="68"/>
      <c r="L558" s="37"/>
      <c r="M558" s="168"/>
      <c r="N558" s="167">
        <f t="shared" ref="N558:N621" si="16">M558*1.92*1.15*1.022</f>
        <v>0</v>
      </c>
    </row>
    <row r="559" spans="1:14">
      <c r="A559" s="117"/>
      <c r="B559" s="117"/>
      <c r="C559" s="37"/>
      <c r="D559" s="37"/>
      <c r="E559" s="37"/>
      <c r="F559" s="37"/>
      <c r="G559" s="37"/>
      <c r="H559" s="37"/>
      <c r="I559" s="37"/>
      <c r="J559" s="37"/>
      <c r="K559" s="68"/>
      <c r="L559" s="37"/>
      <c r="M559" s="168"/>
      <c r="N559" s="167">
        <f t="shared" si="16"/>
        <v>0</v>
      </c>
    </row>
    <row r="560" spans="1:14">
      <c r="A560" s="117"/>
      <c r="B560" s="117"/>
      <c r="C560" s="37"/>
      <c r="D560" s="37"/>
      <c r="E560" s="37"/>
      <c r="F560" s="37"/>
      <c r="G560" s="37"/>
      <c r="H560" s="37"/>
      <c r="I560" s="37"/>
      <c r="J560" s="37"/>
      <c r="K560" s="68"/>
      <c r="L560" s="37"/>
      <c r="M560" s="168"/>
      <c r="N560" s="167">
        <f t="shared" si="16"/>
        <v>0</v>
      </c>
    </row>
    <row r="561" spans="1:14">
      <c r="A561" s="117"/>
      <c r="B561" s="117"/>
      <c r="C561" s="37"/>
      <c r="D561" s="37"/>
      <c r="E561" s="37"/>
      <c r="F561" s="37"/>
      <c r="G561" s="37"/>
      <c r="H561" s="37"/>
      <c r="I561" s="37"/>
      <c r="J561" s="37"/>
      <c r="K561" s="68"/>
      <c r="L561" s="37"/>
      <c r="M561" s="168"/>
      <c r="N561" s="167">
        <f t="shared" si="16"/>
        <v>0</v>
      </c>
    </row>
    <row r="562" spans="1:14">
      <c r="A562" s="117"/>
      <c r="B562" s="117"/>
      <c r="C562" s="37"/>
      <c r="D562" s="37"/>
      <c r="E562" s="37"/>
      <c r="F562" s="37"/>
      <c r="G562" s="37"/>
      <c r="H562" s="37"/>
      <c r="I562" s="37"/>
      <c r="J562" s="37"/>
      <c r="K562" s="68"/>
      <c r="L562" s="37"/>
      <c r="M562" s="168"/>
      <c r="N562" s="167">
        <f t="shared" si="16"/>
        <v>0</v>
      </c>
    </row>
    <row r="563" spans="1:14">
      <c r="A563" s="117"/>
      <c r="B563" s="117"/>
      <c r="C563" s="37"/>
      <c r="D563" s="37"/>
      <c r="E563" s="37"/>
      <c r="F563" s="37"/>
      <c r="G563" s="37"/>
      <c r="H563" s="37"/>
      <c r="I563" s="37"/>
      <c r="J563" s="37"/>
      <c r="K563" s="68"/>
      <c r="L563" s="37"/>
      <c r="M563" s="168"/>
      <c r="N563" s="167">
        <f t="shared" si="16"/>
        <v>0</v>
      </c>
    </row>
    <row r="564" spans="1:14">
      <c r="A564" s="117"/>
      <c r="B564" s="117"/>
      <c r="C564" s="37"/>
      <c r="D564" s="37"/>
      <c r="E564" s="37"/>
      <c r="F564" s="37"/>
      <c r="G564" s="37"/>
      <c r="H564" s="37"/>
      <c r="I564" s="37"/>
      <c r="J564" s="37"/>
      <c r="K564" s="68"/>
      <c r="L564" s="37"/>
      <c r="M564" s="168"/>
      <c r="N564" s="167">
        <f t="shared" si="16"/>
        <v>0</v>
      </c>
    </row>
    <row r="565" spans="1:14">
      <c r="A565" s="117"/>
      <c r="B565" s="117"/>
      <c r="C565" s="37"/>
      <c r="D565" s="37"/>
      <c r="E565" s="37"/>
      <c r="F565" s="37"/>
      <c r="G565" s="37"/>
      <c r="H565" s="37"/>
      <c r="I565" s="37"/>
      <c r="J565" s="37"/>
      <c r="K565" s="68"/>
      <c r="L565" s="37"/>
      <c r="M565" s="168"/>
      <c r="N565" s="167">
        <f t="shared" si="16"/>
        <v>0</v>
      </c>
    </row>
    <row r="566" spans="1:14">
      <c r="A566" s="117"/>
      <c r="B566" s="117"/>
      <c r="C566" s="37"/>
      <c r="D566" s="37"/>
      <c r="E566" s="37"/>
      <c r="F566" s="37"/>
      <c r="G566" s="37"/>
      <c r="H566" s="37"/>
      <c r="I566" s="37"/>
      <c r="J566" s="37"/>
      <c r="K566" s="68"/>
      <c r="L566" s="37"/>
      <c r="M566" s="168"/>
      <c r="N566" s="167">
        <f t="shared" si="16"/>
        <v>0</v>
      </c>
    </row>
    <row r="567" spans="1:14">
      <c r="A567" s="117"/>
      <c r="B567" s="117"/>
      <c r="C567" s="37"/>
      <c r="D567" s="37"/>
      <c r="E567" s="37"/>
      <c r="F567" s="37"/>
      <c r="G567" s="37"/>
      <c r="H567" s="37"/>
      <c r="I567" s="37"/>
      <c r="J567" s="37"/>
      <c r="K567" s="68"/>
      <c r="L567" s="37"/>
      <c r="M567" s="168"/>
      <c r="N567" s="167">
        <f t="shared" si="16"/>
        <v>0</v>
      </c>
    </row>
    <row r="568" spans="1:14">
      <c r="A568" s="117"/>
      <c r="B568" s="117"/>
      <c r="C568" s="37"/>
      <c r="D568" s="37"/>
      <c r="E568" s="37"/>
      <c r="F568" s="37"/>
      <c r="G568" s="37"/>
      <c r="H568" s="37"/>
      <c r="I568" s="37"/>
      <c r="J568" s="37"/>
      <c r="K568" s="68"/>
      <c r="L568" s="37"/>
      <c r="M568" s="168"/>
      <c r="N568" s="167">
        <f t="shared" si="16"/>
        <v>0</v>
      </c>
    </row>
    <row r="569" spans="1:14">
      <c r="A569" s="117"/>
      <c r="B569" s="117"/>
      <c r="C569" s="37"/>
      <c r="D569" s="37"/>
      <c r="E569" s="37"/>
      <c r="F569" s="37"/>
      <c r="G569" s="37"/>
      <c r="H569" s="37"/>
      <c r="I569" s="37"/>
      <c r="J569" s="37"/>
      <c r="K569" s="68"/>
      <c r="L569" s="37"/>
      <c r="M569" s="168"/>
      <c r="N569" s="167">
        <f t="shared" si="16"/>
        <v>0</v>
      </c>
    </row>
    <row r="570" spans="1:14">
      <c r="A570" s="117"/>
      <c r="B570" s="117"/>
      <c r="C570" s="37"/>
      <c r="D570" s="37"/>
      <c r="E570" s="37"/>
      <c r="F570" s="37"/>
      <c r="G570" s="37"/>
      <c r="H570" s="37"/>
      <c r="I570" s="37"/>
      <c r="J570" s="37"/>
      <c r="K570" s="68"/>
      <c r="L570" s="37"/>
      <c r="M570" s="168"/>
      <c r="N570" s="167">
        <f t="shared" si="16"/>
        <v>0</v>
      </c>
    </row>
    <row r="571" spans="1:14">
      <c r="A571" s="117"/>
      <c r="B571" s="117"/>
      <c r="C571" s="37"/>
      <c r="D571" s="37"/>
      <c r="E571" s="37"/>
      <c r="F571" s="37"/>
      <c r="G571" s="37"/>
      <c r="H571" s="37"/>
      <c r="I571" s="37"/>
      <c r="J571" s="37"/>
      <c r="K571" s="68"/>
      <c r="L571" s="37"/>
      <c r="M571" s="168"/>
      <c r="N571" s="167">
        <f t="shared" si="16"/>
        <v>0</v>
      </c>
    </row>
    <row r="572" spans="1:14">
      <c r="A572" s="117"/>
      <c r="B572" s="117"/>
      <c r="C572" s="37"/>
      <c r="D572" s="37"/>
      <c r="E572" s="37"/>
      <c r="F572" s="37"/>
      <c r="G572" s="37"/>
      <c r="H572" s="37"/>
      <c r="I572" s="37"/>
      <c r="J572" s="37"/>
      <c r="K572" s="68"/>
      <c r="L572" s="37"/>
      <c r="M572" s="168"/>
      <c r="N572" s="167">
        <f t="shared" si="16"/>
        <v>0</v>
      </c>
    </row>
    <row r="573" spans="1:14">
      <c r="A573" s="117"/>
      <c r="B573" s="117"/>
      <c r="C573" s="37"/>
      <c r="D573" s="37"/>
      <c r="E573" s="37"/>
      <c r="F573" s="37"/>
      <c r="G573" s="37"/>
      <c r="H573" s="37"/>
      <c r="I573" s="37"/>
      <c r="J573" s="37"/>
      <c r="K573" s="68"/>
      <c r="L573" s="37"/>
      <c r="M573" s="168"/>
      <c r="N573" s="167">
        <f t="shared" si="16"/>
        <v>0</v>
      </c>
    </row>
    <row r="574" spans="1:14">
      <c r="A574" s="117"/>
      <c r="B574" s="117"/>
      <c r="C574" s="37"/>
      <c r="D574" s="37"/>
      <c r="E574" s="37"/>
      <c r="F574" s="37"/>
      <c r="G574" s="37"/>
      <c r="H574" s="37"/>
      <c r="I574" s="37"/>
      <c r="J574" s="37"/>
      <c r="K574" s="68"/>
      <c r="L574" s="37"/>
      <c r="M574" s="168"/>
      <c r="N574" s="167">
        <f t="shared" si="16"/>
        <v>0</v>
      </c>
    </row>
    <row r="575" spans="1:14">
      <c r="A575" s="117"/>
      <c r="B575" s="117"/>
      <c r="C575" s="37"/>
      <c r="D575" s="37"/>
      <c r="E575" s="37"/>
      <c r="F575" s="37"/>
      <c r="G575" s="37"/>
      <c r="H575" s="37"/>
      <c r="I575" s="37"/>
      <c r="J575" s="37"/>
      <c r="K575" s="68"/>
      <c r="L575" s="37"/>
      <c r="M575" s="168"/>
      <c r="N575" s="167">
        <f t="shared" si="16"/>
        <v>0</v>
      </c>
    </row>
    <row r="576" spans="1:14">
      <c r="A576" s="117"/>
      <c r="B576" s="117"/>
      <c r="C576" s="37"/>
      <c r="D576" s="37"/>
      <c r="E576" s="37"/>
      <c r="F576" s="37"/>
      <c r="G576" s="37"/>
      <c r="H576" s="37"/>
      <c r="I576" s="37"/>
      <c r="J576" s="37"/>
      <c r="K576" s="68"/>
      <c r="L576" s="37"/>
      <c r="M576" s="168"/>
      <c r="N576" s="167">
        <f t="shared" si="16"/>
        <v>0</v>
      </c>
    </row>
    <row r="577" spans="1:14">
      <c r="A577" s="117"/>
      <c r="B577" s="117"/>
      <c r="C577" s="37"/>
      <c r="D577" s="37"/>
      <c r="E577" s="37"/>
      <c r="F577" s="37"/>
      <c r="G577" s="37"/>
      <c r="H577" s="37"/>
      <c r="I577" s="37"/>
      <c r="J577" s="37"/>
      <c r="K577" s="68"/>
      <c r="L577" s="37"/>
      <c r="M577" s="168"/>
      <c r="N577" s="167">
        <f t="shared" si="16"/>
        <v>0</v>
      </c>
    </row>
    <row r="578" spans="1:14">
      <c r="A578" s="117"/>
      <c r="B578" s="117"/>
      <c r="C578" s="37"/>
      <c r="D578" s="37"/>
      <c r="E578" s="37"/>
      <c r="F578" s="37"/>
      <c r="G578" s="37"/>
      <c r="H578" s="37"/>
      <c r="I578" s="37"/>
      <c r="J578" s="37"/>
      <c r="K578" s="68"/>
      <c r="L578" s="37"/>
      <c r="M578" s="168"/>
      <c r="N578" s="167">
        <f t="shared" si="16"/>
        <v>0</v>
      </c>
    </row>
    <row r="579" spans="1:14">
      <c r="A579" s="117"/>
      <c r="B579" s="117"/>
      <c r="C579" s="37"/>
      <c r="D579" s="37"/>
      <c r="E579" s="37"/>
      <c r="F579" s="37"/>
      <c r="G579" s="37"/>
      <c r="H579" s="37"/>
      <c r="I579" s="37"/>
      <c r="J579" s="37"/>
      <c r="K579" s="68"/>
      <c r="L579" s="37"/>
      <c r="M579" s="168"/>
      <c r="N579" s="167">
        <f t="shared" si="16"/>
        <v>0</v>
      </c>
    </row>
    <row r="580" spans="1:14">
      <c r="A580" s="117"/>
      <c r="B580" s="117"/>
      <c r="C580" s="37"/>
      <c r="D580" s="37"/>
      <c r="E580" s="37"/>
      <c r="F580" s="37"/>
      <c r="G580" s="37"/>
      <c r="H580" s="37"/>
      <c r="I580" s="37"/>
      <c r="J580" s="37"/>
      <c r="K580" s="68"/>
      <c r="L580" s="37"/>
      <c r="M580" s="168"/>
      <c r="N580" s="167">
        <f t="shared" si="16"/>
        <v>0</v>
      </c>
    </row>
    <row r="581" spans="1:14">
      <c r="A581" s="117"/>
      <c r="B581" s="117"/>
      <c r="C581" s="37"/>
      <c r="D581" s="37"/>
      <c r="E581" s="37"/>
      <c r="F581" s="37"/>
      <c r="G581" s="37"/>
      <c r="H581" s="37"/>
      <c r="I581" s="37"/>
      <c r="J581" s="37"/>
      <c r="K581" s="68"/>
      <c r="L581" s="37"/>
      <c r="M581" s="168"/>
      <c r="N581" s="167">
        <f t="shared" si="16"/>
        <v>0</v>
      </c>
    </row>
    <row r="582" spans="1:14">
      <c r="A582" s="117"/>
      <c r="B582" s="117"/>
      <c r="C582" s="37"/>
      <c r="D582" s="37"/>
      <c r="E582" s="37"/>
      <c r="F582" s="37"/>
      <c r="G582" s="37"/>
      <c r="H582" s="37"/>
      <c r="I582" s="37"/>
      <c r="J582" s="37"/>
      <c r="K582" s="68"/>
      <c r="L582" s="37"/>
      <c r="M582" s="168"/>
      <c r="N582" s="167">
        <f t="shared" si="16"/>
        <v>0</v>
      </c>
    </row>
    <row r="583" spans="1:14">
      <c r="A583" s="117"/>
      <c r="B583" s="117"/>
      <c r="C583" s="37"/>
      <c r="D583" s="37"/>
      <c r="E583" s="37"/>
      <c r="F583" s="37"/>
      <c r="G583" s="37"/>
      <c r="H583" s="37"/>
      <c r="I583" s="37"/>
      <c r="J583" s="37"/>
      <c r="K583" s="68"/>
      <c r="L583" s="37"/>
      <c r="M583" s="168"/>
      <c r="N583" s="167">
        <f t="shared" si="16"/>
        <v>0</v>
      </c>
    </row>
    <row r="584" spans="1:14">
      <c r="A584" s="117"/>
      <c r="B584" s="117"/>
      <c r="C584" s="37"/>
      <c r="D584" s="37"/>
      <c r="E584" s="37"/>
      <c r="F584" s="37"/>
      <c r="G584" s="37"/>
      <c r="H584" s="37"/>
      <c r="I584" s="37"/>
      <c r="J584" s="37"/>
      <c r="K584" s="68"/>
      <c r="L584" s="37"/>
      <c r="M584" s="168"/>
      <c r="N584" s="167">
        <f t="shared" si="16"/>
        <v>0</v>
      </c>
    </row>
    <row r="585" spans="1:14">
      <c r="A585" s="117"/>
      <c r="B585" s="117"/>
      <c r="C585" s="37"/>
      <c r="D585" s="37"/>
      <c r="E585" s="37"/>
      <c r="F585" s="37"/>
      <c r="G585" s="37"/>
      <c r="H585" s="37"/>
      <c r="I585" s="37"/>
      <c r="J585" s="37"/>
      <c r="K585" s="68"/>
      <c r="L585" s="37"/>
      <c r="M585" s="168"/>
      <c r="N585" s="167">
        <f t="shared" si="16"/>
        <v>0</v>
      </c>
    </row>
    <row r="586" spans="1:14">
      <c r="A586" s="117"/>
      <c r="B586" s="117"/>
      <c r="C586" s="37"/>
      <c r="D586" s="37"/>
      <c r="E586" s="37"/>
      <c r="F586" s="37"/>
      <c r="G586" s="37"/>
      <c r="H586" s="37"/>
      <c r="I586" s="37"/>
      <c r="J586" s="37"/>
      <c r="K586" s="68"/>
      <c r="L586" s="37"/>
      <c r="M586" s="168"/>
      <c r="N586" s="167">
        <f t="shared" si="16"/>
        <v>0</v>
      </c>
    </row>
    <row r="587" spans="1:14">
      <c r="A587" s="117"/>
      <c r="B587" s="117"/>
      <c r="C587" s="37"/>
      <c r="D587" s="37"/>
      <c r="E587" s="37"/>
      <c r="F587" s="37"/>
      <c r="G587" s="37"/>
      <c r="H587" s="37"/>
      <c r="I587" s="37"/>
      <c r="J587" s="37"/>
      <c r="K587" s="68"/>
      <c r="L587" s="37"/>
      <c r="M587" s="168"/>
      <c r="N587" s="167">
        <f t="shared" si="16"/>
        <v>0</v>
      </c>
    </row>
    <row r="588" spans="1:14">
      <c r="A588" s="117"/>
      <c r="B588" s="117"/>
      <c r="C588" s="37"/>
      <c r="D588" s="37"/>
      <c r="E588" s="37"/>
      <c r="F588" s="37"/>
      <c r="G588" s="37"/>
      <c r="H588" s="37"/>
      <c r="I588" s="37"/>
      <c r="J588" s="37"/>
      <c r="K588" s="68"/>
      <c r="L588" s="37"/>
      <c r="M588" s="168"/>
      <c r="N588" s="167">
        <f t="shared" si="16"/>
        <v>0</v>
      </c>
    </row>
    <row r="589" spans="1:14">
      <c r="A589" s="117"/>
      <c r="B589" s="117"/>
      <c r="C589" s="37"/>
      <c r="D589" s="37"/>
      <c r="E589" s="37"/>
      <c r="F589" s="37"/>
      <c r="G589" s="37"/>
      <c r="H589" s="37"/>
      <c r="I589" s="37"/>
      <c r="J589" s="37"/>
      <c r="K589" s="68"/>
      <c r="L589" s="37"/>
      <c r="M589" s="168"/>
      <c r="N589" s="167">
        <f t="shared" si="16"/>
        <v>0</v>
      </c>
    </row>
    <row r="590" spans="1:14">
      <c r="A590" s="117"/>
      <c r="B590" s="117"/>
      <c r="C590" s="37"/>
      <c r="D590" s="37"/>
      <c r="E590" s="37"/>
      <c r="F590" s="37"/>
      <c r="G590" s="37"/>
      <c r="H590" s="37"/>
      <c r="I590" s="37"/>
      <c r="J590" s="37"/>
      <c r="K590" s="68"/>
      <c r="L590" s="37"/>
      <c r="M590" s="168"/>
      <c r="N590" s="167">
        <f t="shared" si="16"/>
        <v>0</v>
      </c>
    </row>
    <row r="591" spans="1:14">
      <c r="A591" s="117"/>
      <c r="B591" s="117"/>
      <c r="C591" s="37"/>
      <c r="D591" s="37"/>
      <c r="E591" s="37"/>
      <c r="F591" s="37"/>
      <c r="G591" s="37"/>
      <c r="H591" s="37"/>
      <c r="I591" s="37"/>
      <c r="J591" s="37"/>
      <c r="K591" s="68"/>
      <c r="L591" s="37"/>
      <c r="M591" s="168"/>
      <c r="N591" s="167">
        <f t="shared" si="16"/>
        <v>0</v>
      </c>
    </row>
    <row r="592" spans="1:14">
      <c r="A592" s="117"/>
      <c r="B592" s="117"/>
      <c r="C592" s="37"/>
      <c r="D592" s="37"/>
      <c r="E592" s="37"/>
      <c r="F592" s="37"/>
      <c r="G592" s="37"/>
      <c r="H592" s="37"/>
      <c r="I592" s="37"/>
      <c r="J592" s="37"/>
      <c r="K592" s="68"/>
      <c r="L592" s="37"/>
      <c r="M592" s="168"/>
      <c r="N592" s="167">
        <f t="shared" si="16"/>
        <v>0</v>
      </c>
    </row>
    <row r="593" spans="1:14">
      <c r="A593" s="117"/>
      <c r="B593" s="117"/>
      <c r="C593" s="37"/>
      <c r="D593" s="37"/>
      <c r="E593" s="37"/>
      <c r="F593" s="37"/>
      <c r="G593" s="37"/>
      <c r="H593" s="37"/>
      <c r="I593" s="37"/>
      <c r="J593" s="37"/>
      <c r="K593" s="68"/>
      <c r="L593" s="37"/>
      <c r="M593" s="168"/>
      <c r="N593" s="167">
        <f t="shared" si="16"/>
        <v>0</v>
      </c>
    </row>
    <row r="594" spans="1:14">
      <c r="A594" s="117"/>
      <c r="B594" s="117"/>
      <c r="C594" s="37"/>
      <c r="D594" s="37"/>
      <c r="E594" s="37"/>
      <c r="F594" s="37"/>
      <c r="G594" s="37"/>
      <c r="H594" s="37"/>
      <c r="I594" s="37"/>
      <c r="J594" s="37"/>
      <c r="K594" s="68"/>
      <c r="L594" s="37"/>
      <c r="M594" s="168"/>
      <c r="N594" s="167">
        <f t="shared" si="16"/>
        <v>0</v>
      </c>
    </row>
    <row r="595" spans="1:14">
      <c r="A595" s="117"/>
      <c r="B595" s="117"/>
      <c r="C595" s="37"/>
      <c r="D595" s="37"/>
      <c r="E595" s="37"/>
      <c r="F595" s="37"/>
      <c r="G595" s="37"/>
      <c r="H595" s="37"/>
      <c r="I595" s="37"/>
      <c r="J595" s="37"/>
      <c r="K595" s="68"/>
      <c r="L595" s="37"/>
      <c r="M595" s="168"/>
      <c r="N595" s="167">
        <f t="shared" si="16"/>
        <v>0</v>
      </c>
    </row>
    <row r="596" spans="1:14">
      <c r="A596" s="117"/>
      <c r="B596" s="117"/>
      <c r="C596" s="37"/>
      <c r="D596" s="37"/>
      <c r="E596" s="37"/>
      <c r="F596" s="37"/>
      <c r="G596" s="37"/>
      <c r="H596" s="37"/>
      <c r="I596" s="37"/>
      <c r="J596" s="37"/>
      <c r="K596" s="68"/>
      <c r="L596" s="37"/>
      <c r="M596" s="168"/>
      <c r="N596" s="167">
        <f t="shared" si="16"/>
        <v>0</v>
      </c>
    </row>
    <row r="597" spans="1:14">
      <c r="A597" s="117"/>
      <c r="B597" s="117"/>
      <c r="C597" s="37"/>
      <c r="D597" s="37"/>
      <c r="E597" s="37"/>
      <c r="F597" s="37"/>
      <c r="G597" s="37"/>
      <c r="H597" s="37"/>
      <c r="I597" s="37"/>
      <c r="J597" s="37"/>
      <c r="K597" s="68"/>
      <c r="L597" s="37"/>
      <c r="M597" s="168"/>
      <c r="N597" s="167">
        <f t="shared" si="16"/>
        <v>0</v>
      </c>
    </row>
    <row r="598" spans="1:14">
      <c r="A598" s="117"/>
      <c r="B598" s="117"/>
      <c r="C598" s="37"/>
      <c r="D598" s="37"/>
      <c r="E598" s="37"/>
      <c r="F598" s="37"/>
      <c r="G598" s="37"/>
      <c r="H598" s="37"/>
      <c r="I598" s="37"/>
      <c r="J598" s="37"/>
      <c r="K598" s="68"/>
      <c r="L598" s="37"/>
      <c r="M598" s="168"/>
      <c r="N598" s="167">
        <f t="shared" si="16"/>
        <v>0</v>
      </c>
    </row>
    <row r="599" spans="1:14">
      <c r="A599" s="117"/>
      <c r="B599" s="117"/>
      <c r="C599" s="37"/>
      <c r="D599" s="37"/>
      <c r="E599" s="37"/>
      <c r="F599" s="37"/>
      <c r="G599" s="37"/>
      <c r="H599" s="37"/>
      <c r="I599" s="37"/>
      <c r="J599" s="37"/>
      <c r="K599" s="68"/>
      <c r="L599" s="37"/>
      <c r="M599" s="168"/>
      <c r="N599" s="167">
        <f t="shared" si="16"/>
        <v>0</v>
      </c>
    </row>
    <row r="600" spans="1:14">
      <c r="A600" s="117"/>
      <c r="B600" s="117"/>
      <c r="C600" s="37"/>
      <c r="D600" s="37"/>
      <c r="E600" s="37"/>
      <c r="F600" s="37"/>
      <c r="G600" s="37"/>
      <c r="H600" s="37"/>
      <c r="I600" s="37"/>
      <c r="J600" s="37"/>
      <c r="K600" s="68"/>
      <c r="L600" s="37"/>
      <c r="M600" s="168"/>
      <c r="N600" s="167">
        <f t="shared" si="16"/>
        <v>0</v>
      </c>
    </row>
    <row r="601" spans="1:14">
      <c r="A601" s="117"/>
      <c r="B601" s="117"/>
      <c r="C601" s="37"/>
      <c r="D601" s="37"/>
      <c r="E601" s="37"/>
      <c r="F601" s="37"/>
      <c r="G601" s="37"/>
      <c r="H601" s="37"/>
      <c r="I601" s="37"/>
      <c r="J601" s="37"/>
      <c r="K601" s="68"/>
      <c r="L601" s="37"/>
      <c r="M601" s="168"/>
      <c r="N601" s="167">
        <f t="shared" si="16"/>
        <v>0</v>
      </c>
    </row>
    <row r="602" spans="1:14">
      <c r="A602" s="117"/>
      <c r="B602" s="117"/>
      <c r="C602" s="37"/>
      <c r="D602" s="37"/>
      <c r="E602" s="37"/>
      <c r="F602" s="37"/>
      <c r="G602" s="37"/>
      <c r="H602" s="37"/>
      <c r="I602" s="37"/>
      <c r="J602" s="37"/>
      <c r="K602" s="68"/>
      <c r="L602" s="37"/>
      <c r="M602" s="168"/>
      <c r="N602" s="167">
        <f t="shared" si="16"/>
        <v>0</v>
      </c>
    </row>
    <row r="603" spans="1:14">
      <c r="A603" s="117"/>
      <c r="B603" s="117"/>
      <c r="C603" s="37"/>
      <c r="D603" s="37"/>
      <c r="E603" s="37"/>
      <c r="F603" s="37"/>
      <c r="G603" s="37"/>
      <c r="H603" s="37"/>
      <c r="I603" s="37"/>
      <c r="J603" s="37"/>
      <c r="K603" s="68"/>
      <c r="L603" s="37"/>
      <c r="M603" s="168"/>
      <c r="N603" s="167">
        <f t="shared" si="16"/>
        <v>0</v>
      </c>
    </row>
    <row r="604" spans="1:14">
      <c r="A604" s="117"/>
      <c r="B604" s="117"/>
      <c r="C604" s="37"/>
      <c r="D604" s="37"/>
      <c r="E604" s="37"/>
      <c r="F604" s="37"/>
      <c r="G604" s="37"/>
      <c r="H604" s="37"/>
      <c r="I604" s="37"/>
      <c r="J604" s="37"/>
      <c r="K604" s="68"/>
      <c r="L604" s="37"/>
      <c r="M604" s="168"/>
      <c r="N604" s="167">
        <f t="shared" si="16"/>
        <v>0</v>
      </c>
    </row>
    <row r="605" spans="1:14">
      <c r="A605" s="117"/>
      <c r="B605" s="117"/>
      <c r="C605" s="37"/>
      <c r="D605" s="37"/>
      <c r="E605" s="37"/>
      <c r="F605" s="37"/>
      <c r="G605" s="37"/>
      <c r="H605" s="37"/>
      <c r="I605" s="37"/>
      <c r="J605" s="37"/>
      <c r="K605" s="68"/>
      <c r="L605" s="37"/>
      <c r="M605" s="168"/>
      <c r="N605" s="167">
        <f t="shared" si="16"/>
        <v>0</v>
      </c>
    </row>
    <row r="606" spans="1:14">
      <c r="A606" s="117"/>
      <c r="B606" s="117"/>
      <c r="C606" s="37"/>
      <c r="D606" s="37"/>
      <c r="E606" s="37"/>
      <c r="F606" s="37"/>
      <c r="G606" s="37"/>
      <c r="H606" s="37"/>
      <c r="I606" s="37"/>
      <c r="J606" s="37"/>
      <c r="K606" s="68"/>
      <c r="L606" s="37"/>
      <c r="M606" s="168"/>
      <c r="N606" s="167">
        <f t="shared" si="16"/>
        <v>0</v>
      </c>
    </row>
    <row r="607" spans="1:14">
      <c r="A607" s="117"/>
      <c r="B607" s="117"/>
      <c r="C607" s="37"/>
      <c r="D607" s="37"/>
      <c r="E607" s="37"/>
      <c r="F607" s="37"/>
      <c r="G607" s="37"/>
      <c r="H607" s="37"/>
      <c r="I607" s="37"/>
      <c r="J607" s="37"/>
      <c r="K607" s="68"/>
      <c r="L607" s="37"/>
      <c r="M607" s="168"/>
      <c r="N607" s="167">
        <f t="shared" si="16"/>
        <v>0</v>
      </c>
    </row>
    <row r="608" spans="1:14">
      <c r="A608" s="117"/>
      <c r="B608" s="117"/>
      <c r="C608" s="37"/>
      <c r="D608" s="37"/>
      <c r="E608" s="37"/>
      <c r="F608" s="37"/>
      <c r="G608" s="37"/>
      <c r="H608" s="37"/>
      <c r="I608" s="37"/>
      <c r="J608" s="37"/>
      <c r="K608" s="68"/>
      <c r="L608" s="37"/>
      <c r="M608" s="168"/>
      <c r="N608" s="167">
        <f t="shared" si="16"/>
        <v>0</v>
      </c>
    </row>
    <row r="609" spans="1:14">
      <c r="A609" s="117"/>
      <c r="B609" s="117"/>
      <c r="C609" s="37"/>
      <c r="D609" s="37"/>
      <c r="E609" s="37"/>
      <c r="F609" s="37"/>
      <c r="G609" s="37"/>
      <c r="H609" s="37"/>
      <c r="I609" s="37"/>
      <c r="J609" s="37"/>
      <c r="K609" s="68"/>
      <c r="L609" s="37"/>
      <c r="M609" s="168"/>
      <c r="N609" s="167">
        <f t="shared" si="16"/>
        <v>0</v>
      </c>
    </row>
    <row r="610" spans="1:14">
      <c r="A610" s="117"/>
      <c r="B610" s="117"/>
      <c r="C610" s="37"/>
      <c r="D610" s="37"/>
      <c r="E610" s="37"/>
      <c r="F610" s="37"/>
      <c r="G610" s="37"/>
      <c r="H610" s="37"/>
      <c r="I610" s="37"/>
      <c r="J610" s="37"/>
      <c r="K610" s="68"/>
      <c r="L610" s="37"/>
      <c r="M610" s="168"/>
      <c r="N610" s="167">
        <f t="shared" si="16"/>
        <v>0</v>
      </c>
    </row>
    <row r="611" spans="1:14">
      <c r="A611" s="117"/>
      <c r="B611" s="117"/>
      <c r="C611" s="37"/>
      <c r="D611" s="37"/>
      <c r="E611" s="37"/>
      <c r="F611" s="37"/>
      <c r="G611" s="37"/>
      <c r="H611" s="37"/>
      <c r="I611" s="37"/>
      <c r="J611" s="37"/>
      <c r="K611" s="68"/>
      <c r="L611" s="37"/>
      <c r="M611" s="168"/>
      <c r="N611" s="167">
        <f t="shared" si="16"/>
        <v>0</v>
      </c>
    </row>
    <row r="612" spans="1:14">
      <c r="A612" s="117"/>
      <c r="B612" s="117"/>
      <c r="C612" s="37"/>
      <c r="D612" s="37"/>
      <c r="E612" s="37"/>
      <c r="F612" s="37"/>
      <c r="G612" s="37"/>
      <c r="H612" s="37"/>
      <c r="I612" s="37"/>
      <c r="J612" s="37"/>
      <c r="K612" s="68"/>
      <c r="L612" s="37"/>
      <c r="M612" s="168"/>
      <c r="N612" s="167">
        <f t="shared" si="16"/>
        <v>0</v>
      </c>
    </row>
    <row r="613" spans="1:14">
      <c r="A613" s="117"/>
      <c r="B613" s="117"/>
      <c r="C613" s="37"/>
      <c r="D613" s="37"/>
      <c r="E613" s="37"/>
      <c r="F613" s="37"/>
      <c r="G613" s="37"/>
      <c r="H613" s="37"/>
      <c r="I613" s="37"/>
      <c r="J613" s="37"/>
      <c r="K613" s="68"/>
      <c r="L613" s="37"/>
      <c r="M613" s="168"/>
      <c r="N613" s="167">
        <f t="shared" si="16"/>
        <v>0</v>
      </c>
    </row>
    <row r="614" spans="1:14">
      <c r="A614" s="117"/>
      <c r="B614" s="117"/>
      <c r="C614" s="37"/>
      <c r="D614" s="37"/>
      <c r="E614" s="37"/>
      <c r="F614" s="37"/>
      <c r="G614" s="37"/>
      <c r="H614" s="37"/>
      <c r="I614" s="37"/>
      <c r="J614" s="37"/>
      <c r="K614" s="68"/>
      <c r="L614" s="37"/>
      <c r="M614" s="168"/>
      <c r="N614" s="167">
        <f t="shared" si="16"/>
        <v>0</v>
      </c>
    </row>
    <row r="615" spans="1:14">
      <c r="A615" s="117"/>
      <c r="B615" s="117"/>
      <c r="C615" s="37"/>
      <c r="D615" s="37"/>
      <c r="E615" s="37"/>
      <c r="F615" s="37"/>
      <c r="G615" s="37"/>
      <c r="H615" s="37"/>
      <c r="I615" s="37"/>
      <c r="J615" s="37"/>
      <c r="K615" s="68"/>
      <c r="L615" s="37"/>
      <c r="M615" s="168"/>
      <c r="N615" s="167">
        <f t="shared" si="16"/>
        <v>0</v>
      </c>
    </row>
    <row r="616" spans="1:14">
      <c r="A616" s="117"/>
      <c r="B616" s="117"/>
      <c r="C616" s="37"/>
      <c r="D616" s="37"/>
      <c r="E616" s="37"/>
      <c r="F616" s="37"/>
      <c r="G616" s="37"/>
      <c r="H616" s="37"/>
      <c r="I616" s="37"/>
      <c r="J616" s="37"/>
      <c r="K616" s="68"/>
      <c r="L616" s="37"/>
      <c r="M616" s="168"/>
      <c r="N616" s="167">
        <f t="shared" si="16"/>
        <v>0</v>
      </c>
    </row>
    <row r="617" spans="1:14">
      <c r="A617" s="117"/>
      <c r="B617" s="117"/>
      <c r="C617" s="37"/>
      <c r="D617" s="37"/>
      <c r="E617" s="37"/>
      <c r="F617" s="37"/>
      <c r="G617" s="37"/>
      <c r="H617" s="37"/>
      <c r="I617" s="37"/>
      <c r="J617" s="37"/>
      <c r="K617" s="68"/>
      <c r="L617" s="37"/>
      <c r="M617" s="168"/>
      <c r="N617" s="167">
        <f t="shared" si="16"/>
        <v>0</v>
      </c>
    </row>
    <row r="618" spans="1:14">
      <c r="A618" s="117"/>
      <c r="B618" s="117"/>
      <c r="C618" s="37"/>
      <c r="D618" s="37"/>
      <c r="E618" s="37"/>
      <c r="F618" s="37"/>
      <c r="G618" s="37"/>
      <c r="H618" s="37"/>
      <c r="I618" s="37"/>
      <c r="J618" s="37"/>
      <c r="K618" s="68"/>
      <c r="L618" s="37"/>
      <c r="M618" s="168"/>
      <c r="N618" s="167">
        <f t="shared" si="16"/>
        <v>0</v>
      </c>
    </row>
    <row r="619" spans="1:14">
      <c r="A619" s="117"/>
      <c r="B619" s="117"/>
      <c r="C619" s="37"/>
      <c r="D619" s="37"/>
      <c r="E619" s="37"/>
      <c r="F619" s="37"/>
      <c r="G619" s="37"/>
      <c r="H619" s="37"/>
      <c r="I619" s="37"/>
      <c r="J619" s="37"/>
      <c r="K619" s="68"/>
      <c r="L619" s="37"/>
      <c r="M619" s="168"/>
      <c r="N619" s="167">
        <f t="shared" si="16"/>
        <v>0</v>
      </c>
    </row>
    <row r="620" spans="1:14">
      <c r="A620" s="117"/>
      <c r="B620" s="117"/>
      <c r="C620" s="37"/>
      <c r="D620" s="37"/>
      <c r="E620" s="37"/>
      <c r="F620" s="37"/>
      <c r="G620" s="37"/>
      <c r="H620" s="37"/>
      <c r="I620" s="37"/>
      <c r="J620" s="37"/>
      <c r="K620" s="68"/>
      <c r="L620" s="37"/>
      <c r="M620" s="168"/>
      <c r="N620" s="167">
        <f t="shared" si="16"/>
        <v>0</v>
      </c>
    </row>
    <row r="621" spans="1:14">
      <c r="A621" s="117"/>
      <c r="B621" s="117"/>
      <c r="C621" s="37"/>
      <c r="D621" s="37"/>
      <c r="E621" s="37"/>
      <c r="F621" s="37"/>
      <c r="G621" s="37"/>
      <c r="H621" s="37"/>
      <c r="I621" s="37"/>
      <c r="J621" s="37"/>
      <c r="K621" s="68"/>
      <c r="L621" s="37"/>
      <c r="M621" s="168"/>
      <c r="N621" s="167">
        <f t="shared" si="16"/>
        <v>0</v>
      </c>
    </row>
    <row r="622" spans="1:14">
      <c r="A622" s="117"/>
      <c r="B622" s="117"/>
      <c r="C622" s="37"/>
      <c r="D622" s="37"/>
      <c r="E622" s="37"/>
      <c r="F622" s="37"/>
      <c r="G622" s="37"/>
      <c r="H622" s="37"/>
      <c r="I622" s="37"/>
      <c r="J622" s="37"/>
      <c r="K622" s="68"/>
      <c r="L622" s="37"/>
      <c r="M622" s="168"/>
      <c r="N622" s="167">
        <f t="shared" ref="N622:N654" si="17">M622*1.92*1.15*1.022</f>
        <v>0</v>
      </c>
    </row>
    <row r="623" spans="1:14">
      <c r="A623" s="117"/>
      <c r="B623" s="117"/>
      <c r="C623" s="37"/>
      <c r="D623" s="37"/>
      <c r="E623" s="37"/>
      <c r="F623" s="37"/>
      <c r="G623" s="37"/>
      <c r="H623" s="37"/>
      <c r="I623" s="37"/>
      <c r="J623" s="37"/>
      <c r="K623" s="68"/>
      <c r="L623" s="37"/>
      <c r="M623" s="168"/>
      <c r="N623" s="167">
        <f t="shared" si="17"/>
        <v>0</v>
      </c>
    </row>
    <row r="624" spans="1:14">
      <c r="A624" s="117"/>
      <c r="B624" s="117"/>
      <c r="C624" s="37"/>
      <c r="D624" s="37"/>
      <c r="E624" s="37"/>
      <c r="F624" s="37"/>
      <c r="G624" s="37"/>
      <c r="H624" s="37"/>
      <c r="I624" s="37"/>
      <c r="J624" s="37"/>
      <c r="K624" s="68"/>
      <c r="L624" s="37"/>
      <c r="M624" s="168"/>
      <c r="N624" s="167">
        <f t="shared" si="17"/>
        <v>0</v>
      </c>
    </row>
    <row r="625" spans="1:14">
      <c r="A625" s="117"/>
      <c r="B625" s="117"/>
      <c r="C625" s="37"/>
      <c r="D625" s="37"/>
      <c r="E625" s="37"/>
      <c r="F625" s="37"/>
      <c r="G625" s="37"/>
      <c r="H625" s="37"/>
      <c r="I625" s="37"/>
      <c r="J625" s="37"/>
      <c r="K625" s="68"/>
      <c r="L625" s="37"/>
      <c r="M625" s="168"/>
      <c r="N625" s="167">
        <f t="shared" si="17"/>
        <v>0</v>
      </c>
    </row>
    <row r="626" spans="1:14">
      <c r="A626" s="117"/>
      <c r="B626" s="117"/>
      <c r="C626" s="37"/>
      <c r="D626" s="37"/>
      <c r="E626" s="37"/>
      <c r="F626" s="37"/>
      <c r="G626" s="37"/>
      <c r="H626" s="37"/>
      <c r="I626" s="37"/>
      <c r="J626" s="37"/>
      <c r="K626" s="68"/>
      <c r="L626" s="37"/>
      <c r="M626" s="168"/>
      <c r="N626" s="167">
        <f t="shared" si="17"/>
        <v>0</v>
      </c>
    </row>
    <row r="627" spans="1:14">
      <c r="A627" s="117"/>
      <c r="B627" s="117"/>
      <c r="C627" s="37"/>
      <c r="D627" s="37"/>
      <c r="E627" s="37"/>
      <c r="F627" s="37"/>
      <c r="G627" s="37"/>
      <c r="H627" s="37"/>
      <c r="I627" s="37"/>
      <c r="J627" s="37"/>
      <c r="K627" s="68"/>
      <c r="L627" s="37"/>
      <c r="M627" s="168"/>
      <c r="N627" s="167">
        <f t="shared" si="17"/>
        <v>0</v>
      </c>
    </row>
    <row r="628" spans="1:14">
      <c r="A628" s="117"/>
      <c r="B628" s="117"/>
      <c r="C628" s="37"/>
      <c r="D628" s="37"/>
      <c r="E628" s="37"/>
      <c r="F628" s="37"/>
      <c r="G628" s="37"/>
      <c r="H628" s="37"/>
      <c r="I628" s="37"/>
      <c r="J628" s="37"/>
      <c r="K628" s="68"/>
      <c r="L628" s="37"/>
      <c r="M628" s="168"/>
      <c r="N628" s="167">
        <f t="shared" si="17"/>
        <v>0</v>
      </c>
    </row>
    <row r="629" spans="1:14">
      <c r="A629" s="117"/>
      <c r="B629" s="117"/>
      <c r="C629" s="37"/>
      <c r="D629" s="37"/>
      <c r="E629" s="37"/>
      <c r="F629" s="37"/>
      <c r="G629" s="37"/>
      <c r="H629" s="37"/>
      <c r="I629" s="37"/>
      <c r="J629" s="37"/>
      <c r="K629" s="68"/>
      <c r="L629" s="37"/>
      <c r="M629" s="168"/>
      <c r="N629" s="167">
        <f t="shared" si="17"/>
        <v>0</v>
      </c>
    </row>
    <row r="630" spans="1:14">
      <c r="A630" s="117"/>
      <c r="B630" s="117"/>
      <c r="C630" s="37"/>
      <c r="D630" s="37"/>
      <c r="E630" s="37"/>
      <c r="F630" s="37"/>
      <c r="G630" s="37"/>
      <c r="H630" s="37"/>
      <c r="I630" s="37"/>
      <c r="J630" s="37"/>
      <c r="K630" s="68"/>
      <c r="L630" s="37"/>
      <c r="M630" s="168"/>
      <c r="N630" s="167">
        <f t="shared" si="17"/>
        <v>0</v>
      </c>
    </row>
    <row r="631" spans="1:14">
      <c r="A631" s="117"/>
      <c r="B631" s="117"/>
      <c r="C631" s="37"/>
      <c r="D631" s="37"/>
      <c r="E631" s="37"/>
      <c r="F631" s="37"/>
      <c r="G631" s="37"/>
      <c r="H631" s="37"/>
      <c r="I631" s="37"/>
      <c r="J631" s="37"/>
      <c r="K631" s="68"/>
      <c r="L631" s="37"/>
      <c r="M631" s="168"/>
      <c r="N631" s="167">
        <f t="shared" si="17"/>
        <v>0</v>
      </c>
    </row>
    <row r="632" spans="1:14">
      <c r="A632" s="117"/>
      <c r="B632" s="117"/>
      <c r="C632" s="37"/>
      <c r="D632" s="37"/>
      <c r="E632" s="37"/>
      <c r="F632" s="37"/>
      <c r="G632" s="37"/>
      <c r="H632" s="37"/>
      <c r="I632" s="37"/>
      <c r="J632" s="37"/>
      <c r="K632" s="68"/>
      <c r="L632" s="37"/>
      <c r="M632" s="168"/>
      <c r="N632" s="167">
        <f t="shared" si="17"/>
        <v>0</v>
      </c>
    </row>
    <row r="633" spans="1:14">
      <c r="A633" s="117"/>
      <c r="B633" s="117"/>
      <c r="C633" s="37"/>
      <c r="D633" s="37"/>
      <c r="E633" s="37"/>
      <c r="F633" s="37"/>
      <c r="G633" s="37"/>
      <c r="H633" s="37"/>
      <c r="I633" s="37"/>
      <c r="J633" s="37"/>
      <c r="K633" s="68"/>
      <c r="L633" s="37"/>
      <c r="M633" s="168"/>
      <c r="N633" s="167">
        <f t="shared" si="17"/>
        <v>0</v>
      </c>
    </row>
    <row r="634" spans="1:14">
      <c r="A634" s="117"/>
      <c r="B634" s="117"/>
      <c r="C634" s="37"/>
      <c r="D634" s="37"/>
      <c r="E634" s="37"/>
      <c r="F634" s="37"/>
      <c r="G634" s="37"/>
      <c r="H634" s="37"/>
      <c r="I634" s="37"/>
      <c r="J634" s="37"/>
      <c r="K634" s="68"/>
      <c r="L634" s="37"/>
      <c r="M634" s="168"/>
      <c r="N634" s="167">
        <f t="shared" si="17"/>
        <v>0</v>
      </c>
    </row>
    <row r="635" spans="1:14">
      <c r="A635" s="117"/>
      <c r="B635" s="117"/>
      <c r="C635" s="37"/>
      <c r="D635" s="37"/>
      <c r="E635" s="37"/>
      <c r="F635" s="37"/>
      <c r="G635" s="37"/>
      <c r="H635" s="37"/>
      <c r="I635" s="37"/>
      <c r="J635" s="37"/>
      <c r="K635" s="68"/>
      <c r="L635" s="37"/>
      <c r="M635" s="168"/>
      <c r="N635" s="167">
        <f t="shared" si="17"/>
        <v>0</v>
      </c>
    </row>
    <row r="636" spans="1:14">
      <c r="A636" s="117"/>
      <c r="B636" s="117"/>
      <c r="C636" s="37"/>
      <c r="D636" s="37"/>
      <c r="E636" s="37"/>
      <c r="F636" s="37"/>
      <c r="G636" s="37"/>
      <c r="H636" s="37"/>
      <c r="I636" s="37"/>
      <c r="J636" s="37"/>
      <c r="K636" s="68"/>
      <c r="L636" s="37"/>
      <c r="M636" s="168"/>
      <c r="N636" s="167">
        <f t="shared" si="17"/>
        <v>0</v>
      </c>
    </row>
    <row r="637" spans="1:14">
      <c r="A637" s="117"/>
      <c r="B637" s="117"/>
      <c r="C637" s="37"/>
      <c r="D637" s="37"/>
      <c r="E637" s="37"/>
      <c r="F637" s="37"/>
      <c r="G637" s="37"/>
      <c r="H637" s="37"/>
      <c r="I637" s="37"/>
      <c r="J637" s="37"/>
      <c r="K637" s="68"/>
      <c r="L637" s="37"/>
      <c r="M637" s="168"/>
      <c r="N637" s="167">
        <f t="shared" si="17"/>
        <v>0</v>
      </c>
    </row>
    <row r="638" spans="1:14">
      <c r="A638" s="117"/>
      <c r="B638" s="117"/>
      <c r="C638" s="37"/>
      <c r="D638" s="37"/>
      <c r="E638" s="37"/>
      <c r="F638" s="37"/>
      <c r="G638" s="37"/>
      <c r="H638" s="37"/>
      <c r="I638" s="37"/>
      <c r="J638" s="37"/>
      <c r="K638" s="68"/>
      <c r="L638" s="37"/>
      <c r="M638" s="168"/>
      <c r="N638" s="167">
        <f t="shared" si="17"/>
        <v>0</v>
      </c>
    </row>
    <row r="639" spans="1:14">
      <c r="A639" s="117"/>
      <c r="B639" s="117"/>
      <c r="C639" s="37"/>
      <c r="D639" s="37"/>
      <c r="E639" s="37"/>
      <c r="F639" s="37"/>
      <c r="G639" s="37"/>
      <c r="H639" s="37"/>
      <c r="I639" s="37"/>
      <c r="J639" s="37"/>
      <c r="K639" s="68"/>
      <c r="L639" s="37"/>
      <c r="M639" s="168"/>
      <c r="N639" s="167">
        <f t="shared" si="17"/>
        <v>0</v>
      </c>
    </row>
    <row r="640" spans="1:14">
      <c r="A640" s="117"/>
      <c r="B640" s="117"/>
      <c r="C640" s="37"/>
      <c r="D640" s="37"/>
      <c r="E640" s="37"/>
      <c r="F640" s="37"/>
      <c r="G640" s="37"/>
      <c r="H640" s="37"/>
      <c r="I640" s="37"/>
      <c r="J640" s="37"/>
      <c r="K640" s="68"/>
      <c r="L640" s="37"/>
      <c r="M640" s="168"/>
      <c r="N640" s="167">
        <f t="shared" si="17"/>
        <v>0</v>
      </c>
    </row>
    <row r="641" spans="1:14">
      <c r="A641" s="117"/>
      <c r="B641" s="117"/>
      <c r="C641" s="37"/>
      <c r="D641" s="37"/>
      <c r="E641" s="37"/>
      <c r="F641" s="37"/>
      <c r="G641" s="37"/>
      <c r="H641" s="37"/>
      <c r="I641" s="37"/>
      <c r="J641" s="37"/>
      <c r="K641" s="68"/>
      <c r="L641" s="37"/>
      <c r="M641" s="168"/>
      <c r="N641" s="167">
        <f t="shared" si="17"/>
        <v>0</v>
      </c>
    </row>
    <row r="642" spans="1:14">
      <c r="A642" s="117"/>
      <c r="B642" s="117"/>
      <c r="C642" s="37"/>
      <c r="D642" s="37"/>
      <c r="E642" s="37"/>
      <c r="F642" s="37"/>
      <c r="G642" s="37"/>
      <c r="H642" s="37"/>
      <c r="I642" s="37"/>
      <c r="J642" s="37"/>
      <c r="K642" s="68"/>
      <c r="L642" s="37"/>
      <c r="M642" s="168"/>
      <c r="N642" s="167">
        <f t="shared" si="17"/>
        <v>0</v>
      </c>
    </row>
    <row r="643" spans="1:14">
      <c r="A643" s="117"/>
      <c r="B643" s="117"/>
      <c r="C643" s="37"/>
      <c r="D643" s="37"/>
      <c r="E643" s="37"/>
      <c r="F643" s="37"/>
      <c r="G643" s="37"/>
      <c r="H643" s="37"/>
      <c r="I643" s="37"/>
      <c r="J643" s="37"/>
      <c r="K643" s="68"/>
      <c r="L643" s="37"/>
      <c r="M643" s="168"/>
      <c r="N643" s="167">
        <f t="shared" si="17"/>
        <v>0</v>
      </c>
    </row>
    <row r="644" spans="1:14">
      <c r="A644" s="117"/>
      <c r="B644" s="117"/>
      <c r="C644" s="37"/>
      <c r="D644" s="37"/>
      <c r="E644" s="37"/>
      <c r="F644" s="37"/>
      <c r="G644" s="37"/>
      <c r="H644" s="37"/>
      <c r="I644" s="37"/>
      <c r="J644" s="37"/>
      <c r="K644" s="68"/>
      <c r="L644" s="37"/>
      <c r="M644" s="168"/>
      <c r="N644" s="167">
        <f t="shared" si="17"/>
        <v>0</v>
      </c>
    </row>
    <row r="645" spans="1:14">
      <c r="A645" s="117"/>
      <c r="B645" s="117"/>
      <c r="C645" s="37"/>
      <c r="D645" s="37"/>
      <c r="E645" s="37"/>
      <c r="F645" s="37"/>
      <c r="G645" s="37"/>
      <c r="H645" s="37"/>
      <c r="I645" s="37"/>
      <c r="J645" s="37"/>
      <c r="K645" s="68"/>
      <c r="L645" s="37"/>
      <c r="M645" s="168"/>
      <c r="N645" s="167">
        <f t="shared" si="17"/>
        <v>0</v>
      </c>
    </row>
    <row r="646" spans="1:14">
      <c r="A646" s="117"/>
      <c r="B646" s="117"/>
      <c r="C646" s="37"/>
      <c r="D646" s="37"/>
      <c r="E646" s="37"/>
      <c r="F646" s="37"/>
      <c r="G646" s="37"/>
      <c r="H646" s="37"/>
      <c r="I646" s="37"/>
      <c r="J646" s="37"/>
      <c r="K646" s="68"/>
      <c r="L646" s="37"/>
      <c r="M646" s="168"/>
      <c r="N646" s="167">
        <f t="shared" si="17"/>
        <v>0</v>
      </c>
    </row>
    <row r="647" spans="1:14">
      <c r="A647" s="117"/>
      <c r="B647" s="117"/>
      <c r="C647" s="37"/>
      <c r="D647" s="37"/>
      <c r="E647" s="37"/>
      <c r="F647" s="37"/>
      <c r="G647" s="37"/>
      <c r="H647" s="37"/>
      <c r="I647" s="37"/>
      <c r="J647" s="37"/>
      <c r="K647" s="68"/>
      <c r="L647" s="37"/>
      <c r="M647" s="168"/>
      <c r="N647" s="167">
        <f t="shared" si="17"/>
        <v>0</v>
      </c>
    </row>
    <row r="648" spans="1:14">
      <c r="A648" s="117"/>
      <c r="B648" s="117"/>
      <c r="C648" s="37"/>
      <c r="D648" s="37"/>
      <c r="E648" s="37"/>
      <c r="F648" s="37"/>
      <c r="G648" s="37"/>
      <c r="H648" s="37"/>
      <c r="I648" s="37"/>
      <c r="J648" s="37"/>
      <c r="K648" s="68"/>
      <c r="L648" s="37"/>
      <c r="M648" s="168"/>
      <c r="N648" s="167">
        <f t="shared" si="17"/>
        <v>0</v>
      </c>
    </row>
    <row r="649" spans="1:14">
      <c r="A649" s="117"/>
      <c r="B649" s="117"/>
      <c r="C649" s="37"/>
      <c r="D649" s="37"/>
      <c r="E649" s="37"/>
      <c r="F649" s="37"/>
      <c r="G649" s="37"/>
      <c r="H649" s="37"/>
      <c r="I649" s="37"/>
      <c r="J649" s="37"/>
      <c r="K649" s="68"/>
      <c r="L649" s="37"/>
      <c r="M649" s="168"/>
      <c r="N649" s="167">
        <f t="shared" si="17"/>
        <v>0</v>
      </c>
    </row>
    <row r="650" spans="1:14">
      <c r="A650" s="117"/>
      <c r="B650" s="117"/>
      <c r="C650" s="37"/>
      <c r="D650" s="37"/>
      <c r="E650" s="37"/>
      <c r="F650" s="37"/>
      <c r="G650" s="37"/>
      <c r="H650" s="37"/>
      <c r="I650" s="37"/>
      <c r="J650" s="37"/>
      <c r="K650" s="68"/>
      <c r="L650" s="37"/>
      <c r="M650" s="168"/>
      <c r="N650" s="167">
        <f t="shared" si="17"/>
        <v>0</v>
      </c>
    </row>
    <row r="651" spans="1:14">
      <c r="A651" s="117"/>
      <c r="B651" s="117"/>
      <c r="C651" s="37"/>
      <c r="D651" s="37"/>
      <c r="E651" s="37"/>
      <c r="F651" s="37"/>
      <c r="G651" s="37"/>
      <c r="H651" s="37"/>
      <c r="I651" s="37"/>
      <c r="J651" s="37"/>
      <c r="K651" s="68"/>
      <c r="L651" s="37"/>
      <c r="M651" s="168"/>
      <c r="N651" s="167">
        <f t="shared" si="17"/>
        <v>0</v>
      </c>
    </row>
    <row r="652" spans="1:14">
      <c r="A652" s="117"/>
      <c r="B652" s="117"/>
      <c r="C652" s="37"/>
      <c r="D652" s="37"/>
      <c r="E652" s="37"/>
      <c r="F652" s="37"/>
      <c r="G652" s="37"/>
      <c r="H652" s="37"/>
      <c r="I652" s="37"/>
      <c r="J652" s="37"/>
      <c r="K652" s="68"/>
      <c r="L652" s="37"/>
      <c r="M652" s="168"/>
      <c r="N652" s="167">
        <f t="shared" si="17"/>
        <v>0</v>
      </c>
    </row>
    <row r="653" spans="1:14">
      <c r="A653" s="117"/>
      <c r="B653" s="117"/>
      <c r="C653" s="37"/>
      <c r="D653" s="37"/>
      <c r="E653" s="37"/>
      <c r="F653" s="37"/>
      <c r="G653" s="37"/>
      <c r="H653" s="37"/>
      <c r="I653" s="37"/>
      <c r="J653" s="37"/>
      <c r="K653" s="68"/>
      <c r="L653" s="37"/>
      <c r="M653" s="168"/>
      <c r="N653" s="167">
        <f t="shared" si="17"/>
        <v>0</v>
      </c>
    </row>
    <row r="654" spans="1:14">
      <c r="A654" s="117"/>
      <c r="B654" s="117"/>
      <c r="C654" s="37"/>
      <c r="D654" s="37"/>
      <c r="E654" s="37"/>
      <c r="F654" s="37"/>
      <c r="G654" s="37"/>
      <c r="H654" s="37"/>
      <c r="I654" s="37"/>
      <c r="J654" s="37"/>
      <c r="K654" s="68"/>
      <c r="L654" s="37"/>
      <c r="M654" s="168"/>
      <c r="N654" s="167">
        <f t="shared" si="17"/>
        <v>0</v>
      </c>
    </row>
  </sheetData>
  <autoFilter ref="A3:N654" xr:uid="{00000000-0009-0000-0000-000003000000}">
    <filterColumn colId="10">
      <filters blank="1"/>
    </filterColumn>
    <sortState xmlns:xlrd2="http://schemas.microsoft.com/office/spreadsheetml/2017/richdata2" ref="A34:N243">
      <sortCondition ref="A2"/>
    </sortState>
  </autoFilter>
  <mergeCells count="15">
    <mergeCell ref="A2:A3"/>
    <mergeCell ref="B2:B3"/>
    <mergeCell ref="E2:E3"/>
    <mergeCell ref="G2:G3"/>
    <mergeCell ref="B1:N1"/>
    <mergeCell ref="D2:D3"/>
    <mergeCell ref="J2:J3"/>
    <mergeCell ref="C2:C3"/>
    <mergeCell ref="L2:L3"/>
    <mergeCell ref="M2:M3"/>
    <mergeCell ref="N2:N3"/>
    <mergeCell ref="I2:I3"/>
    <mergeCell ref="K2:K3"/>
    <mergeCell ref="H2:H3"/>
    <mergeCell ref="F2:F3"/>
  </mergeCells>
  <pageMargins left="0.39370078740157483" right="0.39370078740157483" top="0.19685039370078741" bottom="0.59055118110236227" header="0.51181102362204722" footer="0.31496062992125984"/>
  <pageSetup paperSize="9" orientation="landscape" r:id="rId1"/>
  <headerFooter alignWithMargins="0">
    <oddFooter>&amp;CPage &amp;P&amp;R&amp;A</oddFooter>
  </headerFooter>
  <ignoredErrors>
    <ignoredError sqref="L4:L6 L18 L29:L32 L21:L24 L26:L27 L7:L17 L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Экономика</vt:lpstr>
      <vt:lpstr>Выключатели</vt:lpstr>
      <vt:lpstr>Разъед, ОД, КЗ, ЗОН</vt:lpstr>
      <vt:lpstr>Прочее оборудование</vt:lpstr>
      <vt:lpstr>'Прочее оборудование'!Выключатели_ЗЭС</vt:lpstr>
      <vt:lpstr>'Разъед, ОД, КЗ, ЗОН'!Выключатели_ЗЭС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4A</dc:creator>
  <cp:lastModifiedBy>pr-mi</cp:lastModifiedBy>
  <cp:lastPrinted>2020-04-16T10:46:13Z</cp:lastPrinted>
  <dcterms:created xsi:type="dcterms:W3CDTF">2013-01-14T03:40:00Z</dcterms:created>
  <dcterms:modified xsi:type="dcterms:W3CDTF">2022-10-25T11:08:29Z</dcterms:modified>
</cp:coreProperties>
</file>