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Pune research 2019\Water balance\"/>
    </mc:Choice>
  </mc:AlternateContent>
  <bookViews>
    <workbookView xWindow="0" yWindow="0" windowWidth="17325" windowHeight="9585" activeTab="5"/>
  </bookViews>
  <sheets>
    <sheet name="Precipitation" sheetId="1" r:id="rId1"/>
    <sheet name="Outflow" sheetId="2" r:id="rId2"/>
    <sheet name="ET" sheetId="3" r:id="rId3"/>
    <sheet name="Delta SW" sheetId="5" r:id="rId4"/>
    <sheet name="Delta GW" sheetId="4" r:id="rId5"/>
    <sheet name="Water balanc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6" l="1"/>
  <c r="D18" i="6"/>
  <c r="E18" i="6"/>
  <c r="F18" i="6"/>
  <c r="G18" i="6"/>
  <c r="C19" i="6"/>
  <c r="D19" i="6"/>
  <c r="E19" i="6"/>
  <c r="F19" i="6"/>
  <c r="G19" i="6"/>
  <c r="C20" i="6"/>
  <c r="D20" i="6"/>
  <c r="E20" i="6"/>
  <c r="F20" i="6"/>
  <c r="G20" i="6"/>
  <c r="C21" i="6"/>
  <c r="D21" i="6"/>
  <c r="E21" i="6"/>
  <c r="F21" i="6"/>
  <c r="G21" i="6"/>
  <c r="C22" i="6"/>
  <c r="D22" i="6"/>
  <c r="E22" i="6"/>
  <c r="F22" i="6"/>
  <c r="G22" i="6"/>
  <c r="C23" i="6"/>
  <c r="D23" i="6"/>
  <c r="E23" i="6"/>
  <c r="F23" i="6"/>
  <c r="G23" i="6"/>
  <c r="C24" i="6"/>
  <c r="D24" i="6"/>
  <c r="E24" i="6"/>
  <c r="F24" i="6"/>
  <c r="G24" i="6"/>
  <c r="C25" i="6"/>
  <c r="D25" i="6"/>
  <c r="E25" i="6"/>
  <c r="F25" i="6"/>
  <c r="G25" i="6"/>
  <c r="F17" i="6"/>
  <c r="G17" i="6"/>
  <c r="E17" i="6"/>
  <c r="C17" i="6"/>
  <c r="D17" i="6"/>
  <c r="G7" i="6"/>
  <c r="G8" i="6"/>
  <c r="G9" i="6"/>
  <c r="G10" i="6"/>
  <c r="G11" i="6"/>
  <c r="G12" i="6"/>
  <c r="G13" i="6"/>
  <c r="G6" i="6"/>
  <c r="F14" i="6"/>
  <c r="E14" i="6"/>
  <c r="D14" i="6"/>
  <c r="C14" i="6"/>
  <c r="G14" i="6" l="1"/>
  <c r="H24" i="1" l="1"/>
  <c r="H3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5" i="1"/>
  <c r="H26" i="1"/>
  <c r="H27" i="1"/>
  <c r="H28" i="1"/>
  <c r="H29" i="1"/>
  <c r="H30" i="1"/>
  <c r="H31" i="1"/>
  <c r="H32" i="1"/>
  <c r="H33" i="1"/>
  <c r="H4" i="1"/>
  <c r="I5" i="4" l="1"/>
  <c r="I6" i="4"/>
  <c r="K34" i="5" l="1"/>
  <c r="J34" i="5"/>
  <c r="D23" i="4" l="1"/>
  <c r="D24" i="4"/>
  <c r="D25" i="4"/>
  <c r="D26" i="4"/>
  <c r="D27" i="4"/>
  <c r="D28" i="4"/>
  <c r="D29" i="4"/>
  <c r="D30" i="4"/>
  <c r="D31" i="4"/>
  <c r="D32" i="4"/>
  <c r="D33" i="4"/>
  <c r="D34" i="4"/>
  <c r="D35" i="4"/>
  <c r="D22" i="4"/>
  <c r="C24" i="3" l="1"/>
  <c r="O17" i="4"/>
  <c r="I17" i="4"/>
  <c r="E24" i="3"/>
  <c r="D22" i="2"/>
  <c r="E22" i="2"/>
  <c r="C22" i="2"/>
  <c r="D40" i="1"/>
  <c r="E40" i="1"/>
  <c r="F40" i="1"/>
  <c r="C40" i="1"/>
  <c r="G7" i="4"/>
  <c r="G8" i="4"/>
  <c r="G9" i="4"/>
  <c r="G10" i="4"/>
  <c r="G11" i="4"/>
  <c r="G12" i="4"/>
  <c r="G13" i="4"/>
  <c r="G14" i="4"/>
  <c r="G15" i="4"/>
  <c r="G6" i="4"/>
  <c r="D6" i="4"/>
  <c r="D7" i="4"/>
  <c r="D8" i="4"/>
  <c r="D9" i="4"/>
  <c r="D10" i="4"/>
  <c r="D11" i="4"/>
  <c r="D12" i="4"/>
  <c r="D13" i="4"/>
  <c r="D14" i="4"/>
  <c r="D15" i="4"/>
  <c r="D5" i="4"/>
  <c r="M6" i="4"/>
  <c r="M7" i="4"/>
  <c r="M8" i="4"/>
  <c r="M9" i="4"/>
  <c r="M10" i="4"/>
  <c r="M11" i="4"/>
  <c r="M12" i="4"/>
  <c r="M13" i="4"/>
  <c r="M14" i="4"/>
  <c r="M15" i="4"/>
  <c r="M5" i="4"/>
  <c r="N5" i="4" l="1"/>
  <c r="O5" i="4" s="1"/>
  <c r="N15" i="4"/>
  <c r="O15" i="4" s="1"/>
  <c r="N14" i="4"/>
  <c r="O14" i="4" s="1"/>
  <c r="N13" i="4"/>
  <c r="O13" i="4" s="1"/>
  <c r="N12" i="4"/>
  <c r="O12" i="4" s="1"/>
  <c r="N11" i="4"/>
  <c r="O11" i="4" s="1"/>
  <c r="N10" i="4"/>
  <c r="O10" i="4" s="1"/>
  <c r="N9" i="4"/>
  <c r="O9" i="4" s="1"/>
  <c r="N8" i="4"/>
  <c r="O8" i="4" s="1"/>
  <c r="N7" i="4"/>
  <c r="O7" i="4" s="1"/>
  <c r="N6" i="4"/>
  <c r="O6" i="4" s="1"/>
  <c r="K37" i="5"/>
  <c r="J37" i="5"/>
  <c r="I37" i="5"/>
  <c r="I38" i="5" s="1"/>
  <c r="I39" i="5" l="1"/>
  <c r="I14" i="4"/>
  <c r="I10" i="4"/>
  <c r="I8" i="4"/>
  <c r="I12" i="4"/>
  <c r="I13" i="4"/>
  <c r="I11" i="4"/>
  <c r="I9" i="4"/>
  <c r="I7" i="4"/>
</calcChain>
</file>

<file path=xl/comments1.xml><?xml version="1.0" encoding="utf-8"?>
<comments xmlns="http://schemas.openxmlformats.org/spreadsheetml/2006/main">
  <authors>
    <author>Ju Young Lee</author>
  </authors>
  <commentList>
    <comment ref="C11" authorId="0" shapeId="0">
      <text>
        <r>
          <rPr>
            <b/>
            <sz val="9"/>
            <color indexed="81"/>
            <rFont val="Tahoma"/>
            <family val="2"/>
          </rPr>
          <t>Ju Young Lee:</t>
        </r>
        <r>
          <rPr>
            <sz val="9"/>
            <color indexed="81"/>
            <rFont val="Tahoma"/>
            <family val="2"/>
          </rPr>
          <t xml:space="preserve">
IMD data seems errorneous for this year. Used the 2005 data from WATCH.</t>
        </r>
      </text>
    </comment>
  </commentList>
</comments>
</file>

<file path=xl/sharedStrings.xml><?xml version="1.0" encoding="utf-8"?>
<sst xmlns="http://schemas.openxmlformats.org/spreadsheetml/2006/main" count="265" uniqueCount="144">
  <si>
    <t>TRMM</t>
  </si>
  <si>
    <t>PERSIANN</t>
  </si>
  <si>
    <t>WATCH</t>
  </si>
  <si>
    <t>Year</t>
  </si>
  <si>
    <t>Annual Precipitation (BCM)</t>
  </si>
  <si>
    <t>No data</t>
  </si>
  <si>
    <t>MOD16A2 1km</t>
  </si>
  <si>
    <t>MOD16A2 500m</t>
  </si>
  <si>
    <t>GLDAS2.1 0.25 arc</t>
  </si>
  <si>
    <t xml:space="preserve">Source: </t>
  </si>
  <si>
    <t>Ju Young's GEE</t>
  </si>
  <si>
    <t>Takli + Wadakbal</t>
  </si>
  <si>
    <t>Outflow (BCM)</t>
  </si>
  <si>
    <t>Takli</t>
  </si>
  <si>
    <t>Wadakbal</t>
  </si>
  <si>
    <t>ET (BCM/yr)</t>
  </si>
  <si>
    <t>Reservoir</t>
  </si>
  <si>
    <t>Level data (pre-2013)</t>
  </si>
  <si>
    <t>Level-volume data (2017)</t>
  </si>
  <si>
    <t>Andhra</t>
  </si>
  <si>
    <t>O</t>
  </si>
  <si>
    <t>2000-2010</t>
  </si>
  <si>
    <t>NA</t>
  </si>
  <si>
    <t>Chilewadi</t>
  </si>
  <si>
    <t>2000-2011</t>
  </si>
  <si>
    <t>Dimbhe</t>
  </si>
  <si>
    <t>1992-2011</t>
  </si>
  <si>
    <t>Gunjawani</t>
  </si>
  <si>
    <t>Kalmodi</t>
  </si>
  <si>
    <t>Kasarsai</t>
  </si>
  <si>
    <t>Nazare</t>
  </si>
  <si>
    <t>Sina Nimgaon</t>
  </si>
  <si>
    <t>2004-2008</t>
  </si>
  <si>
    <t>Visapur</t>
  </si>
  <si>
    <t>Wadaj</t>
  </si>
  <si>
    <t>Nira Deoghar</t>
  </si>
  <si>
    <t>2000-2004 (June-Oct only)</t>
  </si>
  <si>
    <t>Ujjani</t>
  </si>
  <si>
    <t>Bhama Askhed</t>
  </si>
  <si>
    <t>2006-2010</t>
  </si>
  <si>
    <t>Chaskaman</t>
  </si>
  <si>
    <t>1991-2011</t>
  </si>
  <si>
    <t>1994-2005</t>
  </si>
  <si>
    <t>Pimpalgaon Joge</t>
  </si>
  <si>
    <t>1999-2011</t>
  </si>
  <si>
    <t>2000-06, 2009-10</t>
  </si>
  <si>
    <t>Warasgaon</t>
  </si>
  <si>
    <t>1987-2009</t>
  </si>
  <si>
    <t>1998-2008</t>
  </si>
  <si>
    <t>Bhatghar</t>
  </si>
  <si>
    <t>1976-2008</t>
  </si>
  <si>
    <t>1977-2007</t>
  </si>
  <si>
    <t>Mulshi</t>
  </si>
  <si>
    <t>1976-2011</t>
  </si>
  <si>
    <t>1977-2010</t>
  </si>
  <si>
    <t>Manikdoh</t>
  </si>
  <si>
    <t>1984-2011</t>
  </si>
  <si>
    <t>1985-89, 92-05, 08-10</t>
  </si>
  <si>
    <t>Pawana</t>
  </si>
  <si>
    <t>Ghod</t>
  </si>
  <si>
    <t>1977-1995, 1999-2005</t>
  </si>
  <si>
    <t>Wadiwale</t>
  </si>
  <si>
    <t>1989-2009</t>
  </si>
  <si>
    <t>1993-2004, 2007-2008</t>
  </si>
  <si>
    <t>Vir</t>
  </si>
  <si>
    <t>1964-2008</t>
  </si>
  <si>
    <t>1974-2007</t>
  </si>
  <si>
    <t>Yedgaon</t>
  </si>
  <si>
    <t>1978-80, 83-97, 99-05, 07</t>
  </si>
  <si>
    <t>Khadakwasla</t>
  </si>
  <si>
    <t>1972-2011</t>
  </si>
  <si>
    <t>1979-81, 88-93, 96-99, 02-07, 09-10</t>
  </si>
  <si>
    <t>Panshet</t>
  </si>
  <si>
    <t>1976-88, 1991-2010</t>
  </si>
  <si>
    <t>Temghar</t>
  </si>
  <si>
    <t>2007-09</t>
  </si>
  <si>
    <t>O means data available</t>
  </si>
  <si>
    <t>Years with level data</t>
  </si>
  <si>
    <t>Source:</t>
  </si>
  <si>
    <t>Reservoir level data (daily value measured at m) can be found at https://stanford.app.box.com/folder/52769163823</t>
  </si>
  <si>
    <t>River discharge data (daily instantaneous value measured at m3/s) can be found at https://stanford.app.box.com/folder/52769157230</t>
  </si>
  <si>
    <t>Reservoir level-volume data (for June-Oct in 2017) can be found at https://stanford.app.box.com/file/313786197114</t>
  </si>
  <si>
    <r>
      <t xml:space="preserve">Years, where JY could convert both Jan1 and Dec31 levels to volume in order to calculate </t>
    </r>
    <r>
      <rPr>
        <sz val="11"/>
        <color theme="1"/>
        <rFont val="Calibri"/>
        <family val="2"/>
      </rPr>
      <t>∆Storage</t>
    </r>
  </si>
  <si>
    <t>% of total live storage</t>
  </si>
  <si>
    <t>% of total gross storage</t>
  </si>
  <si>
    <t>Δh</t>
  </si>
  <si>
    <t>Rainfall (mm)</t>
  </si>
  <si>
    <t>Recharge (mm)</t>
  </si>
  <si>
    <t>Jan-Dec</t>
  </si>
  <si>
    <t>Jun-May</t>
  </si>
  <si>
    <t>Jun-May (1997 means 1997 Jun to 1998 May)</t>
  </si>
  <si>
    <t>Rainfall based method (equations are found in Surinaidu, 2013)</t>
  </si>
  <si>
    <t>Surinaidu, 2013 (https://www.hydrol-earth-syst-sci.net/17/507/2013/hess-17-507-2013.pdf)</t>
  </si>
  <si>
    <t>Discharge or Pumping (mm)</t>
  </si>
  <si>
    <t>Averaged over all wells</t>
  </si>
  <si>
    <t>Rainfall in Surinaidu's excel spreadsheet</t>
  </si>
  <si>
    <t>* Surinaidu (2013) assumes that all recharge takes place during monsoon months (June to October) and all pumping/discharge during the remaining months (November to May) and that recharge &amp; dischrage are uniform across the basin.</t>
  </si>
  <si>
    <t>year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</si>
  <si>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</si>
  <si>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</si>
  <si>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</si>
  <si>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</si>
  <si>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</si>
  <si>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</si>
  <si>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</si>
  <si>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</si>
  <si>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</si>
  <si>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</si>
  <si>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Avg. ∆Storage (BCM)</t>
  </si>
  <si>
    <t>Gross storage (BCM)</t>
  </si>
  <si>
    <t>Live storage (BCM)</t>
  </si>
  <si>
    <t>Average (BCM)</t>
  </si>
  <si>
    <t>Water Table Fluctuation method (∆h*Sy) (Surinaidu's model inputs seem to have used this method with Sy = 5%)</t>
  </si>
  <si>
    <t>∆GW (BCM)</t>
  </si>
  <si>
    <t>Sy</t>
  </si>
  <si>
    <t>Jun-Oct*</t>
  </si>
  <si>
    <t>Nov-May*</t>
  </si>
  <si>
    <t xml:space="preserve"> For WTF, JY used Sy=3%, which is the calibrated Sy in Surinaidu (2013).</t>
  </si>
  <si>
    <t>Surinaidu (2013), which developed a Visual MODFLOW for the UBB, says it used rainfall based equations to estimate recharge and discharge inputs for the model, but the actual recharge and discharge input data I found from the model seem to be based on WTF method. Surinaidu says the two methods should give similar values, but they do not..</t>
  </si>
  <si>
    <t>2000-2007 Average (BCM)</t>
  </si>
  <si>
    <t>*This doesn't make sense.</t>
  </si>
  <si>
    <t>P</t>
  </si>
  <si>
    <t>ET</t>
  </si>
  <si>
    <t>∆GW</t>
  </si>
  <si>
    <t>∆SW</t>
  </si>
  <si>
    <t>WTF method</t>
  </si>
  <si>
    <t>GLDAS2.1</t>
  </si>
  <si>
    <t>GRACE</t>
  </si>
  <si>
    <t>cm/yr sum of all pixels</t>
  </si>
  <si>
    <t>BCM in basin</t>
  </si>
  <si>
    <t>2010-2011 (June-May)</t>
  </si>
  <si>
    <t>Sum (BCM), excl. Ujjani</t>
  </si>
  <si>
    <t>Sum (BCM), incl. Ujjani</t>
  </si>
  <si>
    <t>Sum (BCM) all</t>
  </si>
  <si>
    <t>Level data (post-2013)</t>
  </si>
  <si>
    <t>IMD0.25</t>
  </si>
  <si>
    <t>IMD0.25 (mm)</t>
  </si>
  <si>
    <t>Average</t>
  </si>
  <si>
    <t>Remainder</t>
  </si>
  <si>
    <t>I used the data to calculate annual discharge in BCM/yr.</t>
  </si>
  <si>
    <t>I calculated the volume data shown here, based on interpolation between two nearest level-volume points. I wrote an R code for this calculation.</t>
  </si>
  <si>
    <r>
      <t xml:space="preserve">2000-2007 (the overlapping period for P, O, ET, </t>
    </r>
    <r>
      <rPr>
        <sz val="11"/>
        <color theme="1"/>
        <rFont val="Calibri"/>
        <family val="2"/>
      </rPr>
      <t>∆GW; ∆SW is for now calculated as a reainder to close mass balance, since our reservoir data are available for different years by reservoir)</t>
    </r>
  </si>
  <si>
    <t>x(-1)</t>
  </si>
  <si>
    <t>For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</si>
</sst>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Arial Unicode MS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74">
    <xf numFmtId="0" fontId="0" fillId="0" borderId="0" xfId="0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0" xfId="0" applyFont="1"/>
    <xf numFmtId="0" fontId="2" fillId="0" borderId="0" xfId="0" applyFont="1"/>
    <xf numFmtId="0" fontId="0" fillId="0" borderId="0" xfId="0" applyFont="1" applyFill="1"/>
    <xf numFmtId="0" fontId="0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vertical="top"/>
    </xf>
    <xf numFmtId="0" fontId="0" fillId="6" borderId="1" xfId="0" applyFont="1" applyFill="1" applyBorder="1" applyAlignment="1">
      <alignment vertical="top" wrapText="1"/>
    </xf>
    <xf numFmtId="0" fontId="0" fillId="0" borderId="1" xfId="0" applyFont="1" applyBorder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Font="1" applyFill="1" applyBorder="1" applyAlignment="1">
      <alignment vertical="top"/>
    </xf>
    <xf numFmtId="0" fontId="4" fillId="0" borderId="0" xfId="2"/>
    <xf numFmtId="0" fontId="0" fillId="0" borderId="0" xfId="0" applyBorder="1"/>
    <xf numFmtId="0" fontId="0" fillId="0" borderId="0" xfId="0" applyFont="1" applyFill="1" applyBorder="1"/>
    <xf numFmtId="10" fontId="0" fillId="0" borderId="0" xfId="1" applyNumberFormat="1" applyFont="1" applyBorder="1"/>
    <xf numFmtId="0" fontId="0" fillId="0" borderId="0" xfId="0" applyAlignment="1">
      <alignment wrapText="1"/>
    </xf>
    <xf numFmtId="1" fontId="7" fillId="0" borderId="1" xfId="0" applyNumberFormat="1" applyFont="1" applyBorder="1"/>
    <xf numFmtId="0" fontId="7" fillId="0" borderId="0" xfId="0" applyFont="1" applyAlignment="1"/>
    <xf numFmtId="0" fontId="7" fillId="0" borderId="0" xfId="0" applyFont="1" applyAlignment="1">
      <alignment vertical="top"/>
    </xf>
    <xf numFmtId="2" fontId="7" fillId="0" borderId="1" xfId="0" applyNumberFormat="1" applyFont="1" applyBorder="1" applyAlignme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/>
    <xf numFmtId="0" fontId="2" fillId="0" borderId="0" xfId="0" applyFont="1" applyFill="1" applyBorder="1" applyAlignment="1"/>
    <xf numFmtId="2" fontId="0" fillId="0" borderId="1" xfId="0" applyNumberFormat="1" applyFont="1" applyBorder="1"/>
    <xf numFmtId="164" fontId="0" fillId="0" borderId="1" xfId="0" applyNumberFormat="1" applyFont="1" applyBorder="1"/>
    <xf numFmtId="2" fontId="0" fillId="0" borderId="0" xfId="0" applyNumberFormat="1" applyFo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7" fillId="0" borderId="1" xfId="0" applyFont="1" applyFill="1" applyBorder="1"/>
    <xf numFmtId="0" fontId="9" fillId="0" borderId="0" xfId="3" applyFont="1" applyFill="1" applyBorder="1" applyAlignment="1">
      <alignment horizontal="right" vertical="top" wrapText="1"/>
    </xf>
    <xf numFmtId="1" fontId="7" fillId="0" borderId="0" xfId="0" applyNumberFormat="1" applyFont="1" applyAlignment="1">
      <alignment vertical="top" wrapText="1"/>
    </xf>
    <xf numFmtId="0" fontId="7" fillId="0" borderId="0" xfId="0" applyFont="1" applyFill="1" applyAlignment="1">
      <alignment wrapText="1"/>
    </xf>
    <xf numFmtId="0" fontId="7" fillId="0" borderId="0" xfId="0" applyFont="1"/>
    <xf numFmtId="0" fontId="0" fillId="0" borderId="0" xfId="0" applyFont="1" applyFill="1" applyBorder="1" applyAlignment="1"/>
    <xf numFmtId="0" fontId="10" fillId="0" borderId="0" xfId="0" applyFont="1"/>
    <xf numFmtId="0" fontId="11" fillId="0" borderId="0" xfId="0" applyFont="1" applyAlignment="1">
      <alignment horizontal="left" vertical="center" inden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5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0" xfId="0" applyFont="1" applyFill="1" applyBorder="1"/>
    <xf numFmtId="0" fontId="3" fillId="0" borderId="1" xfId="0" applyFont="1" applyFill="1" applyBorder="1"/>
    <xf numFmtId="0" fontId="7" fillId="0" borderId="1" xfId="0" applyFont="1" applyFill="1" applyBorder="1" applyAlignment="1">
      <alignment vertic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12" fillId="0" borderId="1" xfId="0" applyFont="1" applyFill="1" applyBorder="1" applyAlignment="1">
      <alignment vertical="center"/>
    </xf>
    <xf numFmtId="164" fontId="0" fillId="0" borderId="1" xfId="0" applyNumberFormat="1" applyBorder="1"/>
  </cellXfs>
  <cellStyles count="4">
    <cellStyle name="Hyperlink" xfId="2" builtinId="8"/>
    <cellStyle name="Normal" xfId="0" builtinId="0"/>
    <cellStyle name="Normal_Sheet1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Precipitation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Precipitation!$C$3</c:f>
              <c:strCache>
                <c:ptCount val="1"/>
                <c:pt idx="0">
                  <c:v>TRMM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Precipitation!$B$4:$B$37</c:f>
              <c:numCache>
                <c:formatCode>General</c:formatCode>
                <c:ptCount val="34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</c:numCache>
            </c:numRef>
          </c:xVal>
          <c:yVal>
            <c:numRef>
              <c:f>Precipitation!$C$4:$C$37</c:f>
              <c:numCache>
                <c:formatCode>General</c:formatCode>
                <c:ptCount val="34"/>
                <c:pt idx="13">
                  <c:v>61.362993707237372</c:v>
                </c:pt>
                <c:pt idx="14">
                  <c:v>38.175979124240229</c:v>
                </c:pt>
                <c:pt idx="15">
                  <c:v>35.813759279940065</c:v>
                </c:pt>
                <c:pt idx="16">
                  <c:v>35.409438306152467</c:v>
                </c:pt>
                <c:pt idx="17">
                  <c:v>34.152145345812791</c:v>
                </c:pt>
                <c:pt idx="18">
                  <c:v>32.318023160126643</c:v>
                </c:pt>
                <c:pt idx="19">
                  <c:v>43.94284509984093</c:v>
                </c:pt>
                <c:pt idx="20">
                  <c:v>57.115766673680902</c:v>
                </c:pt>
                <c:pt idx="21">
                  <c:v>54.086055874635605</c:v>
                </c:pt>
                <c:pt idx="22">
                  <c:v>47.536967851039805</c:v>
                </c:pt>
                <c:pt idx="23">
                  <c:v>44.96588401307816</c:v>
                </c:pt>
                <c:pt idx="24">
                  <c:v>49.222945918973771</c:v>
                </c:pt>
                <c:pt idx="25">
                  <c:v>56.483405592526829</c:v>
                </c:pt>
                <c:pt idx="26">
                  <c:v>38.469375189445934</c:v>
                </c:pt>
                <c:pt idx="27">
                  <c:v>27.30604919936912</c:v>
                </c:pt>
                <c:pt idx="28">
                  <c:v>44.081867578514213</c:v>
                </c:pt>
                <c:pt idx="29">
                  <c:v>42.717422878831947</c:v>
                </c:pt>
                <c:pt idx="30">
                  <c:v>31.578743803975481</c:v>
                </c:pt>
                <c:pt idx="31">
                  <c:v>39.092795311932818</c:v>
                </c:pt>
                <c:pt idx="32">
                  <c:v>43.120663759502314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07-4F55-A51B-0FADEC024D5D}"/>
            </c:ext>
          </c:extLst>
        </c:ser>
        <c:ser>
          <c:idx val="1"/>
          <c:order val="1"/>
          <c:tx>
            <c:strRef>
              <c:f>Precipitation!$D$3</c:f>
              <c:strCache>
                <c:ptCount val="1"/>
                <c:pt idx="0">
                  <c:v>PERSIANN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Precipitation!$B$4:$B$37</c:f>
              <c:numCache>
                <c:formatCode>General</c:formatCode>
                <c:ptCount val="34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</c:numCache>
            </c:numRef>
          </c:xVal>
          <c:yVal>
            <c:numRef>
              <c:f>Precipitation!$D$4:$D$37</c:f>
              <c:numCache>
                <c:formatCode>General</c:formatCode>
                <c:ptCount val="34"/>
                <c:pt idx="11">
                  <c:v>64.308727453824559</c:v>
                </c:pt>
                <c:pt idx="12">
                  <c:v>56.929981692262807</c:v>
                </c:pt>
                <c:pt idx="13">
                  <c:v>72.593672280158017</c:v>
                </c:pt>
                <c:pt idx="14">
                  <c:v>55.169280906409121</c:v>
                </c:pt>
                <c:pt idx="15">
                  <c:v>50.631652455093381</c:v>
                </c:pt>
                <c:pt idx="16">
                  <c:v>44.07514455175226</c:v>
                </c:pt>
                <c:pt idx="17">
                  <c:v>37.314652468549568</c:v>
                </c:pt>
                <c:pt idx="18">
                  <c:v>41.430807903625215</c:v>
                </c:pt>
                <c:pt idx="19">
                  <c:v>42.10239933766217</c:v>
                </c:pt>
                <c:pt idx="20">
                  <c:v>59.571486003668348</c:v>
                </c:pt>
                <c:pt idx="21">
                  <c:v>63.183449842715994</c:v>
                </c:pt>
                <c:pt idx="22">
                  <c:v>61.650338874389668</c:v>
                </c:pt>
                <c:pt idx="23">
                  <c:v>48.51601038970049</c:v>
                </c:pt>
                <c:pt idx="24">
                  <c:v>54.552045371322393</c:v>
                </c:pt>
                <c:pt idx="25">
                  <c:v>70.72511706637539</c:v>
                </c:pt>
                <c:pt idx="26">
                  <c:v>42.696446048723793</c:v>
                </c:pt>
                <c:pt idx="27">
                  <c:v>38.952228709880806</c:v>
                </c:pt>
                <c:pt idx="28">
                  <c:v>54.915898802775267</c:v>
                </c:pt>
                <c:pt idx="29">
                  <c:v>50.216267026812979</c:v>
                </c:pt>
                <c:pt idx="30">
                  <c:v>41.688740352408601</c:v>
                </c:pt>
                <c:pt idx="31">
                  <c:v>64.246950835828699</c:v>
                </c:pt>
                <c:pt idx="32">
                  <c:v>33.650137069552741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07-4F55-A51B-0FADEC024D5D}"/>
            </c:ext>
          </c:extLst>
        </c:ser>
        <c:ser>
          <c:idx val="2"/>
          <c:order val="2"/>
          <c:tx>
            <c:strRef>
              <c:f>Precipitation!$E$3</c:f>
              <c:strCache>
                <c:ptCount val="1"/>
                <c:pt idx="0">
                  <c:v>GLDAS2.1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Precipitation!$B$4:$B$37</c:f>
              <c:numCache>
                <c:formatCode>General</c:formatCode>
                <c:ptCount val="34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</c:numCache>
            </c:numRef>
          </c:xVal>
          <c:yVal>
            <c:numRef>
              <c:f>Precipitation!$E$4:$E$37</c:f>
              <c:numCache>
                <c:formatCode>General</c:formatCode>
                <c:ptCount val="34"/>
                <c:pt idx="15">
                  <c:v>55.022912702530647</c:v>
                </c:pt>
                <c:pt idx="16">
                  <c:v>43.947366775158798</c:v>
                </c:pt>
                <c:pt idx="17">
                  <c:v>42.465485498249627</c:v>
                </c:pt>
                <c:pt idx="18">
                  <c:v>40.364572693306989</c:v>
                </c:pt>
                <c:pt idx="19">
                  <c:v>51.289325620828599</c:v>
                </c:pt>
                <c:pt idx="20">
                  <c:v>65.158159200789441</c:v>
                </c:pt>
                <c:pt idx="21">
                  <c:v>75.289970733458034</c:v>
                </c:pt>
                <c:pt idx="22">
                  <c:v>68.781649577131518</c:v>
                </c:pt>
                <c:pt idx="23">
                  <c:v>53.542253862111423</c:v>
                </c:pt>
                <c:pt idx="24">
                  <c:v>63.334146241098878</c:v>
                </c:pt>
                <c:pt idx="25">
                  <c:v>78.766362954785265</c:v>
                </c:pt>
                <c:pt idx="26">
                  <c:v>51.741007596329773</c:v>
                </c:pt>
                <c:pt idx="27">
                  <c:v>43.211319067475863</c:v>
                </c:pt>
                <c:pt idx="28">
                  <c:v>55.074207102380889</c:v>
                </c:pt>
                <c:pt idx="29">
                  <c:v>53.785761942056737</c:v>
                </c:pt>
                <c:pt idx="30">
                  <c:v>43.225817770916606</c:v>
                </c:pt>
                <c:pt idx="31">
                  <c:v>38.456752731386104</c:v>
                </c:pt>
                <c:pt idx="32">
                  <c:v>43.914191874233943</c:v>
                </c:pt>
                <c:pt idx="33">
                  <c:v>36.470663106884345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07-4F55-A51B-0FADEC024D5D}"/>
            </c:ext>
          </c:extLst>
        </c:ser>
        <c:ser>
          <c:idx val="3"/>
          <c:order val="3"/>
          <c:tx>
            <c:strRef>
              <c:f>Precipitation!$F$3</c:f>
              <c:strCache>
                <c:ptCount val="1"/>
                <c:pt idx="0">
                  <c:v>WATCH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Precipitation!$B$4:$B$37</c:f>
              <c:numCache>
                <c:formatCode>General</c:formatCode>
                <c:ptCount val="34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</c:numCache>
            </c:numRef>
          </c:xVal>
          <c:yVal>
            <c:numRef>
              <c:f>Precipitation!$F$4:$F$37</c:f>
              <c:numCache>
                <c:formatCode>General</c:formatCode>
                <c:ptCount val="34"/>
                <c:pt idx="0">
                  <c:v>27.37</c:v>
                </c:pt>
                <c:pt idx="1">
                  <c:v>30.25</c:v>
                </c:pt>
                <c:pt idx="2">
                  <c:v>36.57</c:v>
                </c:pt>
                <c:pt idx="3">
                  <c:v>43.3</c:v>
                </c:pt>
                <c:pt idx="4">
                  <c:v>39.24</c:v>
                </c:pt>
                <c:pt idx="5">
                  <c:v>45.36</c:v>
                </c:pt>
                <c:pt idx="6">
                  <c:v>36.75</c:v>
                </c:pt>
                <c:pt idx="7">
                  <c:v>28.95</c:v>
                </c:pt>
                <c:pt idx="8">
                  <c:v>44.22</c:v>
                </c:pt>
                <c:pt idx="9">
                  <c:v>35.450000000000003</c:v>
                </c:pt>
                <c:pt idx="10">
                  <c:v>33.72</c:v>
                </c:pt>
                <c:pt idx="11">
                  <c:v>41.84</c:v>
                </c:pt>
                <c:pt idx="12">
                  <c:v>41.77</c:v>
                </c:pt>
                <c:pt idx="13">
                  <c:v>55.19</c:v>
                </c:pt>
                <c:pt idx="14">
                  <c:v>38.1</c:v>
                </c:pt>
                <c:pt idx="15">
                  <c:v>30.34</c:v>
                </c:pt>
                <c:pt idx="16">
                  <c:v>29.32</c:v>
                </c:pt>
                <c:pt idx="17">
                  <c:v>26.81</c:v>
                </c:pt>
                <c:pt idx="18">
                  <c:v>22.13</c:v>
                </c:pt>
                <c:pt idx="19">
                  <c:v>40.24</c:v>
                </c:pt>
                <c:pt idx="20">
                  <c:v>52.73</c:v>
                </c:pt>
                <c:pt idx="21">
                  <c:v>52.12</c:v>
                </c:pt>
                <c:pt idx="22">
                  <c:v>35.979999999999997</c:v>
                </c:pt>
                <c:pt idx="23">
                  <c:v>35.909999999999997</c:v>
                </c:pt>
                <c:pt idx="24">
                  <c:v>43.24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07-4F55-A51B-0FADEC024D5D}"/>
            </c:ext>
          </c:extLst>
        </c:ser>
        <c:ser>
          <c:idx val="4"/>
          <c:order val="4"/>
          <c:tx>
            <c:strRef>
              <c:f>Precipitation!$G$3</c:f>
              <c:strCache>
                <c:ptCount val="1"/>
                <c:pt idx="0">
                  <c:v>IMD0.25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Precipitation!$B$4:$B$37</c:f>
              <c:numCache>
                <c:formatCode>General</c:formatCode>
                <c:ptCount val="34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</c:numCache>
            </c:numRef>
          </c:xVal>
          <c:yVal>
            <c:numRef>
              <c:f>Precipitation!$G$4:$G$37</c:f>
              <c:numCache>
                <c:formatCode>General</c:formatCode>
                <c:ptCount val="34"/>
                <c:pt idx="0">
                  <c:v>21.588339999999999</c:v>
                </c:pt>
                <c:pt idx="1">
                  <c:v>23.236450000000001</c:v>
                </c:pt>
                <c:pt idx="2">
                  <c:v>32.172510000000003</c:v>
                </c:pt>
                <c:pt idx="3">
                  <c:v>36.674630000000001</c:v>
                </c:pt>
                <c:pt idx="4">
                  <c:v>34.483980000000003</c:v>
                </c:pt>
                <c:pt idx="5">
                  <c:v>36.293939999999999</c:v>
                </c:pt>
                <c:pt idx="6">
                  <c:v>32.417050000000003</c:v>
                </c:pt>
                <c:pt idx="7">
                  <c:v>24.656870000000001</c:v>
                </c:pt>
                <c:pt idx="8">
                  <c:v>36.119630000000001</c:v>
                </c:pt>
                <c:pt idx="9">
                  <c:v>26.199110000000001</c:v>
                </c:pt>
                <c:pt idx="10">
                  <c:v>28.801850000000002</c:v>
                </c:pt>
                <c:pt idx="11">
                  <c:v>38.417630000000003</c:v>
                </c:pt>
                <c:pt idx="12">
                  <c:v>32.960949999999997</c:v>
                </c:pt>
                <c:pt idx="13">
                  <c:v>48.057899999999997</c:v>
                </c:pt>
                <c:pt idx="14">
                  <c:v>34.68282</c:v>
                </c:pt>
                <c:pt idx="15">
                  <c:v>27.274270000000001</c:v>
                </c:pt>
                <c:pt idx="16">
                  <c:v>27.36195</c:v>
                </c:pt>
                <c:pt idx="17">
                  <c:v>23.47081</c:v>
                </c:pt>
                <c:pt idx="18">
                  <c:v>17.391850000000002</c:v>
                </c:pt>
                <c:pt idx="19">
                  <c:v>41.322409999999998</c:v>
                </c:pt>
                <c:pt idx="20">
                  <c:v>144.19896</c:v>
                </c:pt>
                <c:pt idx="21">
                  <c:v>47.916220000000003</c:v>
                </c:pt>
                <c:pt idx="22">
                  <c:v>41.685079999999999</c:v>
                </c:pt>
                <c:pt idx="23">
                  <c:v>38.140650000000001</c:v>
                </c:pt>
                <c:pt idx="24">
                  <c:v>43.44753</c:v>
                </c:pt>
                <c:pt idx="25">
                  <c:v>41.045180000000002</c:v>
                </c:pt>
                <c:pt idx="26">
                  <c:v>33.612900000000003</c:v>
                </c:pt>
                <c:pt idx="27">
                  <c:v>26.389399999999998</c:v>
                </c:pt>
                <c:pt idx="28">
                  <c:v>33.792720000000003</c:v>
                </c:pt>
                <c:pt idx="29">
                  <c:v>30.447510000000001</c:v>
                </c:pt>
                <c:pt idx="30">
                  <c:v>23.942740000000001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99-4117-8BC9-F0B45F970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52255"/>
        <c:axId val="822249343"/>
      </c:scatterChart>
      <c:valAx>
        <c:axId val="822252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249343"/>
        <c:crosses val="autoZero"/>
        <c:crossBetween val="midCat"/>
      </c:valAx>
      <c:valAx>
        <c:axId val="82224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252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 balance: Annual</a:t>
            </a:r>
            <a:r>
              <a:rPr lang="en-US" baseline="0"/>
              <a:t> from 2000-2007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'Water balance'!$C$4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'Water balance'!$B$6:$B$13</c:f>
              <c:numCache>
                <c:formatCode>General</c:formatCode>
                <c:ptCount val="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</c:numCache>
            </c:numRef>
          </c:cat>
          <c:val>
            <c:numRef>
              <c:f>'Water balance'!$C$17:$C$24</c:f>
              <c:numCache>
                <c:formatCode>0.0</c:formatCode>
                <c:ptCount val="8"/>
                <c:pt idx="0">
                  <c:v>27.274270000000001</c:v>
                </c:pt>
                <c:pt idx="1">
                  <c:v>27.36195</c:v>
                </c:pt>
                <c:pt idx="2">
                  <c:v>23.47081</c:v>
                </c:pt>
                <c:pt idx="3">
                  <c:v>17.391850000000002</c:v>
                </c:pt>
                <c:pt idx="4">
                  <c:v>41.322409999999998</c:v>
                </c:pt>
                <c:pt idx="5">
                  <c:v>52.73</c:v>
                </c:pt>
                <c:pt idx="6">
                  <c:v>47.916220000000003</c:v>
                </c:pt>
                <c:pt idx="7">
                  <c:v>41.685079999999999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D2-4656-95E1-02AAD31D2C9A}"/>
            </c:ext>
          </c:extLst>
        </c:ser>
        <c:ser>
          <c:idx val="1"/>
          <c:order val="1"/>
          <c:tx>
            <c:strRef>
              <c:f>'Water balance'!$D$4</c:f>
              <c:strCache>
                <c:ptCount val="1"/>
                <c:pt idx="0">
                  <c:v>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'Water balance'!$B$6:$B$13</c:f>
              <c:numCache>
                <c:formatCode>General</c:formatCode>
                <c:ptCount val="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</c:numCache>
            </c:numRef>
          </c:cat>
          <c:val>
            <c:numRef>
              <c:f>'Water balance'!$D$17:$D$24</c:f>
              <c:numCache>
                <c:formatCode>0.0</c:formatCode>
                <c:ptCount val="8"/>
                <c:pt idx="0">
                  <c:v>-1.0308688971053099</c:v>
                </c:pt>
                <c:pt idx="1">
                  <c:v>-0.99579369473705304</c:v>
                </c:pt>
                <c:pt idx="2">
                  <c:v>-5.8959014989471398E-2</c:v>
                </c:pt>
                <c:pt idx="3">
                  <c:v>-1.8952876876258799E-2</c:v>
                </c:pt>
                <c:pt idx="4">
                  <c:v>-1.67013429509468</c:v>
                </c:pt>
                <c:pt idx="5">
                  <c:v>-9.3457684491222395</c:v>
                </c:pt>
                <c:pt idx="6">
                  <c:v>-12.543653994700501</c:v>
                </c:pt>
                <c:pt idx="7">
                  <c:v>-5.9017547155826602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D2-4656-95E1-02AAD31D2C9A}"/>
            </c:ext>
          </c:extLst>
        </c:ser>
        <c:ser>
          <c:idx val="2"/>
          <c:order val="2"/>
          <c:tx>
            <c:strRef>
              <c:f>'Water balance'!$E$4</c:f>
              <c:strCache>
                <c:ptCount val="1"/>
                <c:pt idx="0">
                  <c:v>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'Water balance'!$B$6:$B$13</c:f>
              <c:numCache>
                <c:formatCode>General</c:formatCode>
                <c:ptCount val="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</c:numCache>
            </c:numRef>
          </c:cat>
          <c:val>
            <c:numRef>
              <c:f>'Water balance'!$E$17:$E$24</c:f>
              <c:numCache>
                <c:formatCode>0.0</c:formatCode>
                <c:ptCount val="8"/>
                <c:pt idx="0">
                  <c:v>-30.3894302765598</c:v>
                </c:pt>
                <c:pt idx="1">
                  <c:v>-27.288911797736102</c:v>
                </c:pt>
                <c:pt idx="2">
                  <c:v>-27.387472170082098</c:v>
                </c:pt>
                <c:pt idx="3">
                  <c:v>-26.132493086841801</c:v>
                </c:pt>
                <c:pt idx="4">
                  <c:v>-31.3273722559621</c:v>
                </c:pt>
                <c:pt idx="5">
                  <c:v>-32.995100407495897</c:v>
                </c:pt>
                <c:pt idx="6">
                  <c:v>-32.823738120110903</c:v>
                </c:pt>
                <c:pt idx="7">
                  <c:v>-31.9390632388169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D2-4656-95E1-02AAD31D2C9A}"/>
            </c:ext>
          </c:extLst>
        </c:ser>
        <c:ser>
          <c:idx val="3"/>
          <c:order val="3"/>
          <c:tx>
            <c:strRef>
              <c:f>'Water balance'!$F$4</c:f>
              <c:strCache>
                <c:ptCount val="1"/>
                <c:pt idx="0">
                  <c:v>∆GW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'Water balance'!$B$6:$B$13</c:f>
              <c:numCache>
                <c:formatCode>General</c:formatCode>
                <c:ptCount val="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</c:numCache>
            </c:numRef>
          </c:cat>
          <c:val>
            <c:numRef>
              <c:f>'Water balance'!$F$17:$F$24</c:f>
              <c:numCache>
                <c:formatCode>0.0</c:formatCode>
                <c:ptCount val="8"/>
                <c:pt idx="0">
                  <c:v>1.24439448648644</c:v>
                </c:pt>
                <c:pt idx="1">
                  <c:v>-0.18698999999993912</c:v>
                </c:pt>
                <c:pt idx="2">
                  <c:v>1.974832278481105</c:v>
                </c:pt>
                <c:pt idx="3">
                  <c:v>-8.9697067573192443E-2</c:v>
                </c:pt>
                <c:pt idx="4">
                  <c:v>-0.67448925619826294</c:v>
                </c:pt>
                <c:pt idx="5">
                  <c:v>-1.0581209825490814</c:v>
                </c:pt>
                <c:pt idx="6">
                  <c:v>-0.36512290909084427</c:v>
                </c:pt>
                <c:pt idx="7">
                  <c:v>-6.3341999999999992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D2-4656-95E1-02AAD31D2C9A}"/>
            </c:ext>
          </c:extLst>
        </c:ser>
        <c:ser>
          <c:idx val="4"/>
          <c:order val="4"/>
          <c:tx>
            <c:strRef>
              <c:f>'Water balance'!$G$4</c:f>
              <c:strCache>
                <c:ptCount val="1"/>
                <c:pt idx="0">
                  <c:v>∆SW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'Water balance'!$B$6:$B$13</c:f>
              <c:numCache>
                <c:formatCode>General</c:formatCode>
                <c:ptCount val="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</c:numCache>
            </c:numRef>
          </c:cat>
          <c:val>
            <c:numRef>
              <c:f>'Water balance'!$G$17:$G$24</c:f>
              <c:numCache>
                <c:formatCode>0.0</c:formatCode>
                <c:ptCount val="8"/>
                <c:pt idx="0">
                  <c:v>2.9016346871786691</c:v>
                </c:pt>
                <c:pt idx="1">
                  <c:v>1.1097454924730934</c:v>
                </c:pt>
                <c:pt idx="2">
                  <c:v>2.0007889065904658</c:v>
                </c:pt>
                <c:pt idx="3">
                  <c:v>8.8492930312912517</c:v>
                </c:pt>
                <c:pt idx="4">
                  <c:v>-7.6504141927449583</c:v>
                </c:pt>
                <c:pt idx="5">
                  <c:v>-9.3310101608327791</c:v>
                </c:pt>
                <c:pt idx="6">
                  <c:v>-2.1837049760977565</c:v>
                </c:pt>
                <c:pt idx="7">
                  <c:v>2.4899379543995614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D2-4656-95E1-02AAD31D2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72147008"/>
        <c:axId val="1972144928"/>
      </c:barChart>
      <c:catAx>
        <c:axId val="197214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144928"/>
        <c:crosses val="autoZero"/>
        <c:auto val="1"/>
        <c:lblAlgn val="ctr"/>
        <c:lblOffset val="100"/>
        <c:noMultiLvlLbl val="0"/>
      </c:catAx>
      <c:valAx>
        <c:axId val="197214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BCM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14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</a:t>
            </a:r>
            <a:r>
              <a:rPr lang="en-US" baseline="0"/>
              <a:t>ater balance: Average from 2000-2007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133-4E4A-AC1F-CE861C892CB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33-4E4A-AC1F-CE861C892CB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1"/>
              <c:layout>
                <c:manualLayout>
                  <c:x val="-0.11940298507462686"/>
                  <c:y val="-2.314814814814831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9133-4E4A-AC1F-CE861C892CB5}"/>
                </c:ext>
              </c:extLst>
            </c:dLbl>
            <c:dLbl>
              <c:idx val="3"/>
              <c:layout>
                <c:manualLayout>
                  <c:x val="-0.19879761298494406"/>
                  <c:y val="4.629629629629629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9133-4E4A-AC1F-CE861C892CB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'Water balance'!$C$4:$G$4</c:f>
              <c:strCache>
                <c:ptCount val="5"/>
                <c:pt idx="0">
                  <c:v>P</c:v>
                </c:pt>
                <c:pt idx="1">
                  <c:v>O</c:v>
                </c:pt>
                <c:pt idx="2">
                  <c:v>ET</c:v>
                </c:pt>
                <c:pt idx="3">
                  <c:v>∆GW</c:v>
                </c:pt>
                <c:pt idx="4">
                  <c:v>∆SW</c:v>
                </c:pt>
              </c:strCache>
            </c:strRef>
          </c:cat>
          <c:val>
            <c:numRef>
              <c:f>'Water balance'!$C$25:$G$25</c:f>
              <c:numCache>
                <c:formatCode>0.0</c:formatCode>
                <c:ptCount val="5"/>
                <c:pt idx="0">
                  <c:v>34.894073750000004</c:v>
                </c:pt>
                <c:pt idx="1">
                  <c:v>-3.945735742276022</c:v>
                </c:pt>
                <c:pt idx="2">
                  <c:v>-30.0354476692007</c:v>
                </c:pt>
                <c:pt idx="3">
                  <c:v>-0.68617418130547181</c:v>
                </c:pt>
                <c:pt idx="4">
                  <c:v>-0.22671615721780647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33-4E4A-AC1F-CE861C892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219074</xdr:colOff>
      <xdr:row>10</xdr:row>
      <xdr:rowOff>28575</xdr:rowOff>
    </xdr:from>
    <xdr:to>
      <xdr:col>17</xdr:col>
      <xdr:colOff>609599</xdr:colOff>
      <xdr:row>31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25</xdr:row>
      <xdr:rowOff>114300</xdr:rowOff>
    </xdr:from>
    <xdr:to>
      <xdr:col>6</xdr:col>
      <xdr:colOff>0</xdr:colOff>
      <xdr:row>40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104775</xdr:colOff>
      <xdr:row>25</xdr:row>
      <xdr:rowOff>95250</xdr:rowOff>
    </xdr:from>
    <xdr:to>
      <xdr:col>11</xdr:col>
      <xdr:colOff>266700</xdr:colOff>
      <xdr:row>39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workbookViewId="0">
      <selection activeCell="F24" sqref="F24"/>
    </sheetView>
  </sheetViews>
  <sheetFormatPr defaultRowHeight="15"/>
  <cols>
    <col min="1" max="1" width="5.85546875" customWidth="1"/>
    <col min="2" max="2" width="13.85546875" customWidth="1"/>
    <col min="3" max="6" width="12.85546875" customWidth="1"/>
    <col min="7" max="7" width="14.28515625" style="5" customWidth="1"/>
    <col min="8" max="8" width="13.85546875" style="7" customWidth="1"/>
  </cols>
  <sheetData>
    <row r="2" spans="2:8">
      <c r="B2" s="61" t="s">
        <v>3</v>
      </c>
      <c r="C2" s="69" t="s">
        <v>4</v>
      </c>
      <c r="D2" s="69"/>
      <c r="E2" s="69"/>
      <c r="F2" s="69"/>
      <c r="G2" s="69"/>
    </row>
    <row r="3" spans="2:8">
      <c r="B3" s="62"/>
      <c r="C3" s="11" t="s">
        <v>0</v>
      </c>
      <c r="D3" s="11" t="s">
        <v>1</v>
      </c>
      <c r="E3" s="11" t="s">
        <v>126</v>
      </c>
      <c r="F3" s="11" t="s">
        <v>2</v>
      </c>
      <c r="G3" s="11" t="s">
        <v>135</v>
      </c>
      <c r="H3" s="7" t="s">
        <v>136</v>
      </c>
    </row>
    <row r="4" spans="2:8">
      <c r="B4" s="9">
        <v>1985</v>
      </c>
      <c r="C4" s="8"/>
      <c r="D4" s="8"/>
      <c r="E4" s="8"/>
      <c r="F4" s="10">
        <v>27.37</v>
      </c>
      <c r="G4" s="70">
        <v>21.588339999999999</v>
      </c>
      <c r="H4" s="71">
        <f>G4*10^9/(46007*10^6)*10^3</f>
        <v>469.24033299280541</v>
      </c>
    </row>
    <row r="5" spans="2:8">
      <c r="B5" s="9">
        <v>1986</v>
      </c>
      <c r="C5" s="8"/>
      <c r="D5" s="8"/>
      <c r="E5" s="8"/>
      <c r="F5" s="9">
        <v>30.25</v>
      </c>
      <c r="G5" s="70">
        <v>23.236450000000001</v>
      </c>
      <c r="H5" s="71">
        <f t="shared" ref="H5:H33" si="0">G5*10^9/(46007*10^6)*10^3</f>
        <v>505.06335992348994</v>
      </c>
    </row>
    <row r="6" spans="2:8">
      <c r="B6" s="9">
        <v>1987</v>
      </c>
      <c r="C6" s="8"/>
      <c r="D6" s="8"/>
      <c r="E6" s="8"/>
      <c r="F6" s="10">
        <v>36.57</v>
      </c>
      <c r="G6" s="70">
        <v>32.172510000000003</v>
      </c>
      <c r="H6" s="71">
        <f t="shared" si="0"/>
        <v>699.29597669919804</v>
      </c>
    </row>
    <row r="7" spans="2:8">
      <c r="B7" s="9">
        <v>1988</v>
      </c>
      <c r="C7" s="8"/>
      <c r="D7" s="8"/>
      <c r="E7" s="8"/>
      <c r="F7" s="9">
        <v>43.3</v>
      </c>
      <c r="G7" s="70">
        <v>36.674630000000001</v>
      </c>
      <c r="H7" s="71">
        <f t="shared" si="0"/>
        <v>797.15325928663026</v>
      </c>
    </row>
    <row r="8" spans="2:8">
      <c r="B8" s="9">
        <v>1989</v>
      </c>
      <c r="C8" s="8"/>
      <c r="D8" s="8"/>
      <c r="E8" s="8"/>
      <c r="F8" s="10">
        <v>39.24</v>
      </c>
      <c r="G8" s="70">
        <v>34.483980000000003</v>
      </c>
      <c r="H8" s="71">
        <f t="shared" si="0"/>
        <v>749.53767904884035</v>
      </c>
    </row>
    <row r="9" spans="2:8">
      <c r="B9" s="9">
        <v>1990</v>
      </c>
      <c r="C9" s="8"/>
      <c r="D9" s="8"/>
      <c r="E9" s="8"/>
      <c r="F9" s="9">
        <v>45.36</v>
      </c>
      <c r="G9" s="70">
        <v>36.293939999999999</v>
      </c>
      <c r="H9" s="71">
        <f t="shared" si="0"/>
        <v>788.87864890125411</v>
      </c>
    </row>
    <row r="10" spans="2:8">
      <c r="B10" s="9">
        <v>1991</v>
      </c>
      <c r="C10" s="8"/>
      <c r="D10" s="8"/>
      <c r="E10" s="8"/>
      <c r="F10" s="10">
        <v>36.75</v>
      </c>
      <c r="G10" s="70">
        <v>32.417050000000003</v>
      </c>
      <c r="H10" s="71">
        <f t="shared" si="0"/>
        <v>704.61125480905082</v>
      </c>
    </row>
    <row r="11" spans="2:8">
      <c r="B11" s="9">
        <v>1992</v>
      </c>
      <c r="C11" s="8"/>
      <c r="D11" s="8"/>
      <c r="E11" s="8"/>
      <c r="F11" s="9">
        <v>28.95</v>
      </c>
      <c r="G11" s="70">
        <v>24.656870000000001</v>
      </c>
      <c r="H11" s="71">
        <f t="shared" si="0"/>
        <v>535.93735735866278</v>
      </c>
    </row>
    <row r="12" spans="2:8">
      <c r="B12" s="9">
        <v>1993</v>
      </c>
      <c r="C12" s="8"/>
      <c r="D12" s="8"/>
      <c r="E12" s="8"/>
      <c r="F12" s="10">
        <v>44.22</v>
      </c>
      <c r="G12" s="70">
        <v>36.119630000000001</v>
      </c>
      <c r="H12" s="71">
        <f t="shared" si="0"/>
        <v>785.08987762731761</v>
      </c>
    </row>
    <row r="13" spans="2:8">
      <c r="B13" s="9">
        <v>1994</v>
      </c>
      <c r="C13" s="8"/>
      <c r="D13" s="8"/>
      <c r="E13" s="8"/>
      <c r="F13" s="9">
        <v>35.450000000000003</v>
      </c>
      <c r="G13" s="70">
        <v>26.199110000000001</v>
      </c>
      <c r="H13" s="71">
        <f t="shared" si="0"/>
        <v>569.45921272849785</v>
      </c>
    </row>
    <row r="14" spans="2:8">
      <c r="B14" s="9">
        <v>1995</v>
      </c>
      <c r="C14" s="8"/>
      <c r="D14" s="8"/>
      <c r="E14" s="8"/>
      <c r="F14" s="10">
        <v>33.72</v>
      </c>
      <c r="G14" s="70">
        <v>28.801850000000002</v>
      </c>
      <c r="H14" s="71">
        <f t="shared" si="0"/>
        <v>626.03190818788448</v>
      </c>
    </row>
    <row r="15" spans="2:8">
      <c r="B15" s="9">
        <v>1996</v>
      </c>
      <c r="C15" s="8"/>
      <c r="D15" s="3">
        <v>64.308727453824559</v>
      </c>
      <c r="E15" s="8"/>
      <c r="F15" s="9">
        <v>41.84</v>
      </c>
      <c r="G15" s="70">
        <v>38.417630000000003</v>
      </c>
      <c r="H15" s="71">
        <f t="shared" si="0"/>
        <v>835.03879844371511</v>
      </c>
    </row>
    <row r="16" spans="2:8">
      <c r="B16" s="9">
        <v>1997</v>
      </c>
      <c r="C16" s="8"/>
      <c r="D16" s="3">
        <v>56.929981692262807</v>
      </c>
      <c r="E16" s="8"/>
      <c r="F16" s="10">
        <v>41.77</v>
      </c>
      <c r="G16" s="70">
        <v>32.960949999999997</v>
      </c>
      <c r="H16" s="71">
        <f t="shared" si="0"/>
        <v>716.43336883517713</v>
      </c>
    </row>
    <row r="17" spans="2:8">
      <c r="B17" s="9">
        <v>1998</v>
      </c>
      <c r="C17" s="3">
        <v>61.362993707237372</v>
      </c>
      <c r="D17" s="3">
        <v>72.593672280158017</v>
      </c>
      <c r="E17" s="8"/>
      <c r="F17" s="9">
        <v>55.19</v>
      </c>
      <c r="G17" s="70">
        <v>48.057899999999997</v>
      </c>
      <c r="H17" s="71">
        <f t="shared" si="0"/>
        <v>1044.5779990001522</v>
      </c>
    </row>
    <row r="18" spans="2:8">
      <c r="B18" s="9">
        <v>1999</v>
      </c>
      <c r="C18" s="3">
        <v>38.175979124240229</v>
      </c>
      <c r="D18" s="3">
        <v>55.169280906409121</v>
      </c>
      <c r="E18" s="8"/>
      <c r="F18" s="10">
        <v>38.1</v>
      </c>
      <c r="G18" s="70">
        <v>34.68282</v>
      </c>
      <c r="H18" s="71">
        <f t="shared" si="0"/>
        <v>753.85963005629571</v>
      </c>
    </row>
    <row r="19" spans="2:8">
      <c r="B19" s="9">
        <v>2000</v>
      </c>
      <c r="C19" s="3">
        <v>35.813759279940065</v>
      </c>
      <c r="D19" s="3">
        <v>50.631652455093381</v>
      </c>
      <c r="E19" s="3">
        <v>55.022912702530647</v>
      </c>
      <c r="F19" s="9">
        <v>30.34</v>
      </c>
      <c r="G19" s="70">
        <v>27.274270000000001</v>
      </c>
      <c r="H19" s="71">
        <f t="shared" si="0"/>
        <v>592.8286999804377</v>
      </c>
    </row>
    <row r="20" spans="2:8">
      <c r="B20" s="9">
        <v>2001</v>
      </c>
      <c r="C20" s="3">
        <v>35.409438306152467</v>
      </c>
      <c r="D20" s="3">
        <v>44.07514455175226</v>
      </c>
      <c r="E20" s="3">
        <v>43.947366775158798</v>
      </c>
      <c r="F20" s="10">
        <v>29.32</v>
      </c>
      <c r="G20" s="70">
        <v>27.36195</v>
      </c>
      <c r="H20" s="71">
        <f t="shared" si="0"/>
        <v>594.73449692438112</v>
      </c>
    </row>
    <row r="21" spans="2:8">
      <c r="B21" s="9">
        <v>2002</v>
      </c>
      <c r="C21" s="3">
        <v>34.152145345812791</v>
      </c>
      <c r="D21" s="3">
        <v>37.314652468549568</v>
      </c>
      <c r="E21" s="3">
        <v>42.465485498249627</v>
      </c>
      <c r="F21" s="9">
        <v>26.81</v>
      </c>
      <c r="G21" s="70">
        <v>23.47081</v>
      </c>
      <c r="H21" s="71">
        <f t="shared" si="0"/>
        <v>510.15736735714137</v>
      </c>
    </row>
    <row r="22" spans="2:8">
      <c r="B22" s="9">
        <v>2003</v>
      </c>
      <c r="C22" s="3">
        <v>32.318023160126643</v>
      </c>
      <c r="D22" s="3">
        <v>41.430807903625215</v>
      </c>
      <c r="E22" s="3">
        <v>40.364572693306989</v>
      </c>
      <c r="F22" s="10">
        <v>22.13</v>
      </c>
      <c r="G22" s="70">
        <v>17.391850000000002</v>
      </c>
      <c r="H22" s="71">
        <f t="shared" si="0"/>
        <v>378.02616993066272</v>
      </c>
    </row>
    <row r="23" spans="2:8">
      <c r="B23" s="9">
        <v>2004</v>
      </c>
      <c r="C23" s="3">
        <v>43.94284509984093</v>
      </c>
      <c r="D23" s="3">
        <v>42.10239933766217</v>
      </c>
      <c r="E23" s="3">
        <v>51.289325620828599</v>
      </c>
      <c r="F23" s="9">
        <v>40.24</v>
      </c>
      <c r="G23" s="70">
        <v>41.322409999999998</v>
      </c>
      <c r="H23" s="71">
        <f t="shared" si="0"/>
        <v>898.17658182450498</v>
      </c>
    </row>
    <row r="24" spans="2:8">
      <c r="B24" s="9">
        <v>2005</v>
      </c>
      <c r="C24" s="3">
        <v>57.115766673680902</v>
      </c>
      <c r="D24" s="3">
        <v>59.571486003668348</v>
      </c>
      <c r="E24" s="3">
        <v>65.158159200789441</v>
      </c>
      <c r="F24" s="10">
        <v>52.73</v>
      </c>
      <c r="G24" s="70">
        <v>144.19896</v>
      </c>
      <c r="H24" s="71">
        <f>F24*10^9/(46007*10^6)*10^3</f>
        <v>1146.1299367487557</v>
      </c>
    </row>
    <row r="25" spans="2:8">
      <c r="B25" s="9">
        <v>2006</v>
      </c>
      <c r="C25" s="3">
        <v>54.086055874635605</v>
      </c>
      <c r="D25" s="3">
        <v>63.183449842715994</v>
      </c>
      <c r="E25" s="3">
        <v>75.289970733458034</v>
      </c>
      <c r="F25" s="9">
        <v>52.12</v>
      </c>
      <c r="G25" s="70">
        <v>47.916220000000003</v>
      </c>
      <c r="H25" s="71">
        <f t="shared" si="0"/>
        <v>1041.4984676244919</v>
      </c>
    </row>
    <row r="26" spans="2:8">
      <c r="B26" s="9">
        <v>2007</v>
      </c>
      <c r="C26" s="3">
        <v>47.536967851039805</v>
      </c>
      <c r="D26" s="3">
        <v>61.650338874389668</v>
      </c>
      <c r="E26" s="3">
        <v>68.781649577131518</v>
      </c>
      <c r="F26" s="10">
        <v>35.979999999999997</v>
      </c>
      <c r="G26" s="70">
        <v>41.685079999999999</v>
      </c>
      <c r="H26" s="71">
        <f t="shared" si="0"/>
        <v>906.05951268285253</v>
      </c>
    </row>
    <row r="27" spans="2:8">
      <c r="B27" s="9">
        <v>2008</v>
      </c>
      <c r="C27" s="3">
        <v>44.96588401307816</v>
      </c>
      <c r="D27" s="3">
        <v>48.51601038970049</v>
      </c>
      <c r="E27" s="3">
        <v>53.542253862111423</v>
      </c>
      <c r="F27" s="9">
        <v>35.909999999999997</v>
      </c>
      <c r="G27" s="70">
        <v>38.140650000000001</v>
      </c>
      <c r="H27" s="71">
        <f t="shared" si="0"/>
        <v>829.0184102419197</v>
      </c>
    </row>
    <row r="28" spans="2:8">
      <c r="B28" s="9">
        <v>2009</v>
      </c>
      <c r="C28" s="3">
        <v>49.222945918973771</v>
      </c>
      <c r="D28" s="3">
        <v>54.552045371322393</v>
      </c>
      <c r="E28" s="3">
        <v>63.334146241098878</v>
      </c>
      <c r="F28" s="10">
        <v>43.24</v>
      </c>
      <c r="G28" s="70">
        <v>43.44753</v>
      </c>
      <c r="H28" s="71">
        <f t="shared" si="0"/>
        <v>944.36781359358361</v>
      </c>
    </row>
    <row r="29" spans="2:8">
      <c r="B29" s="9">
        <v>2010</v>
      </c>
      <c r="C29" s="3">
        <v>56.483405592526829</v>
      </c>
      <c r="D29" s="3">
        <v>70.72511706637539</v>
      </c>
      <c r="E29" s="3">
        <v>78.766362954785265</v>
      </c>
      <c r="F29" s="8"/>
      <c r="G29" s="70">
        <v>41.045180000000002</v>
      </c>
      <c r="H29" s="71">
        <f t="shared" si="0"/>
        <v>892.15075966700715</v>
      </c>
    </row>
    <row r="30" spans="2:8">
      <c r="B30" s="9">
        <v>2011</v>
      </c>
      <c r="C30" s="3">
        <v>38.469375189445934</v>
      </c>
      <c r="D30" s="3">
        <v>42.696446048723793</v>
      </c>
      <c r="E30" s="3">
        <v>51.741007596329773</v>
      </c>
      <c r="F30" s="8"/>
      <c r="G30" s="70">
        <v>33.612900000000003</v>
      </c>
      <c r="H30" s="71">
        <f t="shared" si="0"/>
        <v>730.60403851587807</v>
      </c>
    </row>
    <row r="31" spans="2:8">
      <c r="B31" s="9">
        <v>2012</v>
      </c>
      <c r="C31" s="3">
        <v>27.30604919936912</v>
      </c>
      <c r="D31" s="3">
        <v>38.952228709880806</v>
      </c>
      <c r="E31" s="3">
        <v>43.211319067475863</v>
      </c>
      <c r="F31" s="8"/>
      <c r="G31" s="70">
        <v>26.389399999999998</v>
      </c>
      <c r="H31" s="71">
        <f t="shared" si="0"/>
        <v>573.59532245093135</v>
      </c>
    </row>
    <row r="32" spans="2:8">
      <c r="B32" s="9">
        <v>2013</v>
      </c>
      <c r="C32" s="3">
        <v>44.081867578514213</v>
      </c>
      <c r="D32" s="3">
        <v>54.915898802775267</v>
      </c>
      <c r="E32" s="3">
        <v>55.074207102380889</v>
      </c>
      <c r="F32" s="8"/>
      <c r="G32" s="70">
        <v>33.792720000000003</v>
      </c>
      <c r="H32" s="71">
        <f t="shared" si="0"/>
        <v>734.51257417349552</v>
      </c>
    </row>
    <row r="33" spans="2:8">
      <c r="B33" s="9">
        <v>2014</v>
      </c>
      <c r="C33" s="3">
        <v>42.717422878831947</v>
      </c>
      <c r="D33" s="3">
        <v>50.216267026812979</v>
      </c>
      <c r="E33" s="3">
        <v>53.785761942056737</v>
      </c>
      <c r="F33" s="8"/>
      <c r="G33" s="70">
        <v>30.447510000000001</v>
      </c>
      <c r="H33" s="71">
        <f t="shared" si="0"/>
        <v>661.80168235268548</v>
      </c>
    </row>
    <row r="34" spans="2:8">
      <c r="B34" s="9">
        <v>2015</v>
      </c>
      <c r="C34" s="3">
        <v>31.578743803975481</v>
      </c>
      <c r="D34" s="3">
        <v>41.688740352408601</v>
      </c>
      <c r="E34" s="3">
        <v>43.225817770916606</v>
      </c>
      <c r="F34" s="8"/>
      <c r="G34" s="70">
        <v>23.942740000000001</v>
      </c>
      <c r="H34" s="71">
        <f>G34*10^9/(46007*10^6)*10^3</f>
        <v>520.41515421566282</v>
      </c>
    </row>
    <row r="35" spans="2:8">
      <c r="B35" s="9">
        <v>2016</v>
      </c>
      <c r="C35" s="3">
        <v>39.092795311932818</v>
      </c>
      <c r="D35" s="3">
        <v>64.246950835828699</v>
      </c>
      <c r="E35" s="3">
        <v>38.456752731386104</v>
      </c>
      <c r="F35" s="8"/>
      <c r="G35" s="14"/>
    </row>
    <row r="36" spans="2:8">
      <c r="B36" s="9">
        <v>2017</v>
      </c>
      <c r="C36" s="3">
        <v>43.120663759502314</v>
      </c>
      <c r="D36" s="3">
        <v>33.650137069552741</v>
      </c>
      <c r="E36" s="3">
        <v>43.914191874233943</v>
      </c>
      <c r="F36" s="8"/>
      <c r="G36" s="14"/>
    </row>
    <row r="37" spans="2:8">
      <c r="B37" s="9">
        <v>2018</v>
      </c>
      <c r="C37" s="3"/>
      <c r="D37" s="3"/>
      <c r="E37" s="3">
        <v>36.470663106884345</v>
      </c>
      <c r="F37" s="8"/>
      <c r="G37" s="14"/>
    </row>
    <row r="38" spans="2:8">
      <c r="C38" t="s">
        <v>90</v>
      </c>
      <c r="D38" t="s">
        <v>90</v>
      </c>
      <c r="E38" t="s">
        <v>88</v>
      </c>
      <c r="F38" t="s">
        <v>88</v>
      </c>
      <c r="G38" s="5" t="s">
        <v>88</v>
      </c>
      <c r="H38" s="7" t="s">
        <v>88</v>
      </c>
    </row>
    <row r="40" spans="2:8" ht="32.25" customHeight="1">
      <c r="B40" s="48" t="s">
        <v>119</v>
      </c>
      <c r="C40">
        <f>AVERAGE(C19:C26)</f>
        <v>42.546875198903649</v>
      </c>
      <c r="D40">
        <f t="shared" ref="D40:F40" si="1">AVERAGE(D19:D26)</f>
        <v>49.994991429682081</v>
      </c>
      <c r="E40">
        <f t="shared" si="1"/>
        <v>55.289930350181713</v>
      </c>
      <c r="F40">
        <f t="shared" si="1"/>
        <v>36.208750000000002</v>
      </c>
    </row>
  </sheetData>
  <mergeCells count="2">
    <mergeCell ref="B2:B3"/>
    <mergeCell ref="C2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workbookViewId="0">
      <selection activeCell="B1" sqref="B1"/>
    </sheetView>
  </sheetViews>
  <sheetFormatPr defaultRowHeight="15"/>
  <cols>
    <col min="1" max="1" width="4.42578125" customWidth="1"/>
    <col min="2" max="5" width="15.85546875" customWidth="1"/>
  </cols>
  <sheetData>
    <row r="2" spans="2:8">
      <c r="B2" s="66" t="s">
        <v>3</v>
      </c>
      <c r="C2" s="63" t="s">
        <v>12</v>
      </c>
      <c r="D2" s="64"/>
      <c r="E2" s="65"/>
      <c r="G2" t="s">
        <v>9</v>
      </c>
      <c r="H2" t="s">
        <v>80</v>
      </c>
    </row>
    <row r="3" spans="2:8">
      <c r="B3" s="67"/>
      <c r="C3" s="4" t="s">
        <v>13</v>
      </c>
      <c r="D3" s="4" t="s">
        <v>14</v>
      </c>
      <c r="E3" s="4" t="s">
        <v>11</v>
      </c>
      <c r="G3" s="6"/>
      <c r="H3" t="s">
        <v>139</v>
      </c>
    </row>
    <row r="4" spans="2:8">
      <c r="B4" s="3">
        <v>1996</v>
      </c>
      <c r="C4" s="3">
        <v>4.17947385970459</v>
      </c>
      <c r="D4" s="3">
        <v>0.56459022013092042</v>
      </c>
      <c r="E4" s="3">
        <v>4.7440640798355096</v>
      </c>
    </row>
    <row r="5" spans="2:8">
      <c r="B5" s="3">
        <v>1997</v>
      </c>
      <c r="C5" s="3">
        <v>4.8940530927566526</v>
      </c>
      <c r="D5" s="3">
        <v>0.12265586048927307</v>
      </c>
      <c r="E5" s="3">
        <v>5.0167089532459261</v>
      </c>
    </row>
    <row r="6" spans="2:8">
      <c r="B6" s="3">
        <v>1998</v>
      </c>
      <c r="C6" s="3">
        <v>9.1172683359764104</v>
      </c>
      <c r="D6" s="3">
        <v>3.6958616812683105</v>
      </c>
      <c r="E6" s="3">
        <v>12.81313001724472</v>
      </c>
    </row>
    <row r="7" spans="2:8">
      <c r="B7" s="3">
        <v>1999</v>
      </c>
      <c r="C7" s="3">
        <v>2.340442252256012</v>
      </c>
      <c r="D7" s="3">
        <v>0.19866582674388886</v>
      </c>
      <c r="E7" s="3">
        <v>2.539108078999901</v>
      </c>
    </row>
    <row r="8" spans="2:8">
      <c r="B8" s="3">
        <v>2000</v>
      </c>
      <c r="C8" s="3">
        <v>0.26671982472324374</v>
      </c>
      <c r="D8" s="3">
        <v>0.76414907238206864</v>
      </c>
      <c r="E8" s="3">
        <v>1.0308688971053124</v>
      </c>
    </row>
    <row r="9" spans="2:8">
      <c r="B9" s="3">
        <v>2001</v>
      </c>
      <c r="C9" s="3">
        <v>0.8032919024047851</v>
      </c>
      <c r="D9" s="3">
        <v>0.19250179233226777</v>
      </c>
      <c r="E9" s="3">
        <v>0.99579369473705293</v>
      </c>
    </row>
    <row r="10" spans="2:8">
      <c r="B10" s="3">
        <v>2002</v>
      </c>
      <c r="C10" s="3">
        <v>4.1560992553710936E-2</v>
      </c>
      <c r="D10" s="3">
        <v>1.73980224357605E-2</v>
      </c>
      <c r="E10" s="3">
        <v>5.8959014989471432E-2</v>
      </c>
    </row>
    <row r="11" spans="2:8">
      <c r="B11" s="3">
        <v>2003</v>
      </c>
      <c r="C11" s="3">
        <v>1.4632272058296205E-2</v>
      </c>
      <c r="D11" s="3">
        <v>4.320604817962646E-3</v>
      </c>
      <c r="E11" s="3">
        <v>1.8952876876258847E-2</v>
      </c>
    </row>
    <row r="12" spans="2:8">
      <c r="B12" s="3">
        <v>2004</v>
      </c>
      <c r="C12" s="3">
        <v>1.4812352957496644</v>
      </c>
      <c r="D12" s="3">
        <v>0.18889899934501647</v>
      </c>
      <c r="E12" s="3">
        <v>1.6701342950946807</v>
      </c>
    </row>
    <row r="13" spans="2:8">
      <c r="B13" s="3">
        <v>2005</v>
      </c>
      <c r="C13" s="3">
        <v>9.0348970149536125</v>
      </c>
      <c r="D13" s="3">
        <v>0.31087143416862489</v>
      </c>
      <c r="E13" s="3">
        <v>9.3457684491222395</v>
      </c>
    </row>
    <row r="14" spans="2:8">
      <c r="B14" s="3">
        <v>2006</v>
      </c>
      <c r="C14" s="3">
        <v>11.670582855753993</v>
      </c>
      <c r="D14" s="3">
        <v>0.87307113894653321</v>
      </c>
      <c r="E14" s="3">
        <v>12.543653994700527</v>
      </c>
    </row>
    <row r="15" spans="2:8">
      <c r="B15" s="3">
        <v>2007</v>
      </c>
      <c r="C15" s="3">
        <v>5.3479418604675297</v>
      </c>
      <c r="D15" s="3">
        <v>0.55381285511512757</v>
      </c>
      <c r="E15" s="3">
        <v>5.9017547155826566</v>
      </c>
    </row>
    <row r="16" spans="2:8">
      <c r="B16" s="3">
        <v>2008</v>
      </c>
      <c r="C16" s="3">
        <v>2.0943112824096679</v>
      </c>
      <c r="D16" s="3">
        <v>0.74227268397946355</v>
      </c>
      <c r="E16" s="3">
        <v>2.8365839663891315</v>
      </c>
    </row>
    <row r="17" spans="2:5">
      <c r="B17" s="3">
        <v>2009</v>
      </c>
      <c r="C17" s="3">
        <v>3.4897968403198241</v>
      </c>
      <c r="D17" s="3">
        <v>0.47864053645925225</v>
      </c>
      <c r="E17" s="3">
        <v>3.9684373767790766</v>
      </c>
    </row>
    <row r="18" spans="2:5">
      <c r="B18" s="3">
        <v>2010</v>
      </c>
      <c r="C18" s="3">
        <v>1.4701138868408201</v>
      </c>
      <c r="D18" s="3">
        <v>2.1930453187769654</v>
      </c>
      <c r="E18" s="3">
        <v>3.6631592056177857</v>
      </c>
    </row>
    <row r="19" spans="2:5">
      <c r="B19" s="3">
        <v>2011</v>
      </c>
      <c r="C19" s="3">
        <v>2.0563042881225586</v>
      </c>
      <c r="D19" s="3">
        <v>0.16683943626651765</v>
      </c>
      <c r="E19" s="3">
        <v>2.2231437243890766</v>
      </c>
    </row>
    <row r="20" spans="2:5">
      <c r="B20" s="3">
        <v>2012</v>
      </c>
      <c r="C20" s="3">
        <v>0</v>
      </c>
      <c r="D20" s="3">
        <v>1.8864489372253417E-2</v>
      </c>
      <c r="E20" s="3">
        <v>1.8864489372253417E-2</v>
      </c>
    </row>
    <row r="22" spans="2:5" ht="30">
      <c r="B22" s="48" t="s">
        <v>119</v>
      </c>
      <c r="C22" s="47">
        <f>AVERAGE(C8:C15)</f>
        <v>3.5826077523331046</v>
      </c>
      <c r="D22" s="47">
        <f t="shared" ref="D22:E22" si="0">AVERAGE(D8:D15)</f>
        <v>0.36312798994292017</v>
      </c>
      <c r="E22" s="47">
        <f t="shared" si="0"/>
        <v>3.9457357422760246</v>
      </c>
    </row>
  </sheetData>
  <mergeCells count="2">
    <mergeCell ref="C2:E2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B1" sqref="B1"/>
    </sheetView>
  </sheetViews>
  <sheetFormatPr defaultRowHeight="15"/>
  <cols>
    <col min="1" max="1" width="4.5703125" customWidth="1"/>
    <col min="2" max="2" width="14.7109375" customWidth="1"/>
    <col min="3" max="5" width="17.7109375" customWidth="1"/>
  </cols>
  <sheetData>
    <row r="2" spans="2:8">
      <c r="B2" s="68" t="s">
        <v>3</v>
      </c>
      <c r="C2" s="68" t="s">
        <v>15</v>
      </c>
      <c r="D2" s="68"/>
      <c r="E2" s="68"/>
      <c r="G2" t="s">
        <v>9</v>
      </c>
      <c r="H2" t="s">
        <v>10</v>
      </c>
    </row>
    <row r="3" spans="2:8">
      <c r="B3" s="68"/>
      <c r="C3" s="2" t="s">
        <v>6</v>
      </c>
      <c r="D3" s="2" t="s">
        <v>7</v>
      </c>
      <c r="E3" s="2" t="s">
        <v>8</v>
      </c>
    </row>
    <row r="4" spans="2:8">
      <c r="B4" s="1">
        <v>2000</v>
      </c>
      <c r="C4" s="1">
        <v>23.528933656078301</v>
      </c>
      <c r="D4" s="1" t="s">
        <v>5</v>
      </c>
      <c r="E4" s="1">
        <v>30.3894302765598</v>
      </c>
    </row>
    <row r="5" spans="2:8">
      <c r="B5" s="1">
        <v>2001</v>
      </c>
      <c r="C5" s="1">
        <v>22.920716864313903</v>
      </c>
      <c r="D5" s="1">
        <v>8.9232098982354255</v>
      </c>
      <c r="E5" s="1">
        <v>27.288911797736102</v>
      </c>
    </row>
    <row r="6" spans="2:8">
      <c r="B6" s="1">
        <v>2002</v>
      </c>
      <c r="C6" s="1">
        <v>21.445433739215797</v>
      </c>
      <c r="D6" s="1">
        <v>10.231705800490326</v>
      </c>
      <c r="E6" s="1">
        <v>27.387472170082088</v>
      </c>
    </row>
    <row r="7" spans="2:8">
      <c r="B7" s="1">
        <v>2003</v>
      </c>
      <c r="C7" s="1">
        <v>20.7996686498035</v>
      </c>
      <c r="D7" s="1">
        <v>9.3777603799020994</v>
      </c>
      <c r="E7" s="1">
        <v>26.132493086841777</v>
      </c>
    </row>
    <row r="8" spans="2:8">
      <c r="B8" s="1">
        <v>2004</v>
      </c>
      <c r="C8" s="1">
        <v>23.611258092548798</v>
      </c>
      <c r="D8" s="1">
        <v>11.2042626479411</v>
      </c>
      <c r="E8" s="1">
        <v>31.327372255962107</v>
      </c>
    </row>
    <row r="9" spans="2:8">
      <c r="B9" s="1">
        <v>2005</v>
      </c>
      <c r="C9" s="1">
        <v>23.037820735686203</v>
      </c>
      <c r="D9" s="1">
        <v>10.49629367764695</v>
      </c>
      <c r="E9" s="1">
        <v>32.99510040749589</v>
      </c>
    </row>
    <row r="10" spans="2:8">
      <c r="B10" s="1">
        <v>2006</v>
      </c>
      <c r="C10" s="1">
        <v>25.015995833333395</v>
      </c>
      <c r="D10" s="1">
        <v>11.263391094411874</v>
      </c>
      <c r="E10" s="1">
        <v>32.823738120110896</v>
      </c>
    </row>
    <row r="11" spans="2:8">
      <c r="B11" s="1">
        <v>2007</v>
      </c>
      <c r="C11" s="1">
        <v>24.796392857646801</v>
      </c>
      <c r="D11" s="1">
        <v>10.268066437941052</v>
      </c>
      <c r="E11" s="1">
        <v>31.939063238816875</v>
      </c>
    </row>
    <row r="12" spans="2:8">
      <c r="B12" s="1">
        <v>2008</v>
      </c>
      <c r="C12" s="1">
        <v>23.367978161176598</v>
      </c>
      <c r="D12" s="1">
        <v>9.5119742293137257</v>
      </c>
      <c r="E12" s="1">
        <v>29.96293102475957</v>
      </c>
    </row>
    <row r="13" spans="2:8">
      <c r="B13" s="1">
        <v>2009</v>
      </c>
      <c r="C13" s="1">
        <v>23.729569368235303</v>
      </c>
      <c r="D13" s="1">
        <v>11.936084874509826</v>
      </c>
      <c r="E13" s="1">
        <v>33.274683352485042</v>
      </c>
    </row>
    <row r="14" spans="2:8">
      <c r="B14" s="1">
        <v>2010</v>
      </c>
      <c r="C14" s="1">
        <v>28.244727743921398</v>
      </c>
      <c r="D14" s="1">
        <v>11.413022093137073</v>
      </c>
      <c r="E14" s="1">
        <v>39.093623028176545</v>
      </c>
    </row>
    <row r="15" spans="2:8">
      <c r="B15" s="1">
        <v>2011</v>
      </c>
      <c r="C15" s="1">
        <v>24.005974212156602</v>
      </c>
      <c r="D15" s="1">
        <v>10.701397510392173</v>
      </c>
      <c r="E15" s="1">
        <v>34.185082282084402</v>
      </c>
    </row>
    <row r="16" spans="2:8">
      <c r="B16" s="1">
        <v>2012</v>
      </c>
      <c r="C16" s="1">
        <v>21.658178767451002</v>
      </c>
      <c r="D16" s="1">
        <v>10.212661289607926</v>
      </c>
      <c r="E16" s="1">
        <v>32.531725028120029</v>
      </c>
    </row>
    <row r="17" spans="2:5">
      <c r="B17" s="1">
        <v>2013</v>
      </c>
      <c r="C17" s="1">
        <v>24.552743918823602</v>
      </c>
      <c r="D17" s="1">
        <v>10.7630778592158</v>
      </c>
      <c r="E17" s="1">
        <v>33.741065213058263</v>
      </c>
    </row>
    <row r="18" spans="2:5">
      <c r="B18" s="1">
        <v>2014</v>
      </c>
      <c r="C18" s="1">
        <v>23.354765443137001</v>
      </c>
      <c r="D18" s="1">
        <v>11.552375665588398</v>
      </c>
      <c r="E18" s="1">
        <v>33.859273703647737</v>
      </c>
    </row>
    <row r="19" spans="2:5">
      <c r="B19" s="1">
        <v>2015</v>
      </c>
      <c r="C19" s="1" t="s">
        <v>5</v>
      </c>
      <c r="D19" s="1">
        <v>10.557262342352825</v>
      </c>
      <c r="E19" s="1">
        <v>33.860340842800227</v>
      </c>
    </row>
    <row r="20" spans="2:5">
      <c r="B20" s="1">
        <v>2016</v>
      </c>
      <c r="C20" s="1" t="s">
        <v>5</v>
      </c>
      <c r="D20" s="1">
        <v>8.9110265640195774</v>
      </c>
      <c r="E20" s="1">
        <v>29.424999118870961</v>
      </c>
    </row>
    <row r="21" spans="2:5">
      <c r="B21" s="1">
        <v>2017</v>
      </c>
      <c r="C21" s="1" t="s">
        <v>5</v>
      </c>
      <c r="D21" s="1">
        <v>10.445153526568575</v>
      </c>
      <c r="E21" s="1">
        <v>31.064196641396151</v>
      </c>
    </row>
    <row r="22" spans="2:5">
      <c r="B22" s="1">
        <v>2018</v>
      </c>
      <c r="C22" s="1" t="s">
        <v>5</v>
      </c>
      <c r="D22" s="1">
        <v>10.563698584019576</v>
      </c>
      <c r="E22" s="1">
        <v>29.424379671645127</v>
      </c>
    </row>
    <row r="23" spans="2:5">
      <c r="D23" t="s">
        <v>120</v>
      </c>
    </row>
    <row r="24" spans="2:5" ht="30">
      <c r="B24" s="48" t="s">
        <v>119</v>
      </c>
      <c r="C24" s="47">
        <f>AVERAGE(C4:C11)</f>
        <v>23.144527553578335</v>
      </c>
      <c r="D24" s="47"/>
      <c r="E24" s="47">
        <f>AVERAGE(E4:E11)</f>
        <v>30.035447669200696</v>
      </c>
    </row>
  </sheetData>
  <mergeCells count="2">
    <mergeCell ref="C2:E2"/>
    <mergeCell ref="B2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9"/>
  <sheetViews>
    <sheetView workbookViewId="0"/>
  </sheetViews>
  <sheetFormatPr defaultRowHeight="15"/>
  <cols>
    <col min="1" max="1" width="4.42578125" customWidth="1"/>
    <col min="2" max="2" width="17.5703125" customWidth="1"/>
    <col min="3" max="3" width="12.42578125" customWidth="1"/>
    <col min="4" max="4" width="15.42578125" customWidth="1"/>
    <col min="5" max="5" width="12.42578125" customWidth="1"/>
    <col min="6" max="6" width="15.42578125" customWidth="1"/>
    <col min="7" max="7" width="12.42578125" customWidth="1"/>
    <col min="8" max="8" width="31.5703125" customWidth="1"/>
    <col min="9" max="11" width="15.140625" customWidth="1"/>
  </cols>
  <sheetData>
    <row r="2" spans="2:15">
      <c r="C2" t="s">
        <v>76</v>
      </c>
      <c r="M2" t="s">
        <v>78</v>
      </c>
      <c r="N2" t="s">
        <v>79</v>
      </c>
      <c r="O2" s="19"/>
    </row>
    <row r="3" spans="2:15" ht="60">
      <c r="B3" s="12" t="s">
        <v>16</v>
      </c>
      <c r="C3" s="13" t="s">
        <v>17</v>
      </c>
      <c r="D3" s="13" t="s">
        <v>77</v>
      </c>
      <c r="E3" s="13" t="s">
        <v>134</v>
      </c>
      <c r="F3" s="13" t="s">
        <v>77</v>
      </c>
      <c r="G3" s="13" t="s">
        <v>18</v>
      </c>
      <c r="H3" s="13" t="s">
        <v>82</v>
      </c>
      <c r="I3" s="13" t="s">
        <v>108</v>
      </c>
      <c r="J3" s="13" t="s">
        <v>109</v>
      </c>
      <c r="K3" s="13" t="s">
        <v>110</v>
      </c>
      <c r="N3" s="18" t="s">
        <v>81</v>
      </c>
    </row>
    <row r="4" spans="2:15">
      <c r="B4" s="14" t="s">
        <v>19</v>
      </c>
      <c r="C4" s="14" t="s">
        <v>20</v>
      </c>
      <c r="D4" s="14" t="s">
        <v>21</v>
      </c>
      <c r="E4" s="14"/>
      <c r="F4" s="14"/>
      <c r="G4" s="14" t="s">
        <v>20</v>
      </c>
      <c r="H4" s="14" t="s">
        <v>22</v>
      </c>
      <c r="I4" s="16" t="s">
        <v>22</v>
      </c>
      <c r="J4" s="15">
        <v>8.2750000000000004E-2</v>
      </c>
      <c r="K4" s="15">
        <v>8.2189999999999999E-2</v>
      </c>
      <c r="N4" s="18" t="s">
        <v>140</v>
      </c>
    </row>
    <row r="5" spans="2:15">
      <c r="B5" s="14" t="s">
        <v>23</v>
      </c>
      <c r="C5" s="14" t="s">
        <v>20</v>
      </c>
      <c r="D5" s="14" t="s">
        <v>24</v>
      </c>
      <c r="E5" s="14"/>
      <c r="F5" s="14"/>
      <c r="G5" s="14"/>
      <c r="H5" s="14" t="s">
        <v>22</v>
      </c>
      <c r="I5" s="16" t="s">
        <v>22</v>
      </c>
      <c r="J5" s="15">
        <v>2.7170000000000003E-2</v>
      </c>
      <c r="K5" s="15">
        <v>2.461E-2</v>
      </c>
    </row>
    <row r="6" spans="2:15">
      <c r="B6" s="14" t="s">
        <v>25</v>
      </c>
      <c r="C6" s="14" t="s">
        <v>20</v>
      </c>
      <c r="D6" s="14" t="s">
        <v>26</v>
      </c>
      <c r="E6" s="14"/>
      <c r="F6" s="14"/>
      <c r="G6" s="14" t="s">
        <v>20</v>
      </c>
      <c r="H6" s="14" t="s">
        <v>22</v>
      </c>
      <c r="I6" s="16" t="s">
        <v>22</v>
      </c>
      <c r="J6" s="15">
        <v>0.38206000000000001</v>
      </c>
      <c r="K6" s="15">
        <v>0.35375000000000001</v>
      </c>
    </row>
    <row r="7" spans="2:15">
      <c r="B7" s="14" t="s">
        <v>27</v>
      </c>
      <c r="C7" s="14"/>
      <c r="D7" s="14"/>
      <c r="E7" s="14"/>
      <c r="F7" s="14"/>
      <c r="G7" s="14" t="s">
        <v>20</v>
      </c>
      <c r="H7" s="14" t="s">
        <v>22</v>
      </c>
      <c r="I7" s="16" t="s">
        <v>22</v>
      </c>
      <c r="J7" s="15">
        <v>0.10468999999999999</v>
      </c>
      <c r="K7" s="15">
        <v>0.10448</v>
      </c>
    </row>
    <row r="8" spans="2:15">
      <c r="B8" s="14" t="s">
        <v>28</v>
      </c>
      <c r="C8" s="14" t="s">
        <v>20</v>
      </c>
      <c r="D8" s="14" t="s">
        <v>130</v>
      </c>
      <c r="E8" s="14"/>
      <c r="F8" s="14"/>
      <c r="G8" s="14" t="s">
        <v>20</v>
      </c>
      <c r="H8" s="14" t="s">
        <v>22</v>
      </c>
      <c r="I8" s="16" t="s">
        <v>22</v>
      </c>
      <c r="J8" s="15">
        <v>4.267E-2</v>
      </c>
      <c r="K8" s="15">
        <v>4.2470000000000001E-2</v>
      </c>
    </row>
    <row r="9" spans="2:15">
      <c r="B9" s="14" t="s">
        <v>29</v>
      </c>
      <c r="C9" s="14"/>
      <c r="D9" s="14"/>
      <c r="E9" s="14"/>
      <c r="F9" s="14"/>
      <c r="G9" s="14" t="s">
        <v>20</v>
      </c>
      <c r="H9" s="14" t="s">
        <v>22</v>
      </c>
      <c r="I9" s="16" t="s">
        <v>22</v>
      </c>
      <c r="J9" s="15">
        <v>1.737E-2</v>
      </c>
      <c r="K9" s="15">
        <v>1.6250000000000001E-2</v>
      </c>
    </row>
    <row r="10" spans="2:15">
      <c r="B10" s="14" t="s">
        <v>30</v>
      </c>
      <c r="C10" s="14"/>
      <c r="D10" s="14"/>
      <c r="E10" s="14"/>
      <c r="F10" s="14"/>
      <c r="G10" s="14" t="s">
        <v>20</v>
      </c>
      <c r="H10" s="14" t="s">
        <v>22</v>
      </c>
      <c r="I10" s="16" t="s">
        <v>22</v>
      </c>
      <c r="J10" s="15">
        <v>2.232E-2</v>
      </c>
      <c r="K10" s="15">
        <v>1.6649999999999998E-2</v>
      </c>
    </row>
    <row r="11" spans="2:15">
      <c r="B11" s="14" t="s">
        <v>31</v>
      </c>
      <c r="C11" s="14" t="s">
        <v>20</v>
      </c>
      <c r="D11" s="14" t="s">
        <v>32</v>
      </c>
      <c r="E11" s="14"/>
      <c r="F11" s="14"/>
      <c r="G11" s="14"/>
      <c r="H11" s="14" t="s">
        <v>22</v>
      </c>
      <c r="I11" s="16" t="s">
        <v>22</v>
      </c>
      <c r="J11" s="15">
        <v>6.7949999999999997E-2</v>
      </c>
      <c r="K11" s="15">
        <v>5.2299999999999999E-2</v>
      </c>
    </row>
    <row r="12" spans="2:15">
      <c r="B12" s="14" t="s">
        <v>33</v>
      </c>
      <c r="C12" s="14"/>
      <c r="D12" s="14"/>
      <c r="E12" s="14"/>
      <c r="F12" s="14"/>
      <c r="G12" s="14" t="s">
        <v>20</v>
      </c>
      <c r="H12" s="14" t="s">
        <v>22</v>
      </c>
      <c r="I12" s="16" t="s">
        <v>22</v>
      </c>
      <c r="J12" s="15">
        <v>2.5610000000000001E-2</v>
      </c>
      <c r="K12" s="15">
        <v>2.239E-2</v>
      </c>
    </row>
    <row r="13" spans="2:15">
      <c r="B13" s="14" t="s">
        <v>34</v>
      </c>
      <c r="C13" s="14"/>
      <c r="D13" s="14"/>
      <c r="E13" s="14"/>
      <c r="F13" s="14"/>
      <c r="G13" s="14" t="s">
        <v>20</v>
      </c>
      <c r="H13" s="14" t="s">
        <v>22</v>
      </c>
      <c r="I13" s="16" t="s">
        <v>22</v>
      </c>
      <c r="J13" s="15">
        <v>3.594E-2</v>
      </c>
      <c r="K13" s="15">
        <v>3.3110000000000001E-2</v>
      </c>
    </row>
    <row r="14" spans="2:15">
      <c r="B14" s="14" t="s">
        <v>35</v>
      </c>
      <c r="C14" s="14" t="s">
        <v>20</v>
      </c>
      <c r="D14" s="14" t="s">
        <v>36</v>
      </c>
      <c r="E14" s="14"/>
      <c r="F14" s="14"/>
      <c r="G14" s="14" t="s">
        <v>20</v>
      </c>
      <c r="H14" s="14" t="s">
        <v>22</v>
      </c>
      <c r="I14" s="16" t="s">
        <v>22</v>
      </c>
      <c r="J14" s="15">
        <v>0.33738999999999997</v>
      </c>
      <c r="K14" s="15">
        <v>0.33212999999999998</v>
      </c>
    </row>
    <row r="15" spans="2:15">
      <c r="B15" s="14" t="s">
        <v>37</v>
      </c>
      <c r="C15" s="14"/>
      <c r="D15" s="14"/>
      <c r="E15" s="14"/>
      <c r="F15" s="14"/>
      <c r="G15" s="14" t="s">
        <v>20</v>
      </c>
      <c r="H15" s="14" t="s">
        <v>22</v>
      </c>
      <c r="I15" s="17" t="s">
        <v>22</v>
      </c>
      <c r="J15" s="15">
        <v>3.32</v>
      </c>
      <c r="K15" s="15">
        <v>1.5172000000000001</v>
      </c>
    </row>
    <row r="16" spans="2:15">
      <c r="B16" s="14" t="s">
        <v>38</v>
      </c>
      <c r="C16" s="14" t="s">
        <v>20</v>
      </c>
      <c r="D16" s="14" t="s">
        <v>24</v>
      </c>
      <c r="E16" s="14"/>
      <c r="F16" s="14"/>
      <c r="G16" s="14" t="s">
        <v>20</v>
      </c>
      <c r="H16" s="14" t="s">
        <v>39</v>
      </c>
      <c r="I16" s="15">
        <v>3.0579272390252998E-2</v>
      </c>
      <c r="J16" s="15">
        <v>0.23047000000000001</v>
      </c>
      <c r="K16" s="15">
        <v>0.21709999999999999</v>
      </c>
    </row>
    <row r="17" spans="2:11">
      <c r="B17" s="14" t="s">
        <v>40</v>
      </c>
      <c r="C17" s="14" t="s">
        <v>20</v>
      </c>
      <c r="D17" s="14" t="s">
        <v>41</v>
      </c>
      <c r="E17" s="14"/>
      <c r="F17" s="14"/>
      <c r="G17" s="14" t="s">
        <v>20</v>
      </c>
      <c r="H17" s="14" t="s">
        <v>42</v>
      </c>
      <c r="I17" s="15">
        <v>1.0969921489158199E-2</v>
      </c>
      <c r="J17" s="15">
        <v>0.24168999999999999</v>
      </c>
      <c r="K17" s="15">
        <v>0.21337999999999999</v>
      </c>
    </row>
    <row r="18" spans="2:11">
      <c r="B18" s="14" t="s">
        <v>43</v>
      </c>
      <c r="C18" s="14" t="s">
        <v>20</v>
      </c>
      <c r="D18" s="14" t="s">
        <v>44</v>
      </c>
      <c r="E18" s="14"/>
      <c r="F18" s="14"/>
      <c r="G18" s="14" t="s">
        <v>20</v>
      </c>
      <c r="H18" s="14" t="s">
        <v>45</v>
      </c>
      <c r="I18" s="15">
        <v>1.0685646056772701E-2</v>
      </c>
      <c r="J18" s="15">
        <v>0.23552999999999999</v>
      </c>
      <c r="K18" s="15">
        <v>0.11031999999999999</v>
      </c>
    </row>
    <row r="19" spans="2:11">
      <c r="B19" s="14" t="s">
        <v>46</v>
      </c>
      <c r="C19" s="14" t="s">
        <v>20</v>
      </c>
      <c r="D19" s="14" t="s">
        <v>47</v>
      </c>
      <c r="E19" s="14"/>
      <c r="F19" s="14"/>
      <c r="G19" s="14" t="s">
        <v>20</v>
      </c>
      <c r="H19" s="14" t="s">
        <v>48</v>
      </c>
      <c r="I19" s="15">
        <v>7.6026251476777303E-3</v>
      </c>
      <c r="J19" s="15">
        <v>0.37536000000000003</v>
      </c>
      <c r="K19" s="15">
        <v>0.36313000000000001</v>
      </c>
    </row>
    <row r="20" spans="2:11">
      <c r="B20" s="14" t="s">
        <v>49</v>
      </c>
      <c r="C20" s="14" t="s">
        <v>20</v>
      </c>
      <c r="D20" s="14" t="s">
        <v>50</v>
      </c>
      <c r="E20" s="14"/>
      <c r="F20" s="14"/>
      <c r="G20" s="14" t="s">
        <v>20</v>
      </c>
      <c r="H20" s="14" t="s">
        <v>51</v>
      </c>
      <c r="I20" s="15">
        <v>6.4487624542397199E-3</v>
      </c>
      <c r="J20" s="15">
        <v>0.67064999999999997</v>
      </c>
      <c r="K20" s="15">
        <v>0.66559000000000001</v>
      </c>
    </row>
    <row r="21" spans="2:11">
      <c r="B21" s="14" t="s">
        <v>52</v>
      </c>
      <c r="C21" s="14" t="s">
        <v>20</v>
      </c>
      <c r="D21" s="14" t="s">
        <v>53</v>
      </c>
      <c r="E21" s="14"/>
      <c r="F21" s="14"/>
      <c r="G21" s="14" t="s">
        <v>20</v>
      </c>
      <c r="H21" s="14" t="s">
        <v>54</v>
      </c>
      <c r="I21" s="15">
        <v>3.41202995613694E-3</v>
      </c>
      <c r="J21" s="15">
        <v>5.2229999999999999E-2</v>
      </c>
      <c r="K21" s="16" t="s">
        <v>22</v>
      </c>
    </row>
    <row r="22" spans="2:11">
      <c r="B22" s="14" t="s">
        <v>55</v>
      </c>
      <c r="C22" s="14" t="s">
        <v>20</v>
      </c>
      <c r="D22" s="14" t="s">
        <v>56</v>
      </c>
      <c r="E22" s="14"/>
      <c r="F22" s="14"/>
      <c r="G22" s="14" t="s">
        <v>20</v>
      </c>
      <c r="H22" s="14" t="s">
        <v>57</v>
      </c>
      <c r="I22" s="15">
        <v>3.2643061729120603E-3</v>
      </c>
      <c r="J22" s="15">
        <v>0.30791000000000002</v>
      </c>
      <c r="K22" s="15">
        <v>0.28810000000000002</v>
      </c>
    </row>
    <row r="23" spans="2:11">
      <c r="B23" s="14" t="s">
        <v>58</v>
      </c>
      <c r="C23" s="14" t="s">
        <v>20</v>
      </c>
      <c r="D23" s="14" t="s">
        <v>53</v>
      </c>
      <c r="E23" s="14"/>
      <c r="F23" s="14"/>
      <c r="G23" s="14" t="s">
        <v>20</v>
      </c>
      <c r="H23" s="14" t="s">
        <v>54</v>
      </c>
      <c r="I23" s="15">
        <v>1.51584433993903E-3</v>
      </c>
      <c r="J23" s="15">
        <v>0.30499999999999999</v>
      </c>
      <c r="K23" s="15">
        <v>0.27400000000000002</v>
      </c>
    </row>
    <row r="24" spans="2:11">
      <c r="B24" s="14" t="s">
        <v>59</v>
      </c>
      <c r="C24" s="14" t="s">
        <v>20</v>
      </c>
      <c r="D24" s="14" t="s">
        <v>53</v>
      </c>
      <c r="E24" s="14"/>
      <c r="F24" s="14"/>
      <c r="G24" s="14" t="s">
        <v>20</v>
      </c>
      <c r="H24" s="14" t="s">
        <v>60</v>
      </c>
      <c r="I24" s="15">
        <v>1.47941521408171E-3</v>
      </c>
      <c r="J24" s="15">
        <v>0.21630000000000002</v>
      </c>
      <c r="K24" s="15">
        <v>0.15480000000000002</v>
      </c>
    </row>
    <row r="25" spans="2:11">
      <c r="B25" s="14" t="s">
        <v>61</v>
      </c>
      <c r="C25" s="14" t="s">
        <v>20</v>
      </c>
      <c r="D25" s="14" t="s">
        <v>62</v>
      </c>
      <c r="E25" s="14"/>
      <c r="F25" s="14"/>
      <c r="G25" s="14" t="s">
        <v>20</v>
      </c>
      <c r="H25" s="14" t="s">
        <v>63</v>
      </c>
      <c r="I25" s="15">
        <v>1.08137153295988E-3</v>
      </c>
      <c r="J25" s="15">
        <v>4.0869999999999997E-2</v>
      </c>
      <c r="K25" s="15">
        <v>3.039E-2</v>
      </c>
    </row>
    <row r="26" spans="2:11">
      <c r="B26" s="14" t="s">
        <v>64</v>
      </c>
      <c r="C26" s="14" t="s">
        <v>20</v>
      </c>
      <c r="D26" s="14" t="s">
        <v>65</v>
      </c>
      <c r="E26" s="14"/>
      <c r="F26" s="14"/>
      <c r="G26" s="14" t="s">
        <v>20</v>
      </c>
      <c r="H26" s="14" t="s">
        <v>66</v>
      </c>
      <c r="I26" s="15">
        <v>8.60038539218494E-4</v>
      </c>
      <c r="J26" s="15">
        <v>0.28749999999999998</v>
      </c>
      <c r="K26" s="15">
        <v>0.26638999999999996</v>
      </c>
    </row>
    <row r="27" spans="2:11">
      <c r="B27" s="14" t="s">
        <v>67</v>
      </c>
      <c r="C27" s="14" t="s">
        <v>20</v>
      </c>
      <c r="D27" s="14" t="s">
        <v>53</v>
      </c>
      <c r="E27" s="14"/>
      <c r="F27" s="14"/>
      <c r="G27" s="14" t="s">
        <v>20</v>
      </c>
      <c r="H27" s="14" t="s">
        <v>68</v>
      </c>
      <c r="I27" s="15">
        <v>-1.6598212507237099E-3</v>
      </c>
      <c r="J27" s="15">
        <v>9.3430000000000013E-2</v>
      </c>
      <c r="K27" s="15">
        <v>7.9280000000000003E-2</v>
      </c>
    </row>
    <row r="28" spans="2:11">
      <c r="B28" s="14" t="s">
        <v>69</v>
      </c>
      <c r="C28" s="14" t="s">
        <v>20</v>
      </c>
      <c r="D28" s="14" t="s">
        <v>70</v>
      </c>
      <c r="E28" s="14"/>
      <c r="F28" s="14"/>
      <c r="G28" s="14" t="s">
        <v>20</v>
      </c>
      <c r="H28" s="14" t="s">
        <v>71</v>
      </c>
      <c r="I28" s="15">
        <v>-2.1542571446713401E-3</v>
      </c>
      <c r="J28" s="15">
        <v>8.5999999999999993E-2</v>
      </c>
      <c r="K28" s="15">
        <v>5.6000000000000001E-2</v>
      </c>
    </row>
    <row r="29" spans="2:11">
      <c r="B29" s="14" t="s">
        <v>72</v>
      </c>
      <c r="C29" s="14" t="s">
        <v>20</v>
      </c>
      <c r="D29" s="14" t="s">
        <v>53</v>
      </c>
      <c r="E29" s="14"/>
      <c r="F29" s="14"/>
      <c r="G29" s="14" t="s">
        <v>20</v>
      </c>
      <c r="H29" s="14" t="s">
        <v>73</v>
      </c>
      <c r="I29" s="15">
        <v>-3.3905153094617199E-3</v>
      </c>
      <c r="J29" s="15">
        <v>0.31060000000000004</v>
      </c>
      <c r="K29" s="15">
        <v>0.30160999999999999</v>
      </c>
    </row>
    <row r="30" spans="2:11">
      <c r="B30" s="14" t="s">
        <v>74</v>
      </c>
      <c r="C30" s="14" t="s">
        <v>20</v>
      </c>
      <c r="D30" s="14" t="s">
        <v>24</v>
      </c>
      <c r="E30" s="14"/>
      <c r="F30" s="14"/>
      <c r="G30" s="14" t="s">
        <v>20</v>
      </c>
      <c r="H30" s="14" t="s">
        <v>75</v>
      </c>
      <c r="I30" s="15">
        <v>-1.0582488505045499E-2</v>
      </c>
      <c r="J30" s="15">
        <v>0.10790000000000001</v>
      </c>
      <c r="K30" s="15">
        <v>0.10501000000000001</v>
      </c>
    </row>
    <row r="31" spans="2:11">
      <c r="B31" s="8" t="s">
        <v>37</v>
      </c>
      <c r="C31" s="3"/>
      <c r="D31" s="3"/>
      <c r="E31" s="3"/>
      <c r="F31" s="3"/>
      <c r="G31" s="8" t="s">
        <v>20</v>
      </c>
      <c r="H31" s="3"/>
      <c r="I31" s="3"/>
      <c r="J31" s="56">
        <v>3.32</v>
      </c>
      <c r="K31" s="56">
        <v>1.52</v>
      </c>
    </row>
    <row r="32" spans="2:11">
      <c r="B32" s="21"/>
      <c r="G32" s="21"/>
      <c r="J32" s="55"/>
      <c r="K32" s="55"/>
    </row>
    <row r="33" spans="2:11">
      <c r="B33" s="21"/>
      <c r="G33" s="21"/>
      <c r="J33" s="55" t="s">
        <v>133</v>
      </c>
      <c r="K33" s="55" t="s">
        <v>132</v>
      </c>
    </row>
    <row r="34" spans="2:11">
      <c r="B34" s="21"/>
      <c r="G34" s="21"/>
      <c r="J34" s="55">
        <f>SUM(J4:J31)</f>
        <v>11.34736</v>
      </c>
      <c r="K34" s="55">
        <f>SUM(K4:K31)</f>
        <v>7.2426300000000001</v>
      </c>
    </row>
    <row r="35" spans="2:11">
      <c r="B35" s="21"/>
      <c r="G35" s="21"/>
      <c r="J35" s="55"/>
      <c r="K35" s="55"/>
    </row>
    <row r="36" spans="2:11">
      <c r="H36" s="20"/>
      <c r="I36" s="21" t="s">
        <v>111</v>
      </c>
      <c r="J36" s="20" t="s">
        <v>131</v>
      </c>
      <c r="K36" s="20" t="s">
        <v>131</v>
      </c>
    </row>
    <row r="37" spans="2:11">
      <c r="H37" s="20"/>
      <c r="I37" s="20">
        <f>AVERAGE(I16:I30)</f>
        <v>4.0074767388964799E-3</v>
      </c>
      <c r="J37" s="20">
        <f>SUM(J16:J30)</f>
        <v>3.5614400000000002</v>
      </c>
      <c r="K37" s="20">
        <f>SUM(K16:K30)</f>
        <v>3.1250999999999998</v>
      </c>
    </row>
    <row r="38" spans="2:11">
      <c r="H38" s="20" t="s">
        <v>84</v>
      </c>
      <c r="I38" s="22">
        <f>I37/J37</f>
        <v>1.1252405596883508E-3</v>
      </c>
      <c r="J38" s="20"/>
      <c r="K38" s="20"/>
    </row>
    <row r="39" spans="2:11">
      <c r="H39" s="20" t="s">
        <v>83</v>
      </c>
      <c r="I39" s="22">
        <f>I37/K37</f>
        <v>1.2823515211981952E-3</v>
      </c>
      <c r="J39" s="20"/>
      <c r="K39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5"/>
  <sheetViews>
    <sheetView workbookViewId="0"/>
  </sheetViews>
  <sheetFormatPr defaultRowHeight="15"/>
  <cols>
    <col min="1" max="1" width="4.42578125" style="5" customWidth="1"/>
    <col min="2" max="8" width="14.7109375" style="5" customWidth="1"/>
    <col min="9" max="9" width="13.42578125" style="5" customWidth="1"/>
    <col min="10" max="14" width="14.7109375" style="5" customWidth="1"/>
    <col min="15" max="15" width="13.140625" style="5" customWidth="1"/>
    <col min="16" max="16384" width="9.140625" style="5"/>
  </cols>
  <sheetData>
    <row r="2" spans="2:18" ht="15" customHeight="1">
      <c r="B2" s="30" t="s">
        <v>112</v>
      </c>
      <c r="C2" s="30"/>
      <c r="D2" s="30"/>
      <c r="E2" s="30"/>
      <c r="F2" s="30"/>
      <c r="K2" s="30" t="s">
        <v>91</v>
      </c>
      <c r="L2" s="30"/>
      <c r="M2" s="30"/>
      <c r="Q2" s="5" t="s">
        <v>9</v>
      </c>
      <c r="R2" s="5" t="s">
        <v>92</v>
      </c>
    </row>
    <row r="3" spans="2:18" ht="15" customHeight="1">
      <c r="B3" s="44" t="s">
        <v>114</v>
      </c>
      <c r="C3" s="44">
        <v>0.03</v>
      </c>
      <c r="E3" s="43" t="s">
        <v>117</v>
      </c>
      <c r="F3" s="30"/>
      <c r="K3" s="30"/>
      <c r="L3" s="30"/>
      <c r="M3" s="30"/>
      <c r="R3" s="5" t="s">
        <v>118</v>
      </c>
    </row>
    <row r="4" spans="2:18" ht="30">
      <c r="B4" s="36" t="s">
        <v>3</v>
      </c>
      <c r="C4" s="37" t="s">
        <v>85</v>
      </c>
      <c r="D4" s="36" t="s">
        <v>87</v>
      </c>
      <c r="E4" s="36" t="s">
        <v>3</v>
      </c>
      <c r="F4" s="36" t="s">
        <v>85</v>
      </c>
      <c r="G4" s="36" t="s">
        <v>93</v>
      </c>
      <c r="H4" s="36" t="s">
        <v>97</v>
      </c>
      <c r="I4" s="36" t="s">
        <v>113</v>
      </c>
      <c r="J4" s="38"/>
      <c r="K4" s="37"/>
      <c r="L4" s="37" t="s">
        <v>86</v>
      </c>
      <c r="M4" s="36" t="s">
        <v>87</v>
      </c>
      <c r="N4" s="36" t="s">
        <v>93</v>
      </c>
      <c r="O4" s="36" t="s">
        <v>113</v>
      </c>
      <c r="P4" s="6"/>
    </row>
    <row r="5" spans="2:18">
      <c r="B5" s="14">
        <v>1997</v>
      </c>
      <c r="C5" s="31">
        <v>1.4204545454545041</v>
      </c>
      <c r="D5" s="32">
        <f>C5*1000*$C$3</f>
        <v>42.613636363635123</v>
      </c>
      <c r="E5" s="14"/>
      <c r="F5" s="14"/>
      <c r="G5" s="14"/>
      <c r="H5" s="27" t="s">
        <v>98</v>
      </c>
      <c r="I5" s="31">
        <f>(D5-G6)*46000/10^6</f>
        <v>-5.5144324905920111E-2</v>
      </c>
      <c r="K5" s="14">
        <v>1997</v>
      </c>
      <c r="L5" s="24">
        <v>909.5116800000003</v>
      </c>
      <c r="M5" s="8">
        <f>L5*0.1133</f>
        <v>103.04767334400003</v>
      </c>
      <c r="N5" s="39">
        <f t="shared" ref="N5:N15" si="0">L5*(-0.0737)+130</f>
        <v>62.96898918399998</v>
      </c>
      <c r="O5" s="14">
        <f>(M5-N5)*46000/10^6</f>
        <v>1.8436194713600025</v>
      </c>
    </row>
    <row r="6" spans="2:18">
      <c r="B6" s="14">
        <v>1998</v>
      </c>
      <c r="C6" s="31">
        <v>5.3333333333332575</v>
      </c>
      <c r="D6" s="32">
        <f t="shared" ref="D6:D15" si="1">C6*1000*$C$3</f>
        <v>159.99999999999773</v>
      </c>
      <c r="E6" s="27" t="s">
        <v>98</v>
      </c>
      <c r="F6" s="31">
        <v>1.4604142011834318</v>
      </c>
      <c r="G6" s="32">
        <f>F6*1000*$C$3</f>
        <v>43.812426035502952</v>
      </c>
      <c r="H6" s="27" t="s">
        <v>99</v>
      </c>
      <c r="I6" s="31">
        <f>(D6-G7)*46000/10^6</f>
        <v>2.5379791469193274</v>
      </c>
      <c r="J6" s="33"/>
      <c r="K6" s="14">
        <v>1998</v>
      </c>
      <c r="L6" s="24">
        <v>1173.9900923087528</v>
      </c>
      <c r="M6" s="8">
        <f t="shared" ref="M6:M15" si="2">L6*0.1133</f>
        <v>133.01307745858168</v>
      </c>
      <c r="N6" s="39">
        <f t="shared" si="0"/>
        <v>43.476930196844918</v>
      </c>
      <c r="O6" s="14">
        <f t="shared" ref="O6:O15" si="3">(M6-N6)*46000/10^6</f>
        <v>4.1186627740398913</v>
      </c>
    </row>
    <row r="7" spans="2:18">
      <c r="B7" s="14">
        <v>1999</v>
      </c>
      <c r="C7" s="31">
        <v>2.5301204819277245</v>
      </c>
      <c r="D7" s="32">
        <f t="shared" si="1"/>
        <v>75.903614457831736</v>
      </c>
      <c r="E7" s="27" t="s">
        <v>99</v>
      </c>
      <c r="F7" s="31">
        <v>3.4942180094786726</v>
      </c>
      <c r="G7" s="32">
        <f t="shared" ref="G7:G15" si="4">F7*1000*$C$3</f>
        <v>104.82654028436018</v>
      </c>
      <c r="H7" s="27" t="s">
        <v>100</v>
      </c>
      <c r="I7" s="31">
        <f t="shared" ref="I7:I14" si="5">(D7-G8)*46000/10^6</f>
        <v>-0.70689635474804458</v>
      </c>
      <c r="J7" s="33"/>
      <c r="K7" s="14">
        <v>1999</v>
      </c>
      <c r="L7" s="24">
        <v>932.50385701840958</v>
      </c>
      <c r="M7" s="8">
        <f t="shared" si="2"/>
        <v>105.65268700018581</v>
      </c>
      <c r="N7" s="39">
        <f t="shared" si="0"/>
        <v>61.274465737743213</v>
      </c>
      <c r="O7" s="14">
        <f t="shared" si="3"/>
        <v>2.0413981780723596</v>
      </c>
    </row>
    <row r="8" spans="2:18">
      <c r="B8" s="14">
        <v>2000</v>
      </c>
      <c r="C8" s="31">
        <v>2.9898648648648987</v>
      </c>
      <c r="D8" s="32">
        <f t="shared" si="1"/>
        <v>89.69594594594696</v>
      </c>
      <c r="E8" s="27" t="s">
        <v>100</v>
      </c>
      <c r="F8" s="31">
        <v>3.0423642172523948</v>
      </c>
      <c r="G8" s="32">
        <f t="shared" si="4"/>
        <v>91.270926517571837</v>
      </c>
      <c r="H8" s="27" t="s">
        <v>101</v>
      </c>
      <c r="I8" s="31">
        <f t="shared" si="5"/>
        <v>-1.24439448648644</v>
      </c>
      <c r="J8" s="33"/>
      <c r="K8" s="14">
        <v>2000</v>
      </c>
      <c r="L8" s="24">
        <v>807.64791412694342</v>
      </c>
      <c r="M8" s="8">
        <f t="shared" si="2"/>
        <v>91.50650867058269</v>
      </c>
      <c r="N8" s="39">
        <f t="shared" si="0"/>
        <v>70.476348728844272</v>
      </c>
      <c r="O8" s="14">
        <f t="shared" si="3"/>
        <v>0.96738735731996728</v>
      </c>
    </row>
    <row r="9" spans="2:18">
      <c r="B9" s="14">
        <v>2001</v>
      </c>
      <c r="C9" s="31">
        <v>4.0499999999999545</v>
      </c>
      <c r="D9" s="32">
        <f t="shared" si="1"/>
        <v>121.49999999999864</v>
      </c>
      <c r="E9" s="27" t="s">
        <v>101</v>
      </c>
      <c r="F9" s="31">
        <v>3.8916000000000004</v>
      </c>
      <c r="G9" s="32">
        <f t="shared" si="4"/>
        <v>116.748</v>
      </c>
      <c r="H9" s="28" t="s">
        <v>102</v>
      </c>
      <c r="I9" s="31">
        <f t="shared" si="5"/>
        <v>0.18698999999993912</v>
      </c>
      <c r="J9" s="33"/>
      <c r="K9" s="14">
        <v>2001</v>
      </c>
      <c r="L9" s="24">
        <v>730.90668051566001</v>
      </c>
      <c r="M9" s="8">
        <f t="shared" si="2"/>
        <v>82.811726902424283</v>
      </c>
      <c r="N9" s="39">
        <f t="shared" si="0"/>
        <v>76.132177645995853</v>
      </c>
      <c r="O9" s="14">
        <f t="shared" si="3"/>
        <v>0.30725926579570784</v>
      </c>
    </row>
    <row r="10" spans="2:18">
      <c r="B10" s="14">
        <v>2002</v>
      </c>
      <c r="C10" s="31">
        <v>2.2985507246376073</v>
      </c>
      <c r="D10" s="32">
        <f t="shared" si="1"/>
        <v>68.95652173912822</v>
      </c>
      <c r="E10" s="28" t="s">
        <v>102</v>
      </c>
      <c r="F10" s="31">
        <v>3.9144999999999985</v>
      </c>
      <c r="G10" s="32">
        <f t="shared" si="4"/>
        <v>117.43499999999996</v>
      </c>
      <c r="H10" s="28" t="s">
        <v>103</v>
      </c>
      <c r="I10" s="31">
        <f t="shared" si="5"/>
        <v>-1.974832278481105</v>
      </c>
      <c r="J10" s="33"/>
      <c r="K10" s="14">
        <v>2002</v>
      </c>
      <c r="L10" s="24">
        <v>653.31726477788891</v>
      </c>
      <c r="M10" s="8">
        <f t="shared" si="2"/>
        <v>74.020846099334818</v>
      </c>
      <c r="N10" s="39">
        <f t="shared" si="0"/>
        <v>81.850517585869596</v>
      </c>
      <c r="O10" s="14">
        <f t="shared" si="3"/>
        <v>-0.36016488838059979</v>
      </c>
    </row>
    <row r="11" spans="2:18">
      <c r="B11" s="14">
        <v>2003</v>
      </c>
      <c r="C11" s="31">
        <v>2.2553846153845143</v>
      </c>
      <c r="D11" s="32">
        <f t="shared" si="1"/>
        <v>67.661538461535429</v>
      </c>
      <c r="E11" s="28" t="s">
        <v>103</v>
      </c>
      <c r="F11" s="31">
        <v>3.7295886075949296</v>
      </c>
      <c r="G11" s="32">
        <f t="shared" si="4"/>
        <v>111.88765822784789</v>
      </c>
      <c r="H11" s="28" t="s">
        <v>104</v>
      </c>
      <c r="I11" s="31">
        <f t="shared" si="5"/>
        <v>8.9697067573192443E-2</v>
      </c>
      <c r="J11" s="33"/>
      <c r="K11" s="14">
        <v>2003</v>
      </c>
      <c r="L11" s="24">
        <v>598.37543186592677</v>
      </c>
      <c r="M11" s="8">
        <f t="shared" si="2"/>
        <v>67.795936430409498</v>
      </c>
      <c r="N11" s="39">
        <f t="shared" si="0"/>
        <v>85.899730671481194</v>
      </c>
      <c r="O11" s="14">
        <f t="shared" si="3"/>
        <v>-0.832774535089298</v>
      </c>
    </row>
    <row r="12" spans="2:18">
      <c r="B12" s="14">
        <v>2004</v>
      </c>
      <c r="C12" s="31">
        <v>4.980716253443461</v>
      </c>
      <c r="D12" s="32">
        <f t="shared" si="1"/>
        <v>149.42148760330383</v>
      </c>
      <c r="E12" s="28" t="s">
        <v>104</v>
      </c>
      <c r="F12" s="31">
        <v>2.1903867403314763</v>
      </c>
      <c r="G12" s="32">
        <f t="shared" si="4"/>
        <v>65.711602209944289</v>
      </c>
      <c r="H12" s="29" t="s">
        <v>105</v>
      </c>
      <c r="I12" s="31">
        <f t="shared" si="5"/>
        <v>0.67448925619826294</v>
      </c>
      <c r="J12" s="33"/>
      <c r="K12" s="14">
        <v>2004</v>
      </c>
      <c r="L12" s="24">
        <v>850.42289740344472</v>
      </c>
      <c r="M12" s="8">
        <f t="shared" si="2"/>
        <v>96.352914275810292</v>
      </c>
      <c r="N12" s="39">
        <f t="shared" si="0"/>
        <v>67.323832461366123</v>
      </c>
      <c r="O12" s="14">
        <f t="shared" si="3"/>
        <v>1.3353377634644317</v>
      </c>
    </row>
    <row r="13" spans="2:18">
      <c r="B13" s="14">
        <v>2005</v>
      </c>
      <c r="C13" s="31">
        <v>4.9351032448378191</v>
      </c>
      <c r="D13" s="32">
        <f t="shared" si="1"/>
        <v>148.05309734513457</v>
      </c>
      <c r="E13" s="29" t="s">
        <v>105</v>
      </c>
      <c r="F13" s="31">
        <v>4.4919559228650092</v>
      </c>
      <c r="G13" s="32">
        <f t="shared" si="4"/>
        <v>134.75867768595029</v>
      </c>
      <c r="H13" s="29" t="s">
        <v>106</v>
      </c>
      <c r="I13" s="31">
        <f t="shared" si="5"/>
        <v>1.0581209825490814</v>
      </c>
      <c r="J13" s="33"/>
      <c r="K13" s="14">
        <v>2005</v>
      </c>
      <c r="L13" s="24">
        <v>1064.6021866730582</v>
      </c>
      <c r="M13" s="8">
        <f t="shared" si="2"/>
        <v>120.6194277500575</v>
      </c>
      <c r="N13" s="39">
        <f t="shared" si="0"/>
        <v>51.53881884219561</v>
      </c>
      <c r="O13" s="14">
        <f t="shared" si="3"/>
        <v>3.177708009761647</v>
      </c>
    </row>
    <row r="14" spans="2:18">
      <c r="B14" s="14">
        <v>2006</v>
      </c>
      <c r="C14" s="31">
        <v>4.7999999999999545</v>
      </c>
      <c r="D14" s="32">
        <f t="shared" si="1"/>
        <v>143.99999999999864</v>
      </c>
      <c r="E14" s="29" t="s">
        <v>106</v>
      </c>
      <c r="F14" s="31">
        <v>4.1683489096573254</v>
      </c>
      <c r="G14" s="32">
        <f t="shared" si="4"/>
        <v>125.05046728971976</v>
      </c>
      <c r="H14" s="28" t="s">
        <v>107</v>
      </c>
      <c r="I14" s="31">
        <f t="shared" si="5"/>
        <v>0.36512290909084427</v>
      </c>
      <c r="J14" s="33"/>
      <c r="K14" s="14">
        <v>2006</v>
      </c>
      <c r="L14" s="24">
        <v>1082.3396087731282</v>
      </c>
      <c r="M14" s="8">
        <f t="shared" si="2"/>
        <v>122.62907767399543</v>
      </c>
      <c r="N14" s="39">
        <f t="shared" si="0"/>
        <v>50.231570833420449</v>
      </c>
      <c r="O14" s="14">
        <f t="shared" si="3"/>
        <v>3.3302853146664493</v>
      </c>
    </row>
    <row r="15" spans="2:18">
      <c r="B15" s="14">
        <v>2007</v>
      </c>
      <c r="C15" s="31">
        <v>4.59</v>
      </c>
      <c r="D15" s="32">
        <f t="shared" si="1"/>
        <v>137.69999999999999</v>
      </c>
      <c r="E15" s="28" t="s">
        <v>107</v>
      </c>
      <c r="F15" s="31">
        <v>4.5354181818181836</v>
      </c>
      <c r="G15" s="32">
        <f t="shared" si="4"/>
        <v>136.0625454545455</v>
      </c>
      <c r="H15" s="57"/>
      <c r="I15" s="31"/>
      <c r="J15" s="33"/>
      <c r="K15" s="14">
        <v>2007</v>
      </c>
      <c r="L15" s="24">
        <v>903.53795688840853</v>
      </c>
      <c r="M15" s="8">
        <f t="shared" si="2"/>
        <v>102.37085051545668</v>
      </c>
      <c r="N15" s="39">
        <f t="shared" si="0"/>
        <v>63.409252577324295</v>
      </c>
      <c r="O15" s="14">
        <f t="shared" si="3"/>
        <v>1.7922335051540899</v>
      </c>
    </row>
    <row r="16" spans="2:18" ht="60">
      <c r="B16" s="34" t="s">
        <v>115</v>
      </c>
      <c r="C16" s="35" t="s">
        <v>94</v>
      </c>
      <c r="D16" s="35"/>
      <c r="E16" s="35" t="s">
        <v>116</v>
      </c>
      <c r="F16" s="35" t="s">
        <v>94</v>
      </c>
      <c r="G16" s="40"/>
      <c r="H16" s="26" t="s">
        <v>89</v>
      </c>
      <c r="J16" s="40"/>
      <c r="K16" s="40"/>
      <c r="L16" s="41" t="s">
        <v>95</v>
      </c>
      <c r="M16" s="42"/>
      <c r="N16" s="7"/>
      <c r="O16" s="34"/>
    </row>
    <row r="17" spans="2:15" ht="30">
      <c r="H17" s="48" t="s">
        <v>119</v>
      </c>
      <c r="I17" s="33">
        <f>AVERAGE(I8:I15)</f>
        <v>-0.12068664993660352</v>
      </c>
      <c r="N17" s="48" t="s">
        <v>119</v>
      </c>
      <c r="O17" s="33">
        <f>AVERAGE(O8:O15)</f>
        <v>1.2146589740865494</v>
      </c>
    </row>
    <row r="18" spans="2:15">
      <c r="B18" s="5" t="s">
        <v>96</v>
      </c>
      <c r="H18" s="25"/>
    </row>
    <row r="19" spans="2:15">
      <c r="H19" s="25"/>
    </row>
    <row r="21" spans="2:15">
      <c r="B21" s="5" t="s">
        <v>127</v>
      </c>
      <c r="C21" s="5" t="s">
        <v>128</v>
      </c>
      <c r="D21" s="5" t="s">
        <v>129</v>
      </c>
    </row>
    <row r="22" spans="2:15">
      <c r="B22" s="5">
        <v>2003</v>
      </c>
      <c r="C22" s="45"/>
      <c r="D22" s="5">
        <f>C22/10^5*46000</f>
        <v>0</v>
      </c>
    </row>
    <row r="23" spans="2:15">
      <c r="B23" s="5">
        <v>2004</v>
      </c>
      <c r="C23" s="46"/>
      <c r="D23" s="5">
        <f t="shared" ref="D23:D35" si="6">C23/10^5*46000</f>
        <v>0</v>
      </c>
    </row>
    <row r="24" spans="2:15">
      <c r="B24" s="5">
        <v>2005</v>
      </c>
      <c r="C24" s="46"/>
      <c r="D24" s="5">
        <f t="shared" si="6"/>
        <v>0</v>
      </c>
    </row>
    <row r="25" spans="2:15">
      <c r="B25" s="5">
        <v>2006</v>
      </c>
      <c r="C25" s="45"/>
      <c r="D25" s="5">
        <f t="shared" si="6"/>
        <v>0</v>
      </c>
    </row>
    <row r="26" spans="2:15">
      <c r="B26" s="5">
        <v>2007</v>
      </c>
      <c r="C26" s="45"/>
      <c r="D26" s="5">
        <f t="shared" si="6"/>
        <v>0</v>
      </c>
    </row>
    <row r="27" spans="2:15">
      <c r="B27" s="5">
        <v>2008</v>
      </c>
      <c r="C27" s="45"/>
      <c r="D27" s="5">
        <f t="shared" si="6"/>
        <v>0</v>
      </c>
    </row>
    <row r="28" spans="2:15">
      <c r="B28" s="5">
        <v>2009</v>
      </c>
      <c r="C28" s="46"/>
      <c r="D28" s="5">
        <f t="shared" si="6"/>
        <v>0</v>
      </c>
    </row>
    <row r="29" spans="2:15">
      <c r="B29" s="5">
        <v>2010</v>
      </c>
      <c r="C29" s="45"/>
      <c r="D29" s="5">
        <f t="shared" si="6"/>
        <v>0</v>
      </c>
    </row>
    <row r="30" spans="2:15">
      <c r="B30" s="5">
        <v>2011</v>
      </c>
      <c r="C30" s="45"/>
      <c r="D30" s="5">
        <f t="shared" si="6"/>
        <v>0</v>
      </c>
    </row>
    <row r="31" spans="2:15">
      <c r="B31" s="5">
        <v>2012</v>
      </c>
      <c r="C31" s="46"/>
      <c r="D31" s="5">
        <f t="shared" si="6"/>
        <v>0</v>
      </c>
    </row>
    <row r="32" spans="2:15">
      <c r="B32" s="5">
        <v>2013</v>
      </c>
      <c r="C32" s="46"/>
      <c r="D32" s="5">
        <f t="shared" si="6"/>
        <v>0</v>
      </c>
    </row>
    <row r="33" spans="2:4">
      <c r="B33" s="5">
        <v>2014</v>
      </c>
      <c r="C33" s="45"/>
      <c r="D33" s="5">
        <f t="shared" si="6"/>
        <v>0</v>
      </c>
    </row>
    <row r="34" spans="2:4">
      <c r="B34" s="5">
        <v>2015</v>
      </c>
      <c r="C34" s="46"/>
      <c r="D34" s="5">
        <f t="shared" si="6"/>
        <v>0</v>
      </c>
    </row>
    <row r="35" spans="2:4">
      <c r="B35" s="5">
        <v>2016</v>
      </c>
      <c r="C35" s="46"/>
      <c r="D35" s="5">
        <f t="shared" si="6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25"/>
  <sheetViews>
    <sheetView tabSelected="1" topLeftCell="A13" zoomScaleNormal="100" workbookViewId="0">
      <selection activeCell="B17" sqref="B17"/>
    </sheetView>
  </sheetViews>
  <sheetFormatPr defaultRowHeight="15"/>
  <cols>
    <col min="1" max="1" width="4.7109375" customWidth="1"/>
    <col min="2" max="6" width="17.28515625" customWidth="1"/>
    <col min="7" max="7" width="15.5703125" customWidth="1"/>
    <col min="8" max="8" width="12" bestFit="1" customWidth="1"/>
  </cols>
  <sheetData>
    <row r="2" spans="2:7">
      <c r="B2" t="s">
        <v>141</v>
      </c>
    </row>
    <row r="4" spans="2:7">
      <c r="C4" s="58" t="s">
        <v>121</v>
      </c>
      <c r="D4" s="53" t="s">
        <v>20</v>
      </c>
      <c r="E4" s="59" t="s">
        <v>122</v>
      </c>
      <c r="F4" s="60" t="s">
        <v>123</v>
      </c>
      <c r="G4" s="54" t="s">
        <v>124</v>
      </c>
    </row>
    <row r="5" spans="2:7" s="23" customFormat="1">
      <c r="B5"/>
      <c r="C5" s="49" t="s">
        <v>135</v>
      </c>
      <c r="D5" s="51" t="s">
        <v>11</v>
      </c>
      <c r="E5" s="50" t="s">
        <v>126</v>
      </c>
      <c r="F5" s="52" t="s">
        <v>125</v>
      </c>
      <c r="G5" s="54" t="s">
        <v>138</v>
      </c>
    </row>
    <row r="6" spans="2:7">
      <c r="B6" s="14">
        <v>2000</v>
      </c>
      <c r="C6" s="70">
        <v>27.274270000000001</v>
      </c>
      <c r="D6" s="3">
        <v>1.0308688971053099</v>
      </c>
      <c r="E6" s="1">
        <v>30.3894302765598</v>
      </c>
      <c r="F6" s="3">
        <v>-1.24439448648644</v>
      </c>
      <c r="G6" s="1">
        <f>C6-D6-E6-F6</f>
        <v>-2.9016346871786691</v>
      </c>
    </row>
    <row r="7" spans="2:7">
      <c r="B7" s="14">
        <v>2001</v>
      </c>
      <c r="C7" s="70">
        <v>27.36195</v>
      </c>
      <c r="D7" s="3">
        <v>0.99579369473705304</v>
      </c>
      <c r="E7" s="1">
        <v>27.288911797736102</v>
      </c>
      <c r="F7" s="3">
        <v>0.18698999999993912</v>
      </c>
      <c r="G7" s="1">
        <f t="shared" ref="G7:G13" si="0">C7-D7-E7-F7</f>
        <v>-1.1097454924730934</v>
      </c>
    </row>
    <row r="8" spans="2:7">
      <c r="B8" s="14">
        <v>2002</v>
      </c>
      <c r="C8" s="70">
        <v>23.47081</v>
      </c>
      <c r="D8" s="3">
        <v>5.8959014989471398E-2</v>
      </c>
      <c r="E8" s="1">
        <v>27.387472170082098</v>
      </c>
      <c r="F8" s="3">
        <v>-1.974832278481105</v>
      </c>
      <c r="G8" s="1">
        <f t="shared" si="0"/>
        <v>-2.0007889065904658</v>
      </c>
    </row>
    <row r="9" spans="2:7">
      <c r="B9" s="14">
        <v>2003</v>
      </c>
      <c r="C9" s="70">
        <v>17.391850000000002</v>
      </c>
      <c r="D9" s="3">
        <v>1.8952876876258799E-2</v>
      </c>
      <c r="E9" s="1">
        <v>26.132493086841801</v>
      </c>
      <c r="F9" s="3">
        <v>8.9697067573192443E-2</v>
      </c>
      <c r="G9" s="1">
        <f t="shared" si="0"/>
        <v>-8.8492930312912517</v>
      </c>
    </row>
    <row r="10" spans="2:7">
      <c r="B10" s="14">
        <v>2004</v>
      </c>
      <c r="C10" s="70">
        <v>41.322409999999998</v>
      </c>
      <c r="D10" s="3">
        <v>1.67013429509468</v>
      </c>
      <c r="E10" s="1">
        <v>31.3273722559621</v>
      </c>
      <c r="F10" s="3">
        <v>0.67448925619826294</v>
      </c>
      <c r="G10" s="1">
        <f t="shared" si="0"/>
        <v>7.6504141927449583</v>
      </c>
    </row>
    <row r="11" spans="2:7">
      <c r="B11" s="14">
        <v>2005</v>
      </c>
      <c r="C11" s="72">
        <v>52.73</v>
      </c>
      <c r="D11" s="3">
        <v>9.3457684491222395</v>
      </c>
      <c r="E11" s="1">
        <v>32.995100407495897</v>
      </c>
      <c r="F11" s="3">
        <v>1.0581209825490814</v>
      </c>
      <c r="G11" s="1">
        <f t="shared" si="0"/>
        <v>9.3310101608327791</v>
      </c>
    </row>
    <row r="12" spans="2:7">
      <c r="B12" s="14">
        <v>2006</v>
      </c>
      <c r="C12" s="70">
        <v>47.916220000000003</v>
      </c>
      <c r="D12" s="3">
        <v>12.543653994700501</v>
      </c>
      <c r="E12" s="1">
        <v>32.823738120110903</v>
      </c>
      <c r="F12" s="3">
        <v>0.36512290909084427</v>
      </c>
      <c r="G12" s="1">
        <f t="shared" si="0"/>
        <v>2.1837049760977565</v>
      </c>
    </row>
    <row r="13" spans="2:7">
      <c r="B13" s="14">
        <v>2007</v>
      </c>
      <c r="C13" s="70">
        <v>41.685079999999999</v>
      </c>
      <c r="D13" s="3">
        <v>5.9017547155826602</v>
      </c>
      <c r="E13" s="1">
        <v>31.9390632388169</v>
      </c>
      <c r="F13" s="3">
        <v>6.3341999999999992</v>
      </c>
      <c r="G13" s="1">
        <f t="shared" si="0"/>
        <v>-2.4899379543995614</v>
      </c>
    </row>
    <row r="14" spans="2:7">
      <c r="B14" s="3" t="s">
        <v>137</v>
      </c>
      <c r="C14" s="3">
        <f>AVERAGE(C6:C13)</f>
        <v>34.894073750000004</v>
      </c>
      <c r="D14" s="3">
        <f>AVERAGE(D6:D13)</f>
        <v>3.945735742276022</v>
      </c>
      <c r="E14" s="3">
        <f>AVERAGE(E6:E13)</f>
        <v>30.0354476692007</v>
      </c>
      <c r="F14" s="3">
        <f>AVERAGE(F6:F13)</f>
        <v>0.68617418130547181</v>
      </c>
      <c r="G14" s="3">
        <f>AVERAGE(G6:G13)</f>
        <v>0.22671615721780647</v>
      </c>
    </row>
    <row r="16" spans="2:7">
      <c r="B16" t="s">
        <v>143</v>
      </c>
      <c r="D16" t="s">
        <v>142</v>
      </c>
      <c r="E16" t="s">
        <v>142</v>
      </c>
      <c r="F16" t="s">
        <v>142</v>
      </c>
      <c r="G16" t="s">
        <v>142</v>
      </c>
    </row>
    <row r="17" spans="2:7">
      <c r="B17" s="14">
        <v>2000</v>
      </c>
      <c r="C17" s="73">
        <f>C6</f>
        <v>27.274270000000001</v>
      </c>
      <c r="D17" s="73">
        <f>-D6</f>
        <v>-1.0308688971053099</v>
      </c>
      <c r="E17" s="73">
        <f>-E6</f>
        <v>-30.3894302765598</v>
      </c>
      <c r="F17" s="73">
        <f t="shared" ref="F17:G17" si="1">-F6</f>
        <v>1.24439448648644</v>
      </c>
      <c r="G17" s="73">
        <f t="shared" si="1"/>
        <v>2.9016346871786691</v>
      </c>
    </row>
    <row r="18" spans="2:7">
      <c r="B18" s="14">
        <v>2001</v>
      </c>
      <c r="C18" s="73">
        <f t="shared" ref="C18:C25" si="2">C7</f>
        <v>27.36195</v>
      </c>
      <c r="D18" s="73">
        <f t="shared" ref="D18:G18" si="3">-D7</f>
        <v>-0.99579369473705304</v>
      </c>
      <c r="E18" s="73">
        <f t="shared" si="3"/>
        <v>-27.288911797736102</v>
      </c>
      <c r="F18" s="73">
        <f t="shared" si="3"/>
        <v>-0.18698999999993912</v>
      </c>
      <c r="G18" s="73">
        <f t="shared" si="3"/>
        <v>1.1097454924730934</v>
      </c>
    </row>
    <row r="19" spans="2:7">
      <c r="B19" s="14">
        <v>2002</v>
      </c>
      <c r="C19" s="73">
        <f t="shared" si="2"/>
        <v>23.47081</v>
      </c>
      <c r="D19" s="73">
        <f t="shared" ref="D19:G19" si="4">-D8</f>
        <v>-5.8959014989471398E-2</v>
      </c>
      <c r="E19" s="73">
        <f t="shared" si="4"/>
        <v>-27.387472170082098</v>
      </c>
      <c r="F19" s="73">
        <f t="shared" si="4"/>
        <v>1.974832278481105</v>
      </c>
      <c r="G19" s="73">
        <f t="shared" si="4"/>
        <v>2.0007889065904658</v>
      </c>
    </row>
    <row r="20" spans="2:7">
      <c r="B20" s="14">
        <v>2003</v>
      </c>
      <c r="C20" s="73">
        <f t="shared" si="2"/>
        <v>17.391850000000002</v>
      </c>
      <c r="D20" s="73">
        <f t="shared" ref="D20:G20" si="5">-D9</f>
        <v>-1.8952876876258799E-2</v>
      </c>
      <c r="E20" s="73">
        <f t="shared" si="5"/>
        <v>-26.132493086841801</v>
      </c>
      <c r="F20" s="73">
        <f t="shared" si="5"/>
        <v>-8.9697067573192443E-2</v>
      </c>
      <c r="G20" s="73">
        <f t="shared" si="5"/>
        <v>8.8492930312912517</v>
      </c>
    </row>
    <row r="21" spans="2:7">
      <c r="B21" s="14">
        <v>2004</v>
      </c>
      <c r="C21" s="73">
        <f t="shared" si="2"/>
        <v>41.322409999999998</v>
      </c>
      <c r="D21" s="73">
        <f t="shared" ref="D21:G21" si="6">-D10</f>
        <v>-1.67013429509468</v>
      </c>
      <c r="E21" s="73">
        <f t="shared" si="6"/>
        <v>-31.3273722559621</v>
      </c>
      <c r="F21" s="73">
        <f t="shared" si="6"/>
        <v>-0.67448925619826294</v>
      </c>
      <c r="G21" s="73">
        <f t="shared" si="6"/>
        <v>-7.6504141927449583</v>
      </c>
    </row>
    <row r="22" spans="2:7">
      <c r="B22" s="14">
        <v>2005</v>
      </c>
      <c r="C22" s="73">
        <f t="shared" si="2"/>
        <v>52.73</v>
      </c>
      <c r="D22" s="73">
        <f t="shared" ref="D22:G22" si="7">-D11</f>
        <v>-9.3457684491222395</v>
      </c>
      <c r="E22" s="73">
        <f t="shared" si="7"/>
        <v>-32.995100407495897</v>
      </c>
      <c r="F22" s="73">
        <f t="shared" si="7"/>
        <v>-1.0581209825490814</v>
      </c>
      <c r="G22" s="73">
        <f t="shared" si="7"/>
        <v>-9.3310101608327791</v>
      </c>
    </row>
    <row r="23" spans="2:7">
      <c r="B23" s="14">
        <v>2006</v>
      </c>
      <c r="C23" s="73">
        <f t="shared" si="2"/>
        <v>47.916220000000003</v>
      </c>
      <c r="D23" s="73">
        <f t="shared" ref="D23:G23" si="8">-D12</f>
        <v>-12.543653994700501</v>
      </c>
      <c r="E23" s="73">
        <f t="shared" si="8"/>
        <v>-32.823738120110903</v>
      </c>
      <c r="F23" s="73">
        <f t="shared" si="8"/>
        <v>-0.36512290909084427</v>
      </c>
      <c r="G23" s="73">
        <f t="shared" si="8"/>
        <v>-2.1837049760977565</v>
      </c>
    </row>
    <row r="24" spans="2:7">
      <c r="B24" s="14">
        <v>2007</v>
      </c>
      <c r="C24" s="73">
        <f t="shared" si="2"/>
        <v>41.685079999999999</v>
      </c>
      <c r="D24" s="73">
        <f t="shared" ref="D24:G24" si="9">-D13</f>
        <v>-5.9017547155826602</v>
      </c>
      <c r="E24" s="73">
        <f t="shared" si="9"/>
        <v>-31.9390632388169</v>
      </c>
      <c r="F24" s="73">
        <f t="shared" si="9"/>
        <v>-6.3341999999999992</v>
      </c>
      <c r="G24" s="73">
        <f t="shared" si="9"/>
        <v>2.4899379543995614</v>
      </c>
    </row>
    <row r="25" spans="2:7">
      <c r="B25" s="3" t="s">
        <v>137</v>
      </c>
      <c r="C25" s="73">
        <f t="shared" si="2"/>
        <v>34.894073750000004</v>
      </c>
      <c r="D25" s="73">
        <f t="shared" ref="D25:G25" si="10">-D14</f>
        <v>-3.945735742276022</v>
      </c>
      <c r="E25" s="73">
        <f t="shared" si="10"/>
        <v>-30.0354476692007</v>
      </c>
      <c r="F25" s="73">
        <f t="shared" si="10"/>
        <v>-0.68617418130547181</v>
      </c>
      <c r="G25" s="73">
        <f t="shared" si="10"/>
        <v>-0.22671615721780647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Precipitation</vt:lpstr>
      <vt:lpstr>Outflow</vt:lpstr>
      <vt:lpstr>ET</vt:lpstr>
      <vt:lpstr>Delta SW</vt:lpstr>
      <vt:lpstr>Delta GW</vt:lpstr>
      <vt:lpstr>Water balance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Young Lee</dc:creator>
  <cp:lastModifiedBy>Ju Young Lee</cp:lastModifiedBy>
  <dcterms:created xsi:type="dcterms:W3CDTF">2019-10-02T23:18:58Z</dcterms:created>
  <dcterms:modified xsi:type="dcterms:W3CDTF">2020-05-03T05:34:37Z</dcterms:modified>
</cp:coreProperties>
</file>