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tudk-my.sharepoint.com/personal/aljose_dtu_dk/Documents/7. Teaching/42189 TSA/Material Alfredo/W3/"/>
    </mc:Choice>
  </mc:AlternateContent>
  <xr:revisionPtr revIDLastSave="908" documentId="11_355885475EFE50AB00E2FBAB8179A0592D9D4558" xr6:coauthVersionLast="47" xr6:coauthVersionMax="47" xr10:uidLastSave="{09CA5344-0387-4ECD-B7DE-1A2745134477}"/>
  <bookViews>
    <workbookView xWindow="-108" yWindow="-108" windowWidth="23256" windowHeight="12456" xr2:uid="{00000000-000D-0000-FFFF-FFFF00000000}"/>
  </bookViews>
  <sheets>
    <sheet name="Data" sheetId="1" r:id="rId1"/>
    <sheet name="Exercise 1" sheetId="5" r:id="rId2"/>
    <sheet name="Exercise 2" sheetId="6" r:id="rId3"/>
    <sheet name="Exercise 3_log" sheetId="7" r:id="rId4"/>
    <sheet name="Exercise 3_exp" sheetId="10" r:id="rId5"/>
    <sheet name="Exercise 4" sheetId="8" r:id="rId6"/>
    <sheet name="Exercise 5" sheetId="9" r:id="rId7"/>
  </sheets>
  <definedNames>
    <definedName name="solver_eng" localSheetId="3" hidden="1">1</definedName>
    <definedName name="solver_neg" localSheetId="3" hidden="1">1</definedName>
    <definedName name="solver_num" localSheetId="3" hidden="1">0</definedName>
    <definedName name="solver_opt" localSheetId="3" hidden="1">'Exercise 3_log'!$J$22</definedName>
    <definedName name="solver_typ" localSheetId="3" hidden="1">1</definedName>
    <definedName name="solver_val" localSheetId="3" hidden="1">0</definedName>
    <definedName name="solver_ver" localSheetId="3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" i="10" l="1"/>
  <c r="J3" i="5"/>
  <c r="I3" i="5"/>
  <c r="H3" i="5"/>
  <c r="J11" i="6"/>
  <c r="J10" i="6"/>
  <c r="K10" i="6"/>
  <c r="L10" i="6"/>
  <c r="I10" i="6"/>
  <c r="G10" i="6"/>
  <c r="H22" i="9"/>
  <c r="I22" i="9"/>
  <c r="H23" i="9"/>
  <c r="I23" i="9"/>
  <c r="H24" i="9"/>
  <c r="I24" i="9"/>
  <c r="G23" i="9"/>
  <c r="G24" i="9"/>
  <c r="G22" i="9"/>
  <c r="Q24" i="9"/>
  <c r="Q23" i="9"/>
  <c r="Q22" i="9"/>
  <c r="P24" i="9"/>
  <c r="P23" i="9"/>
  <c r="P22" i="9"/>
  <c r="O24" i="9"/>
  <c r="O23" i="9"/>
  <c r="O22" i="9"/>
  <c r="V18" i="9"/>
  <c r="V17" i="9"/>
  <c r="V16" i="9"/>
  <c r="V15" i="9"/>
  <c r="V14" i="9"/>
  <c r="V13" i="9"/>
  <c r="V12" i="9"/>
  <c r="V11" i="9"/>
  <c r="V10" i="9"/>
  <c r="N18" i="9"/>
  <c r="N17" i="9"/>
  <c r="N16" i="9"/>
  <c r="N15" i="9"/>
  <c r="N14" i="9"/>
  <c r="N13" i="9"/>
  <c r="N12" i="9"/>
  <c r="N11" i="9"/>
  <c r="N10" i="9"/>
  <c r="C18" i="9"/>
  <c r="C17" i="9"/>
  <c r="C16" i="9"/>
  <c r="C15" i="9"/>
  <c r="C14" i="9"/>
  <c r="C13" i="9"/>
  <c r="C12" i="9"/>
  <c r="C11" i="9"/>
  <c r="C10" i="9"/>
  <c r="K4" i="9"/>
  <c r="K50" i="8"/>
  <c r="J50" i="8"/>
  <c r="I50" i="8"/>
  <c r="L49" i="8"/>
  <c r="L48" i="8"/>
  <c r="L47" i="8"/>
  <c r="O25" i="7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E4" i="10"/>
  <c r="E3" i="10"/>
  <c r="E2" i="10"/>
  <c r="M5" i="7"/>
  <c r="M4" i="7"/>
  <c r="P4" i="7"/>
  <c r="Q4" i="7"/>
  <c r="R4" i="7"/>
  <c r="P5" i="7"/>
  <c r="Q5" i="7"/>
  <c r="R5" i="7"/>
  <c r="Q3" i="7"/>
  <c r="R3" i="7"/>
  <c r="P3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45" i="7"/>
  <c r="D4" i="8"/>
  <c r="E4" i="8"/>
  <c r="D5" i="8"/>
  <c r="D12" i="8" s="1"/>
  <c r="E5" i="8"/>
  <c r="E7" i="8" s="1"/>
  <c r="D6" i="8"/>
  <c r="D13" i="8" s="1"/>
  <c r="E6" i="8"/>
  <c r="E13" i="8" s="1"/>
  <c r="C5" i="8"/>
  <c r="C12" i="8" s="1"/>
  <c r="C6" i="8"/>
  <c r="C4" i="8"/>
  <c r="C11" i="8" s="1"/>
  <c r="C33" i="8"/>
  <c r="C40" i="8" s="1"/>
  <c r="D33" i="8"/>
  <c r="D40" i="8" s="1"/>
  <c r="E33" i="8"/>
  <c r="E40" i="8" s="1"/>
  <c r="C34" i="8"/>
  <c r="C41" i="8" s="1"/>
  <c r="D34" i="8"/>
  <c r="D41" i="8" s="1"/>
  <c r="E34" i="8"/>
  <c r="D32" i="8"/>
  <c r="D39" i="8" s="1"/>
  <c r="E32" i="8"/>
  <c r="E39" i="8" s="1"/>
  <c r="C32" i="8"/>
  <c r="K35" i="8"/>
  <c r="J35" i="8"/>
  <c r="I35" i="8"/>
  <c r="L34" i="8"/>
  <c r="L33" i="8"/>
  <c r="L32" i="8"/>
  <c r="C39" i="8"/>
  <c r="K21" i="8"/>
  <c r="J21" i="8"/>
  <c r="I21" i="8"/>
  <c r="L20" i="8"/>
  <c r="L19" i="8"/>
  <c r="L18" i="8"/>
  <c r="L5" i="8"/>
  <c r="L6" i="8"/>
  <c r="L4" i="8"/>
  <c r="J7" i="8"/>
  <c r="K7" i="8"/>
  <c r="I7" i="8"/>
  <c r="C19" i="8"/>
  <c r="D19" i="8"/>
  <c r="D25" i="8" s="1"/>
  <c r="E19" i="8"/>
  <c r="E25" i="8" s="1"/>
  <c r="C20" i="8"/>
  <c r="D20" i="8"/>
  <c r="D26" i="8" s="1"/>
  <c r="E20" i="8"/>
  <c r="E26" i="8" s="1"/>
  <c r="D18" i="8"/>
  <c r="D24" i="8" s="1"/>
  <c r="E18" i="8"/>
  <c r="E24" i="8" s="1"/>
  <c r="C18" i="8"/>
  <c r="C25" i="8"/>
  <c r="C13" i="8"/>
  <c r="E11" i="8"/>
  <c r="D11" i="8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45" i="7"/>
  <c r="R25" i="7"/>
  <c r="R23" i="7"/>
  <c r="R24" i="7"/>
  <c r="R22" i="7"/>
  <c r="P25" i="7"/>
  <c r="Q25" i="7"/>
  <c r="E12" i="8" l="1"/>
  <c r="E14" i="8" s="1"/>
  <c r="F34" i="8"/>
  <c r="F5" i="8"/>
  <c r="F20" i="8"/>
  <c r="C7" i="8"/>
  <c r="C21" i="8"/>
  <c r="F4" i="8"/>
  <c r="F33" i="8"/>
  <c r="F32" i="8"/>
  <c r="E41" i="8"/>
  <c r="E42" i="8" s="1"/>
  <c r="F35" i="8"/>
  <c r="C35" i="8"/>
  <c r="F6" i="8"/>
  <c r="D7" i="8"/>
  <c r="C42" i="8"/>
  <c r="D35" i="8"/>
  <c r="E35" i="8"/>
  <c r="D42" i="8"/>
  <c r="C26" i="8"/>
  <c r="D14" i="8"/>
  <c r="E21" i="8"/>
  <c r="C14" i="8"/>
  <c r="D27" i="8"/>
  <c r="E27" i="8"/>
  <c r="D21" i="8"/>
  <c r="F19" i="8"/>
  <c r="F21" i="8"/>
  <c r="C24" i="8"/>
  <c r="C27" i="8" s="1"/>
  <c r="F18" i="8"/>
  <c r="F14" i="8" l="1"/>
  <c r="F42" i="8"/>
  <c r="F27" i="8"/>
  <c r="E3" i="7" l="1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" i="7"/>
  <c r="K26" i="6"/>
  <c r="K25" i="6"/>
  <c r="K24" i="6"/>
  <c r="K23" i="6"/>
  <c r="J26" i="6"/>
  <c r="I26" i="6"/>
  <c r="H26" i="6"/>
  <c r="J25" i="6"/>
  <c r="J24" i="6"/>
  <c r="J23" i="6"/>
  <c r="I25" i="6"/>
  <c r="I24" i="6"/>
  <c r="I23" i="6"/>
  <c r="H25" i="6"/>
  <c r="H24" i="6"/>
  <c r="H23" i="6"/>
  <c r="O7" i="5"/>
  <c r="P7" i="5"/>
  <c r="N7" i="5"/>
  <c r="Q5" i="5"/>
  <c r="Q6" i="5"/>
  <c r="Q4" i="5"/>
  <c r="D6" i="5"/>
  <c r="I5" i="5" s="1"/>
  <c r="B6" i="5"/>
  <c r="H8" i="5" s="1"/>
  <c r="V3" i="7"/>
  <c r="I10" i="7" s="1"/>
  <c r="W3" i="7"/>
  <c r="I11" i="7" s="1"/>
  <c r="V4" i="7"/>
  <c r="I13" i="7" s="1"/>
  <c r="W4" i="7"/>
  <c r="I14" i="7" s="1"/>
  <c r="V5" i="7"/>
  <c r="I16" i="7" s="1"/>
  <c r="W5" i="7"/>
  <c r="I17" i="7" s="1"/>
  <c r="U4" i="7"/>
  <c r="I12" i="7" s="1"/>
  <c r="U5" i="7"/>
  <c r="I15" i="7" s="1"/>
  <c r="U3" i="7"/>
  <c r="I9" i="7" s="1"/>
  <c r="S5" i="1"/>
  <c r="S2" i="1"/>
  <c r="M9" i="7" l="1"/>
  <c r="N9" i="7" s="1"/>
  <c r="O9" i="7" s="1"/>
  <c r="M12" i="7"/>
  <c r="H7" i="5"/>
  <c r="I6" i="5"/>
  <c r="I7" i="5"/>
  <c r="H9" i="5"/>
  <c r="K5" i="5"/>
  <c r="I8" i="5"/>
  <c r="J8" i="5" s="1"/>
  <c r="K8" i="5" s="1"/>
  <c r="H10" i="5"/>
  <c r="H11" i="5"/>
  <c r="I11" i="5"/>
  <c r="H5" i="5"/>
  <c r="J5" i="5" s="1"/>
  <c r="I4" i="5"/>
  <c r="I9" i="5"/>
  <c r="H4" i="5"/>
  <c r="I10" i="5"/>
  <c r="H6" i="5"/>
  <c r="J6" i="5" s="1"/>
  <c r="K6" i="5" s="1"/>
  <c r="K3" i="5"/>
  <c r="J10" i="5" l="1"/>
  <c r="K10" i="5" s="1"/>
  <c r="J11" i="5"/>
  <c r="K11" i="5" s="1"/>
  <c r="J7" i="5"/>
  <c r="K7" i="5" s="1"/>
  <c r="J9" i="5"/>
  <c r="K9" i="5" s="1"/>
  <c r="J4" i="5"/>
  <c r="K4" i="5" s="1"/>
  <c r="Q4" i="10"/>
  <c r="R4" i="10"/>
  <c r="Q5" i="10"/>
  <c r="R5" i="10"/>
  <c r="P5" i="10"/>
  <c r="P4" i="10"/>
  <c r="Q3" i="10"/>
  <c r="R3" i="10"/>
  <c r="K14" i="5" l="1"/>
  <c r="M17" i="10"/>
  <c r="N17" i="10" s="1"/>
  <c r="O17" i="10" s="1"/>
  <c r="M16" i="10"/>
  <c r="N16" i="10" s="1"/>
  <c r="O16" i="10" s="1"/>
  <c r="M15" i="10"/>
  <c r="N15" i="10" s="1"/>
  <c r="O15" i="10" s="1"/>
  <c r="M14" i="10"/>
  <c r="N14" i="10" s="1"/>
  <c r="O14" i="10" s="1"/>
  <c r="M13" i="10"/>
  <c r="N13" i="10" s="1"/>
  <c r="O13" i="10" s="1"/>
  <c r="M12" i="10"/>
  <c r="N12" i="10" s="1"/>
  <c r="O12" i="10" s="1"/>
  <c r="M11" i="10"/>
  <c r="N11" i="10" s="1"/>
  <c r="O11" i="10" s="1"/>
  <c r="M10" i="10"/>
  <c r="N10" i="10" s="1"/>
  <c r="O10" i="10" s="1"/>
  <c r="M9" i="10"/>
  <c r="N9" i="10" s="1"/>
  <c r="O9" i="10" s="1"/>
  <c r="P9" i="10" l="1"/>
  <c r="Q9" i="10" s="1"/>
  <c r="R9" i="10" s="1"/>
  <c r="P15" i="10"/>
  <c r="Q15" i="10" s="1"/>
  <c r="R15" i="10" s="1"/>
  <c r="P12" i="10"/>
  <c r="Q12" i="10" s="1"/>
  <c r="R12" i="10" s="1"/>
  <c r="P13" i="10"/>
  <c r="Q13" i="10" s="1"/>
  <c r="R13" i="10" s="1"/>
  <c r="P10" i="10"/>
  <c r="Q10" i="10" s="1"/>
  <c r="R10" i="10" s="1"/>
  <c r="P16" i="10"/>
  <c r="Q16" i="10" s="1"/>
  <c r="R16" i="10" s="1"/>
  <c r="P17" i="10"/>
  <c r="Q17" i="10" s="1"/>
  <c r="R17" i="10" s="1"/>
  <c r="P14" i="10"/>
  <c r="Q14" i="10" s="1"/>
  <c r="R14" i="10" s="1"/>
  <c r="P11" i="10"/>
  <c r="Q11" i="10" s="1"/>
  <c r="R11" i="10" s="1"/>
  <c r="S14" i="10" l="1"/>
  <c r="T14" i="10" s="1"/>
  <c r="S11" i="10"/>
  <c r="T11" i="10" s="1"/>
  <c r="S17" i="10"/>
  <c r="T17" i="10" s="1"/>
  <c r="S16" i="10"/>
  <c r="T16" i="10" s="1"/>
  <c r="S10" i="10"/>
  <c r="T10" i="10" s="1"/>
  <c r="S13" i="10"/>
  <c r="T13" i="10" s="1"/>
  <c r="U11" i="10"/>
  <c r="V11" i="10" s="1"/>
  <c r="W11" i="10" s="1"/>
  <c r="U9" i="10"/>
  <c r="V9" i="10" s="1"/>
  <c r="W9" i="10" s="1"/>
  <c r="S9" i="10"/>
  <c r="T9" i="10" s="1"/>
  <c r="U10" i="10"/>
  <c r="V10" i="10" s="1"/>
  <c r="W10" i="10" s="1"/>
  <c r="U15" i="10"/>
  <c r="V15" i="10" s="1"/>
  <c r="W15" i="10" s="1"/>
  <c r="U16" i="10"/>
  <c r="V16" i="10" s="1"/>
  <c r="W16" i="10" s="1"/>
  <c r="U17" i="10"/>
  <c r="V17" i="10" s="1"/>
  <c r="W17" i="10" s="1"/>
  <c r="S15" i="10"/>
  <c r="T15" i="10" s="1"/>
  <c r="U12" i="10"/>
  <c r="V12" i="10" s="1"/>
  <c r="W12" i="10" s="1"/>
  <c r="S12" i="10"/>
  <c r="T12" i="10" s="1"/>
  <c r="U13" i="10"/>
  <c r="V13" i="10" s="1"/>
  <c r="W13" i="10" s="1"/>
  <c r="U14" i="10"/>
  <c r="V14" i="10" s="1"/>
  <c r="W14" i="10" s="1"/>
  <c r="I25" i="9"/>
  <c r="H25" i="9"/>
  <c r="G25" i="9"/>
  <c r="J24" i="9"/>
  <c r="J23" i="9"/>
  <c r="J22" i="9"/>
  <c r="P25" i="9"/>
  <c r="Q25" i="9"/>
  <c r="O25" i="9"/>
  <c r="R23" i="9"/>
  <c r="R24" i="9"/>
  <c r="R22" i="9"/>
  <c r="K5" i="9"/>
  <c r="L5" i="9"/>
  <c r="M5" i="9"/>
  <c r="K6" i="9"/>
  <c r="L6" i="9"/>
  <c r="M6" i="9"/>
  <c r="L4" i="9"/>
  <c r="M4" i="9"/>
  <c r="G18" i="9"/>
  <c r="H18" i="9" s="1"/>
  <c r="I18" i="9" s="1"/>
  <c r="G17" i="9"/>
  <c r="H17" i="9" s="1"/>
  <c r="I17" i="9" s="1"/>
  <c r="G16" i="9"/>
  <c r="H16" i="9" s="1"/>
  <c r="I16" i="9" s="1"/>
  <c r="G15" i="9"/>
  <c r="H15" i="9" s="1"/>
  <c r="I15" i="9" s="1"/>
  <c r="G14" i="9"/>
  <c r="H14" i="9" s="1"/>
  <c r="I14" i="9" s="1"/>
  <c r="G13" i="9"/>
  <c r="H13" i="9" s="1"/>
  <c r="I13" i="9" s="1"/>
  <c r="G12" i="9"/>
  <c r="H12" i="9" s="1"/>
  <c r="I12" i="9" s="1"/>
  <c r="G11" i="9"/>
  <c r="H11" i="9" s="1"/>
  <c r="I11" i="9" s="1"/>
  <c r="G10" i="9"/>
  <c r="H10" i="9" s="1"/>
  <c r="I10" i="9" s="1"/>
  <c r="S18" i="10" l="1"/>
  <c r="X12" i="10"/>
  <c r="Y12" i="10" s="1"/>
  <c r="Z12" i="10" s="1"/>
  <c r="X15" i="10"/>
  <c r="Y15" i="10" s="1"/>
  <c r="Z15" i="10" s="1"/>
  <c r="X9" i="10"/>
  <c r="Y9" i="10" s="1"/>
  <c r="Z9" i="10" s="1"/>
  <c r="X14" i="10"/>
  <c r="Y14" i="10" s="1"/>
  <c r="Z14" i="10" s="1"/>
  <c r="X17" i="10"/>
  <c r="Y17" i="10" s="1"/>
  <c r="Z17" i="10" s="1"/>
  <c r="X11" i="10"/>
  <c r="Y11" i="10" s="1"/>
  <c r="Z11" i="10" s="1"/>
  <c r="X16" i="10"/>
  <c r="Y16" i="10" s="1"/>
  <c r="Z16" i="10" s="1"/>
  <c r="X10" i="10"/>
  <c r="Y10" i="10" s="1"/>
  <c r="Z10" i="10" s="1"/>
  <c r="X13" i="10"/>
  <c r="Y13" i="10" s="1"/>
  <c r="Z13" i="10" s="1"/>
  <c r="J18" i="9"/>
  <c r="K18" i="9" s="1"/>
  <c r="L18" i="9" s="1"/>
  <c r="J13" i="9"/>
  <c r="K13" i="9" s="1"/>
  <c r="L13" i="9" s="1"/>
  <c r="J10" i="9"/>
  <c r="K10" i="9" s="1"/>
  <c r="L10" i="9" s="1"/>
  <c r="J16" i="9"/>
  <c r="K16" i="9" s="1"/>
  <c r="L16" i="9" s="1"/>
  <c r="J17" i="9"/>
  <c r="K17" i="9" s="1"/>
  <c r="L17" i="9" s="1"/>
  <c r="J14" i="9"/>
  <c r="K14" i="9" s="1"/>
  <c r="L14" i="9" s="1"/>
  <c r="J11" i="9"/>
  <c r="K11" i="9" s="1"/>
  <c r="L11" i="9" s="1"/>
  <c r="J12" i="9"/>
  <c r="K12" i="9" s="1"/>
  <c r="L12" i="9" s="1"/>
  <c r="J15" i="9"/>
  <c r="K15" i="9" s="1"/>
  <c r="L15" i="9" s="1"/>
  <c r="M17" i="7"/>
  <c r="N17" i="7" s="1"/>
  <c r="O17" i="7" s="1"/>
  <c r="M16" i="7"/>
  <c r="N16" i="7" s="1"/>
  <c r="O16" i="7" s="1"/>
  <c r="M15" i="7"/>
  <c r="N15" i="7" s="1"/>
  <c r="O15" i="7" s="1"/>
  <c r="M14" i="7"/>
  <c r="N14" i="7" s="1"/>
  <c r="O14" i="7" s="1"/>
  <c r="M13" i="7"/>
  <c r="N13" i="7" s="1"/>
  <c r="O13" i="7" s="1"/>
  <c r="N12" i="7"/>
  <c r="O12" i="7" s="1"/>
  <c r="M11" i="7"/>
  <c r="N11" i="7" s="1"/>
  <c r="O11" i="7" s="1"/>
  <c r="M10" i="7"/>
  <c r="N10" i="7" s="1"/>
  <c r="O10" i="7" s="1"/>
  <c r="AA9" i="10" l="1"/>
  <c r="AB9" i="10" s="1"/>
  <c r="P21" i="10"/>
  <c r="AA16" i="10"/>
  <c r="AB16" i="10" s="1"/>
  <c r="Q23" i="10"/>
  <c r="D49" i="8" s="1"/>
  <c r="D56" i="8" s="1"/>
  <c r="AA11" i="10"/>
  <c r="AB11" i="10" s="1"/>
  <c r="R21" i="10"/>
  <c r="AA15" i="10"/>
  <c r="AB15" i="10" s="1"/>
  <c r="P23" i="10"/>
  <c r="AA13" i="10"/>
  <c r="AB13" i="10" s="1"/>
  <c r="Q22" i="10"/>
  <c r="D48" i="8" s="1"/>
  <c r="AA12" i="10"/>
  <c r="AB12" i="10" s="1"/>
  <c r="P22" i="10"/>
  <c r="AA10" i="10"/>
  <c r="AB10" i="10" s="1"/>
  <c r="Q21" i="10"/>
  <c r="AA17" i="10"/>
  <c r="AB17" i="10" s="1"/>
  <c r="R23" i="10"/>
  <c r="E49" i="8" s="1"/>
  <c r="E56" i="8" s="1"/>
  <c r="AA14" i="10"/>
  <c r="AB14" i="10" s="1"/>
  <c r="R22" i="10"/>
  <c r="E48" i="8" s="1"/>
  <c r="E55" i="8" s="1"/>
  <c r="P9" i="7"/>
  <c r="Q9" i="7" s="1"/>
  <c r="R9" i="7" s="1"/>
  <c r="AA18" i="10"/>
  <c r="M14" i="9"/>
  <c r="O15" i="9"/>
  <c r="P15" i="9" s="1"/>
  <c r="Q15" i="9" s="1"/>
  <c r="O13" i="9"/>
  <c r="P13" i="9" s="1"/>
  <c r="Q13" i="9" s="1"/>
  <c r="O14" i="9"/>
  <c r="P14" i="9" s="1"/>
  <c r="Q14" i="9" s="1"/>
  <c r="M13" i="9"/>
  <c r="M15" i="9"/>
  <c r="M17" i="9"/>
  <c r="M12" i="9"/>
  <c r="O11" i="9"/>
  <c r="P11" i="9" s="1"/>
  <c r="Q11" i="9" s="1"/>
  <c r="M10" i="9"/>
  <c r="O12" i="9"/>
  <c r="P12" i="9" s="1"/>
  <c r="Q12" i="9" s="1"/>
  <c r="O10" i="9"/>
  <c r="P10" i="9" s="1"/>
  <c r="Q10" i="9" s="1"/>
  <c r="O16" i="9"/>
  <c r="P16" i="9" s="1"/>
  <c r="Q16" i="9" s="1"/>
  <c r="M16" i="9"/>
  <c r="O17" i="9"/>
  <c r="P17" i="9" s="1"/>
  <c r="Q17" i="9" s="1"/>
  <c r="O18" i="9"/>
  <c r="P18" i="9" s="1"/>
  <c r="Q18" i="9" s="1"/>
  <c r="M18" i="9"/>
  <c r="M11" i="9"/>
  <c r="P11" i="7"/>
  <c r="Q11" i="7" s="1"/>
  <c r="R11" i="7" s="1"/>
  <c r="P17" i="7"/>
  <c r="Q17" i="7" s="1"/>
  <c r="R17" i="7" s="1"/>
  <c r="P14" i="7"/>
  <c r="Q14" i="7" s="1"/>
  <c r="R14" i="7" s="1"/>
  <c r="P15" i="7"/>
  <c r="Q15" i="7" s="1"/>
  <c r="R15" i="7" s="1"/>
  <c r="P12" i="7"/>
  <c r="Q12" i="7" s="1"/>
  <c r="R12" i="7" s="1"/>
  <c r="P16" i="7"/>
  <c r="Q16" i="7" s="1"/>
  <c r="R16" i="7" s="1"/>
  <c r="P13" i="7"/>
  <c r="Q13" i="7" s="1"/>
  <c r="R13" i="7" s="1"/>
  <c r="P10" i="7"/>
  <c r="Q10" i="7" s="1"/>
  <c r="R10" i="7" s="1"/>
  <c r="S22" i="10" l="1"/>
  <c r="C48" i="8"/>
  <c r="C55" i="8" s="1"/>
  <c r="F48" i="8"/>
  <c r="D55" i="8"/>
  <c r="C47" i="8"/>
  <c r="S21" i="10"/>
  <c r="P24" i="10"/>
  <c r="S24" i="10" s="1"/>
  <c r="C49" i="8"/>
  <c r="S23" i="10"/>
  <c r="D47" i="8"/>
  <c r="Q24" i="10"/>
  <c r="E47" i="8"/>
  <c r="R24" i="10"/>
  <c r="U9" i="7"/>
  <c r="V9" i="7" s="1"/>
  <c r="W9" i="7" s="1"/>
  <c r="S9" i="7"/>
  <c r="T9" i="7" s="1"/>
  <c r="R12" i="9"/>
  <c r="S12" i="9" s="1"/>
  <c r="T12" i="9" s="1"/>
  <c r="U12" i="9" s="1"/>
  <c r="R18" i="9"/>
  <c r="S18" i="9" s="1"/>
  <c r="T18" i="9" s="1"/>
  <c r="U18" i="9" s="1"/>
  <c r="R15" i="9"/>
  <c r="S15" i="9" s="1"/>
  <c r="T15" i="9" s="1"/>
  <c r="U15" i="9" s="1"/>
  <c r="R17" i="9"/>
  <c r="S17" i="9" s="1"/>
  <c r="T17" i="9" s="1"/>
  <c r="U17" i="9" s="1"/>
  <c r="R14" i="9"/>
  <c r="S14" i="9" s="1"/>
  <c r="T14" i="9" s="1"/>
  <c r="U14" i="9" s="1"/>
  <c r="R11" i="9"/>
  <c r="S11" i="9" s="1"/>
  <c r="T11" i="9" s="1"/>
  <c r="U11" i="9" s="1"/>
  <c r="R16" i="9"/>
  <c r="S16" i="9" s="1"/>
  <c r="T16" i="9" s="1"/>
  <c r="U16" i="9" s="1"/>
  <c r="R13" i="9"/>
  <c r="S13" i="9" s="1"/>
  <c r="T13" i="9" s="1"/>
  <c r="U13" i="9" s="1"/>
  <c r="R10" i="9"/>
  <c r="S10" i="9" s="1"/>
  <c r="T10" i="9" s="1"/>
  <c r="U10" i="9" s="1"/>
  <c r="M19" i="9"/>
  <c r="U17" i="7"/>
  <c r="V17" i="7" s="1"/>
  <c r="W17" i="7" s="1"/>
  <c r="S15" i="7"/>
  <c r="T15" i="7" s="1"/>
  <c r="U16" i="7"/>
  <c r="V16" i="7" s="1"/>
  <c r="W16" i="7" s="1"/>
  <c r="U15" i="7"/>
  <c r="V15" i="7" s="1"/>
  <c r="W15" i="7" s="1"/>
  <c r="S16" i="7"/>
  <c r="T16" i="7" s="1"/>
  <c r="U10" i="7"/>
  <c r="V10" i="7" s="1"/>
  <c r="W10" i="7" s="1"/>
  <c r="U11" i="7"/>
  <c r="V11" i="7" s="1"/>
  <c r="W11" i="7" s="1"/>
  <c r="S13" i="7"/>
  <c r="T13" i="7" s="1"/>
  <c r="S10" i="7"/>
  <c r="T10" i="7" s="1"/>
  <c r="S14" i="7"/>
  <c r="T14" i="7" s="1"/>
  <c r="S17" i="7"/>
  <c r="T17" i="7" s="1"/>
  <c r="U13" i="7"/>
  <c r="V13" i="7" s="1"/>
  <c r="W13" i="7" s="1"/>
  <c r="U12" i="7"/>
  <c r="V12" i="7" s="1"/>
  <c r="W12" i="7" s="1"/>
  <c r="S12" i="7"/>
  <c r="T12" i="7" s="1"/>
  <c r="U14" i="7"/>
  <c r="V14" i="7" s="1"/>
  <c r="W14" i="7" s="1"/>
  <c r="S11" i="7"/>
  <c r="T11" i="7" s="1"/>
  <c r="E54" i="8" l="1"/>
  <c r="E57" i="8" s="1"/>
  <c r="E50" i="8"/>
  <c r="C56" i="8"/>
  <c r="F49" i="8"/>
  <c r="C50" i="8"/>
  <c r="C54" i="8"/>
  <c r="F47" i="8"/>
  <c r="D57" i="8"/>
  <c r="D54" i="8"/>
  <c r="D50" i="8"/>
  <c r="U19" i="9"/>
  <c r="X15" i="7"/>
  <c r="Y15" i="7" s="1"/>
  <c r="Z15" i="7" s="1"/>
  <c r="AA15" i="7" s="1"/>
  <c r="AB15" i="7" s="1"/>
  <c r="X12" i="7"/>
  <c r="Y12" i="7" s="1"/>
  <c r="Z12" i="7" s="1"/>
  <c r="AA12" i="7" s="1"/>
  <c r="AB12" i="7" s="1"/>
  <c r="X9" i="7"/>
  <c r="Y9" i="7" s="1"/>
  <c r="Z9" i="7" s="1"/>
  <c r="AA9" i="7" s="1"/>
  <c r="AB9" i="7" s="1"/>
  <c r="X13" i="7"/>
  <c r="Y13" i="7" s="1"/>
  <c r="Z13" i="7" s="1"/>
  <c r="AA13" i="7" s="1"/>
  <c r="AB13" i="7" s="1"/>
  <c r="X10" i="7"/>
  <c r="Y10" i="7" s="1"/>
  <c r="Z10" i="7" s="1"/>
  <c r="AA10" i="7" s="1"/>
  <c r="AB10" i="7" s="1"/>
  <c r="X16" i="7"/>
  <c r="Y16" i="7" s="1"/>
  <c r="Z16" i="7" s="1"/>
  <c r="AA16" i="7" s="1"/>
  <c r="AB16" i="7" s="1"/>
  <c r="Y14" i="7"/>
  <c r="Z14" i="7" s="1"/>
  <c r="AA14" i="7" s="1"/>
  <c r="AB14" i="7" s="1"/>
  <c r="S18" i="7"/>
  <c r="X11" i="7"/>
  <c r="Y11" i="7" s="1"/>
  <c r="Z11" i="7" s="1"/>
  <c r="AA11" i="7" s="1"/>
  <c r="AB11" i="7" s="1"/>
  <c r="X17" i="7"/>
  <c r="Y17" i="7" s="1"/>
  <c r="Z17" i="7" s="1"/>
  <c r="AA17" i="7" s="1"/>
  <c r="AB17" i="7" s="1"/>
  <c r="X14" i="7"/>
  <c r="C57" i="8" l="1"/>
  <c r="F57" i="8" s="1"/>
  <c r="F50" i="8"/>
  <c r="AA18" i="7"/>
  <c r="H10" i="6"/>
  <c r="G18" i="6" l="1"/>
  <c r="H18" i="6" s="1"/>
  <c r="I18" i="6" s="1"/>
  <c r="G17" i="6"/>
  <c r="H17" i="6" s="1"/>
  <c r="I17" i="6" s="1"/>
  <c r="G16" i="6"/>
  <c r="H16" i="6" s="1"/>
  <c r="I16" i="6" s="1"/>
  <c r="G15" i="6"/>
  <c r="H15" i="6" s="1"/>
  <c r="I15" i="6" s="1"/>
  <c r="G14" i="6"/>
  <c r="H14" i="6" s="1"/>
  <c r="I14" i="6" s="1"/>
  <c r="G13" i="6"/>
  <c r="H13" i="6" s="1"/>
  <c r="I13" i="6" s="1"/>
  <c r="G12" i="6"/>
  <c r="H12" i="6" s="1"/>
  <c r="I12" i="6" s="1"/>
  <c r="G11" i="6"/>
  <c r="H11" i="6" s="1"/>
  <c r="I11" i="6" s="1"/>
  <c r="J14" i="6" l="1"/>
  <c r="K14" i="6" s="1"/>
  <c r="L14" i="6" s="1"/>
  <c r="K11" i="6"/>
  <c r="L11" i="6" s="1"/>
  <c r="J17" i="6"/>
  <c r="K17" i="6"/>
  <c r="L17" i="6" s="1"/>
  <c r="J15" i="6"/>
  <c r="K15" i="6" s="1"/>
  <c r="L15" i="6" s="1"/>
  <c r="J12" i="6"/>
  <c r="K12" i="6" s="1"/>
  <c r="L12" i="6" s="1"/>
  <c r="J18" i="6"/>
  <c r="K18" i="6" s="1"/>
  <c r="L18" i="6" s="1"/>
  <c r="J13" i="6"/>
  <c r="K13" i="6" s="1"/>
  <c r="L13" i="6" s="1"/>
  <c r="J16" i="6"/>
  <c r="K16" i="6" s="1"/>
  <c r="L16" i="6" s="1"/>
  <c r="H14" i="5"/>
  <c r="I14" i="5" l="1"/>
  <c r="O15" i="6"/>
  <c r="P15" i="6" s="1"/>
  <c r="Q15" i="6" s="1"/>
  <c r="O14" i="6"/>
  <c r="P14" i="6" s="1"/>
  <c r="Q14" i="6" s="1"/>
  <c r="O13" i="6"/>
  <c r="P13" i="6" s="1"/>
  <c r="Q13" i="6" s="1"/>
  <c r="M13" i="6"/>
  <c r="N13" i="6" s="1"/>
  <c r="M11" i="6"/>
  <c r="N11" i="6" s="1"/>
  <c r="M10" i="6"/>
  <c r="N10" i="6" s="1"/>
  <c r="O12" i="6"/>
  <c r="P12" i="6" s="1"/>
  <c r="Q12" i="6" s="1"/>
  <c r="O11" i="6"/>
  <c r="P11" i="6" s="1"/>
  <c r="Q11" i="6" s="1"/>
  <c r="O10" i="6"/>
  <c r="P10" i="6" s="1"/>
  <c r="Q10" i="6" s="1"/>
  <c r="M14" i="6"/>
  <c r="N14" i="6" s="1"/>
  <c r="M12" i="6"/>
  <c r="N12" i="6" s="1"/>
  <c r="M15" i="6"/>
  <c r="N15" i="6" s="1"/>
  <c r="O16" i="6"/>
  <c r="P16" i="6" s="1"/>
  <c r="Q16" i="6" s="1"/>
  <c r="O18" i="6"/>
  <c r="P18" i="6" s="1"/>
  <c r="Q18" i="6" s="1"/>
  <c r="M16" i="6"/>
  <c r="N16" i="6" s="1"/>
  <c r="O17" i="6"/>
  <c r="P17" i="6" s="1"/>
  <c r="Q17" i="6" s="1"/>
  <c r="J14" i="5"/>
  <c r="M17" i="6"/>
  <c r="N17" i="6" s="1"/>
  <c r="M18" i="6"/>
  <c r="N18" i="6" s="1"/>
  <c r="R18" i="6" l="1"/>
  <c r="S18" i="6" s="1"/>
  <c r="R12" i="6"/>
  <c r="S12" i="6" s="1"/>
  <c r="R15" i="6"/>
  <c r="S15" i="6" s="1"/>
  <c r="R10" i="6"/>
  <c r="S10" i="6" s="1"/>
  <c r="T10" i="6" s="1"/>
  <c r="U10" i="6" s="1"/>
  <c r="V10" i="6" s="1"/>
  <c r="R16" i="6"/>
  <c r="S16" i="6" s="1"/>
  <c r="R13" i="6"/>
  <c r="S13" i="6" s="1"/>
  <c r="M19" i="6"/>
  <c r="R11" i="6"/>
  <c r="S11" i="6" s="1"/>
  <c r="R17" i="6"/>
  <c r="S17" i="6" s="1"/>
  <c r="R14" i="6"/>
  <c r="S14" i="6" s="1"/>
  <c r="S3" i="1"/>
  <c r="S4" i="1"/>
  <c r="P6" i="1"/>
  <c r="Q6" i="1"/>
  <c r="O6" i="1"/>
  <c r="T11" i="6" l="1"/>
  <c r="U11" i="6" s="1"/>
  <c r="V11" i="6" s="1"/>
  <c r="T17" i="6"/>
  <c r="U17" i="6" s="1"/>
  <c r="V17" i="6" s="1"/>
  <c r="T12" i="6"/>
  <c r="U12" i="6" s="1"/>
  <c r="V12" i="6" s="1"/>
  <c r="T18" i="6"/>
  <c r="U18" i="6" s="1"/>
  <c r="V18" i="6" s="1"/>
  <c r="T13" i="6"/>
  <c r="U13" i="6" s="1"/>
  <c r="V13" i="6" s="1"/>
  <c r="T16" i="6"/>
  <c r="U16" i="6" s="1"/>
  <c r="V16" i="6" s="1"/>
  <c r="T14" i="6"/>
  <c r="U14" i="6" s="1"/>
  <c r="V14" i="6" s="1"/>
  <c r="T15" i="6"/>
  <c r="U15" i="6" s="1"/>
  <c r="V15" i="6" s="1"/>
  <c r="U19" i="6" l="1"/>
</calcChain>
</file>

<file path=xl/sharedStrings.xml><?xml version="1.0" encoding="utf-8"?>
<sst xmlns="http://schemas.openxmlformats.org/spreadsheetml/2006/main" count="391" uniqueCount="89">
  <si>
    <t>O_i</t>
  </si>
  <si>
    <t>Base</t>
  </si>
  <si>
    <t>D_j</t>
  </si>
  <si>
    <t>Scenario</t>
  </si>
  <si>
    <t>i</t>
  </si>
  <si>
    <t>j</t>
  </si>
  <si>
    <t>p_i</t>
  </si>
  <si>
    <t>p_j</t>
  </si>
  <si>
    <t>p_ij</t>
  </si>
  <si>
    <t>T_ij</t>
  </si>
  <si>
    <t>t_ij</t>
  </si>
  <si>
    <t>c_ij</t>
  </si>
  <si>
    <t>T_ij^C</t>
  </si>
  <si>
    <t>T_ij^B</t>
  </si>
  <si>
    <t>RMSE</t>
  </si>
  <si>
    <t xml:space="preserve">Model </t>
  </si>
  <si>
    <t>B_j</t>
  </si>
  <si>
    <t>Prob j|i</t>
  </si>
  <si>
    <t>Prob i|j</t>
  </si>
  <si>
    <t>Intercept</t>
  </si>
  <si>
    <t>X Variable 1</t>
  </si>
  <si>
    <t>t_ij'</t>
  </si>
  <si>
    <t>Based on this, the gravity model is preferred.</t>
  </si>
  <si>
    <t>Remember to recalibrate the constants, i.e. use the new marginal totals in the IPF</t>
  </si>
  <si>
    <t>A_i</t>
  </si>
  <si>
    <t>The gravity model has a slightly worse RMSE but on the other hand it reacts to the changes in generalised cost.</t>
  </si>
  <si>
    <t>T_ij^S</t>
  </si>
  <si>
    <t>ln(tij')</t>
  </si>
  <si>
    <t>O1</t>
  </si>
  <si>
    <t>O2</t>
  </si>
  <si>
    <t>O3</t>
  </si>
  <si>
    <t>D1</t>
  </si>
  <si>
    <t>D2</t>
  </si>
  <si>
    <t>D3</t>
  </si>
  <si>
    <t>Iteration 1</t>
  </si>
  <si>
    <r>
      <t>T</t>
    </r>
    <r>
      <rPr>
        <vertAlign val="subscript"/>
        <sz val="11"/>
        <rFont val="Calibri"/>
        <family val="2"/>
        <scheme val="minor"/>
      </rPr>
      <t>ij</t>
    </r>
    <r>
      <rPr>
        <vertAlign val="superscript"/>
        <sz val="11"/>
        <rFont val="Calibri"/>
        <family val="2"/>
        <scheme val="minor"/>
      </rPr>
      <t>1</t>
    </r>
  </si>
  <si>
    <r>
      <t>Sum</t>
    </r>
    <r>
      <rPr>
        <vertAlign val="subscript"/>
        <sz val="11"/>
        <rFont val="Calibri"/>
        <family val="2"/>
        <scheme val="minor"/>
      </rPr>
      <t>i</t>
    </r>
    <r>
      <rPr>
        <sz val="11"/>
        <rFont val="Calibri"/>
        <family val="2"/>
        <scheme val="minor"/>
      </rPr>
      <t>(T_ij1)</t>
    </r>
  </si>
  <si>
    <r>
      <t>T</t>
    </r>
    <r>
      <rPr>
        <vertAlign val="subscript"/>
        <sz val="11"/>
        <rFont val="Calibri"/>
        <family val="2"/>
        <scheme val="minor"/>
      </rPr>
      <t>ij</t>
    </r>
    <r>
      <rPr>
        <vertAlign val="superscript"/>
        <sz val="11"/>
        <rFont val="Calibri"/>
        <family val="2"/>
        <scheme val="minor"/>
      </rPr>
      <t>2</t>
    </r>
  </si>
  <si>
    <t>|Tij1-Tij2|</t>
  </si>
  <si>
    <r>
      <t>Sum</t>
    </r>
    <r>
      <rPr>
        <vertAlign val="subscript"/>
        <sz val="12"/>
        <rFont val="Calibri"/>
        <family val="2"/>
        <scheme val="minor"/>
      </rPr>
      <t>j</t>
    </r>
    <r>
      <rPr>
        <sz val="12"/>
        <rFont val="Calibri"/>
        <family val="2"/>
        <scheme val="minor"/>
      </rPr>
      <t>(t_</t>
    </r>
    <r>
      <rPr>
        <vertAlign val="subscript"/>
        <sz val="12"/>
        <rFont val="Calibri"/>
        <family val="2"/>
        <scheme val="minor"/>
      </rPr>
      <t>ij</t>
    </r>
    <r>
      <rPr>
        <sz val="12"/>
        <rFont val="Calibri"/>
        <family val="2"/>
        <scheme val="minor"/>
      </rPr>
      <t>)</t>
    </r>
  </si>
  <si>
    <t>ε-control (ε=1.0)</t>
  </si>
  <si>
    <t>Iteration 2</t>
  </si>
  <si>
    <r>
      <t>Sum</t>
    </r>
    <r>
      <rPr>
        <vertAlign val="subscript"/>
        <sz val="11"/>
        <rFont val="Calibri"/>
        <family val="2"/>
        <scheme val="minor"/>
      </rPr>
      <t>j</t>
    </r>
    <r>
      <rPr>
        <sz val="11"/>
        <rFont val="Calibri"/>
        <family val="2"/>
        <scheme val="minor"/>
      </rPr>
      <t>(T</t>
    </r>
    <r>
      <rPr>
        <vertAlign val="subscript"/>
        <sz val="11"/>
        <rFont val="Calibri"/>
        <family val="2"/>
        <scheme val="minor"/>
      </rPr>
      <t>ij</t>
    </r>
    <r>
      <rPr>
        <vertAlign val="super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)</t>
    </r>
  </si>
  <si>
    <r>
      <t>T</t>
    </r>
    <r>
      <rPr>
        <vertAlign val="subscript"/>
        <sz val="11"/>
        <rFont val="Calibri"/>
        <family val="2"/>
        <scheme val="minor"/>
      </rPr>
      <t>ij</t>
    </r>
    <r>
      <rPr>
        <vertAlign val="superscript"/>
        <sz val="11"/>
        <rFont val="Calibri"/>
        <family val="2"/>
        <scheme val="minor"/>
      </rPr>
      <t>3</t>
    </r>
  </si>
  <si>
    <r>
      <t>Sum</t>
    </r>
    <r>
      <rPr>
        <vertAlign val="subscript"/>
        <sz val="11"/>
        <rFont val="Calibri"/>
        <family val="2"/>
        <scheme val="minor"/>
      </rPr>
      <t>j</t>
    </r>
    <r>
      <rPr>
        <sz val="11"/>
        <rFont val="Calibri"/>
        <family val="2"/>
        <scheme val="minor"/>
      </rPr>
      <t>(T</t>
    </r>
    <r>
      <rPr>
        <vertAlign val="subscript"/>
        <sz val="11"/>
        <rFont val="Calibri"/>
        <family val="2"/>
        <scheme val="minor"/>
      </rPr>
      <t>ij</t>
    </r>
    <r>
      <rPr>
        <vertAlign val="superscript"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>)</t>
    </r>
  </si>
  <si>
    <r>
      <t>T</t>
    </r>
    <r>
      <rPr>
        <vertAlign val="subscript"/>
        <sz val="11"/>
        <rFont val="Calibri"/>
        <family val="2"/>
        <scheme val="minor"/>
      </rPr>
      <t>ij</t>
    </r>
    <r>
      <rPr>
        <vertAlign val="superscript"/>
        <sz val="11"/>
        <rFont val="Calibri"/>
        <family val="2"/>
        <scheme val="minor"/>
      </rPr>
      <t>4</t>
    </r>
  </si>
  <si>
    <t>|Tij3-Tij4|</t>
  </si>
  <si>
    <t>Oi</t>
  </si>
  <si>
    <t>Dj</t>
  </si>
  <si>
    <t>Ln(Tij)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</si>
  <si>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</si>
  <si>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</si>
  <si>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</si>
  <si>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</si>
  <si>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</si>
  <si>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</si>
  <si>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</si>
  <si>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</si>
  <si>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</si>
  <si>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</si>
  <si>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</si>
  <si>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</si>
  <si>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</si>
  <si>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</si>
  <si>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</si>
  <si>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</si>
  <si>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</si>
  <si>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</si>
  <si>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</si>
  <si>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</si>
  <si>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</si>
  <si>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</si>
  <si>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</si>
  <si>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r>
      <t>Sum</t>
    </r>
    <r>
      <rPr>
        <vertAlign val="subscript"/>
        <sz val="10"/>
        <rFont val="Calibri"/>
        <family val="2"/>
        <scheme val="minor"/>
      </rPr>
      <t>j</t>
    </r>
    <r>
      <rPr>
        <sz val="10"/>
        <rFont val="Calibri"/>
        <family val="2"/>
        <scheme val="minor"/>
      </rPr>
      <t>(t_</t>
    </r>
    <r>
      <rPr>
        <vertAlign val="subscript"/>
        <sz val="10"/>
        <rFont val="Calibri"/>
        <family val="2"/>
        <scheme val="minor"/>
      </rPr>
      <t>ij</t>
    </r>
    <r>
      <rPr>
        <sz val="10"/>
        <rFont val="Calibri"/>
        <family val="2"/>
        <scheme val="minor"/>
      </rPr>
      <t>)</t>
    </r>
  </si>
  <si>
    <r>
      <t>T</t>
    </r>
    <r>
      <rPr>
        <vertAlign val="subscript"/>
        <sz val="10"/>
        <rFont val="Calibri"/>
        <family val="2"/>
        <scheme val="minor"/>
      </rPr>
      <t>ij</t>
    </r>
    <r>
      <rPr>
        <vertAlign val="superscript"/>
        <sz val="10"/>
        <rFont val="Calibri"/>
        <family val="2"/>
        <scheme val="minor"/>
      </rPr>
      <t>1</t>
    </r>
  </si>
  <si>
    <r>
      <t>Sum</t>
    </r>
    <r>
      <rPr>
        <vertAlign val="subscript"/>
        <sz val="10"/>
        <rFont val="Calibri"/>
        <family val="2"/>
        <scheme val="minor"/>
      </rPr>
      <t>i</t>
    </r>
    <r>
      <rPr>
        <sz val="10"/>
        <rFont val="Calibri"/>
        <family val="2"/>
        <scheme val="minor"/>
      </rPr>
      <t>(T_ij1)</t>
    </r>
  </si>
  <si>
    <r>
      <t>T</t>
    </r>
    <r>
      <rPr>
        <vertAlign val="subscript"/>
        <sz val="10"/>
        <rFont val="Calibri"/>
        <family val="2"/>
        <scheme val="minor"/>
      </rPr>
      <t>ij</t>
    </r>
    <r>
      <rPr>
        <vertAlign val="superscript"/>
        <sz val="10"/>
        <rFont val="Calibri"/>
        <family val="2"/>
        <scheme val="minor"/>
      </rPr>
      <t>2</t>
    </r>
  </si>
  <si>
    <t>predictor variable -&gt; ln(c_ij)</t>
  </si>
  <si>
    <t>Model 1</t>
  </si>
  <si>
    <t>Model 2</t>
  </si>
  <si>
    <t>Model 3</t>
  </si>
  <si>
    <t>ln(tij)</t>
  </si>
  <si>
    <t>ln(c_ij)</t>
  </si>
  <si>
    <r>
      <t xml:space="preserve">To perform the logaritmic regression in </t>
    </r>
    <r>
      <rPr>
        <i/>
        <sz val="11"/>
        <color theme="1"/>
        <rFont val="Calibri"/>
        <family val="2"/>
        <scheme val="minor"/>
      </rPr>
      <t>Excel</t>
    </r>
    <r>
      <rPr>
        <sz val="11"/>
        <color theme="1"/>
        <rFont val="Calibri"/>
        <family val="2"/>
        <scheme val="minor"/>
      </rPr>
      <t>, we need to calculate the natural log of each value in the predictor variable "X"</t>
    </r>
  </si>
  <si>
    <t>To perform the exponential regression, we need to calculate the Ln of the dependent variable Tij</t>
  </si>
  <si>
    <t>The exponential regression equation will be in the form: ln(Tij)=a+b⋅(gc) where a and b are the coefficients from the output. To get the exponential form, apply the exponential function to both sides: Tij =exp (a+b⋅(cg))</t>
  </si>
  <si>
    <t>log</t>
  </si>
  <si>
    <t>exp</t>
  </si>
  <si>
    <t>Ln tij = a + b * ln (gc)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</si>
</sst>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vertAlign val="subscript"/>
      <sz val="11"/>
      <name val="Calibri"/>
      <family val="2"/>
      <scheme val="minor"/>
    </font>
    <font>
      <vertAlign val="superscript"/>
      <sz val="11"/>
      <name val="Calibri"/>
      <family val="2"/>
      <scheme val="minor"/>
    </font>
    <font>
      <sz val="12"/>
      <name val="Calibri"/>
      <family val="2"/>
      <scheme val="minor"/>
    </font>
    <font>
      <vertAlign val="subscript"/>
      <sz val="12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10"/>
      <name val="Calibri"/>
      <family val="2"/>
      <scheme val="minor"/>
    </font>
    <font>
      <vertAlign val="subscript"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justify" vertical="center"/>
    </xf>
    <xf numFmtId="0" fontId="1" fillId="0" borderId="2" xfId="0" applyFont="1" applyBorder="1" applyAlignment="1">
      <alignment horizontal="justify" vertical="center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/>
    </xf>
    <xf numFmtId="0" fontId="1" fillId="0" borderId="0" xfId="0" applyFont="1" applyAlignment="1">
      <alignment horizontal="justify" vertical="center"/>
    </xf>
    <xf numFmtId="0" fontId="1" fillId="0" borderId="5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justify" vertical="center"/>
    </xf>
    <xf numFmtId="0" fontId="1" fillId="0" borderId="7" xfId="0" applyFont="1" applyBorder="1" applyAlignment="1">
      <alignment horizontal="justify" vertical="center"/>
    </xf>
    <xf numFmtId="0" fontId="1" fillId="0" borderId="8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 wrapText="1"/>
    </xf>
    <xf numFmtId="0" fontId="2" fillId="0" borderId="6" xfId="0" applyFont="1" applyBorder="1" applyAlignment="1">
      <alignment horizontal="right" vertical="center"/>
    </xf>
    <xf numFmtId="0" fontId="2" fillId="0" borderId="7" xfId="0" applyFont="1" applyBorder="1" applyAlignment="1">
      <alignment horizontal="right" vertical="center"/>
    </xf>
    <xf numFmtId="0" fontId="2" fillId="0" borderId="8" xfId="0" applyFont="1" applyBorder="1" applyAlignment="1">
      <alignment horizontal="right" vertical="center" wrapText="1"/>
    </xf>
    <xf numFmtId="0" fontId="0" fillId="0" borderId="7" xfId="0" applyBorder="1"/>
    <xf numFmtId="0" fontId="0" fillId="0" borderId="9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2" borderId="9" xfId="0" applyFill="1" applyBorder="1" applyAlignment="1">
      <alignment horizontal="center"/>
    </xf>
    <xf numFmtId="164" fontId="0" fillId="2" borderId="9" xfId="0" applyNumberFormat="1" applyFill="1" applyBorder="1" applyAlignment="1">
      <alignment horizontal="center"/>
    </xf>
    <xf numFmtId="0" fontId="1" fillId="0" borderId="0" xfId="0" applyFont="1" applyAlignment="1">
      <alignment horizontal="justify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0" fontId="0" fillId="0" borderId="4" xfId="0" applyBorder="1"/>
    <xf numFmtId="2" fontId="0" fillId="0" borderId="5" xfId="0" applyNumberFormat="1" applyBorder="1" applyAlignment="1">
      <alignment horizontal="center"/>
    </xf>
    <xf numFmtId="0" fontId="0" fillId="0" borderId="6" xfId="0" applyBorder="1"/>
    <xf numFmtId="164" fontId="0" fillId="0" borderId="7" xfId="0" applyNumberFormat="1" applyBorder="1"/>
    <xf numFmtId="2" fontId="0" fillId="0" borderId="7" xfId="0" applyNumberFormat="1" applyBorder="1"/>
    <xf numFmtId="2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/>
    <xf numFmtId="0" fontId="0" fillId="0" borderId="8" xfId="0" applyBorder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2" fontId="3" fillId="0" borderId="5" xfId="0" applyNumberFormat="1" applyFont="1" applyBorder="1" applyAlignment="1">
      <alignment horizontal="center" vertical="center"/>
    </xf>
    <xf numFmtId="2" fontId="3" fillId="0" borderId="8" xfId="0" applyNumberFormat="1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3" fillId="0" borderId="13" xfId="0" applyFont="1" applyBorder="1" applyAlignment="1">
      <alignment horizontal="center" vertical="center" wrapText="1"/>
    </xf>
    <xf numFmtId="0" fontId="0" fillId="0" borderId="24" xfId="0" applyBorder="1" applyAlignment="1">
      <alignment vertical="center"/>
    </xf>
    <xf numFmtId="0" fontId="3" fillId="0" borderId="27" xfId="0" applyFont="1" applyBorder="1" applyAlignment="1">
      <alignment vertical="center"/>
    </xf>
    <xf numFmtId="0" fontId="3" fillId="0" borderId="27" xfId="0" applyFont="1" applyBorder="1" applyAlignment="1">
      <alignment horizontal="center" vertical="center" wrapText="1"/>
    </xf>
    <xf numFmtId="0" fontId="2" fillId="0" borderId="0" xfId="0" applyFont="1" applyAlignment="1">
      <alignment horizontal="right" vertical="center"/>
    </xf>
    <xf numFmtId="0" fontId="8" fillId="0" borderId="31" xfId="0" applyFont="1" applyBorder="1" applyAlignment="1">
      <alignment horizontal="center"/>
    </xf>
    <xf numFmtId="0" fontId="8" fillId="0" borderId="31" xfId="0" applyFont="1" applyBorder="1" applyAlignment="1">
      <alignment horizontal="centerContinuous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2" fontId="0" fillId="0" borderId="32" xfId="0" applyNumberFormat="1" applyBorder="1" applyAlignment="1">
      <alignment horizontal="center"/>
    </xf>
    <xf numFmtId="2" fontId="0" fillId="0" borderId="33" xfId="0" applyNumberFormat="1" applyBorder="1" applyAlignment="1">
      <alignment horizontal="center"/>
    </xf>
    <xf numFmtId="2" fontId="0" fillId="0" borderId="34" xfId="0" applyNumberFormat="1" applyBorder="1" applyAlignment="1">
      <alignment horizontal="center"/>
    </xf>
    <xf numFmtId="2" fontId="0" fillId="0" borderId="30" xfId="0" applyNumberFormat="1" applyBorder="1" applyAlignment="1">
      <alignment horizontal="center"/>
    </xf>
    <xf numFmtId="2" fontId="0" fillId="0" borderId="26" xfId="0" applyNumberFormat="1" applyBorder="1" applyAlignment="1">
      <alignment horizontal="center"/>
    </xf>
    <xf numFmtId="2" fontId="0" fillId="0" borderId="35" xfId="0" applyNumberFormat="1" applyBorder="1" applyAlignment="1">
      <alignment horizontal="center"/>
    </xf>
    <xf numFmtId="2" fontId="0" fillId="0" borderId="36" xfId="0" applyNumberFormat="1" applyBorder="1" applyAlignment="1">
      <alignment horizontal="center"/>
    </xf>
    <xf numFmtId="2" fontId="0" fillId="0" borderId="37" xfId="0" applyNumberFormat="1" applyBorder="1" applyAlignment="1">
      <alignment horizontal="center"/>
    </xf>
    <xf numFmtId="0" fontId="10" fillId="0" borderId="27" xfId="0" applyFont="1" applyBorder="1" applyAlignment="1">
      <alignment horizontal="center" vertical="center" wrapText="1"/>
    </xf>
    <xf numFmtId="0" fontId="12" fillId="0" borderId="24" xfId="0" applyFont="1" applyBorder="1" applyAlignment="1">
      <alignment vertical="center"/>
    </xf>
    <xf numFmtId="0" fontId="10" fillId="0" borderId="28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2" fontId="0" fillId="0" borderId="4" xfId="0" applyNumberFormat="1" applyBorder="1"/>
    <xf numFmtId="2" fontId="0" fillId="0" borderId="6" xfId="0" applyNumberForma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2" fontId="0" fillId="0" borderId="13" xfId="0" applyNumberFormat="1" applyBorder="1" applyAlignment="1">
      <alignment horizontal="center"/>
    </xf>
    <xf numFmtId="0" fontId="0" fillId="0" borderId="0" xfId="0" applyAlignment="1">
      <alignment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/>
    <xf numFmtId="2" fontId="0" fillId="2" borderId="9" xfId="0" applyNumberFormat="1" applyFill="1" applyBorder="1"/>
    <xf numFmtId="0" fontId="8" fillId="0" borderId="9" xfId="0" applyFont="1" applyBorder="1" applyAlignment="1">
      <alignment horizontal="center"/>
    </xf>
    <xf numFmtId="0" fontId="0" fillId="0" borderId="0" xfId="0" applyAlignment="1">
      <alignment vertical="top" wrapText="1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0" fillId="0" borderId="33" xfId="0" applyBorder="1"/>
    <xf numFmtId="2" fontId="3" fillId="0" borderId="38" xfId="0" applyNumberFormat="1" applyFont="1" applyBorder="1" applyAlignment="1">
      <alignment horizontal="center" vertical="center"/>
    </xf>
    <xf numFmtId="2" fontId="3" fillId="0" borderId="39" xfId="0" applyNumberFormat="1" applyFont="1" applyBorder="1" applyAlignment="1">
      <alignment horizontal="center" vertical="center"/>
    </xf>
    <xf numFmtId="2" fontId="3" fillId="0" borderId="40" xfId="0" applyNumberFormat="1" applyFont="1" applyBorder="1" applyAlignment="1">
      <alignment horizontal="center" vertical="center"/>
    </xf>
    <xf numFmtId="0" fontId="3" fillId="0" borderId="9" xfId="0" applyFont="1" applyBorder="1"/>
    <xf numFmtId="0" fontId="3" fillId="0" borderId="9" xfId="0" applyFont="1" applyBorder="1" applyAlignment="1">
      <alignment horizontal="center"/>
    </xf>
    <xf numFmtId="164" fontId="3" fillId="0" borderId="9" xfId="0" applyNumberFormat="1" applyFont="1" applyBorder="1"/>
    <xf numFmtId="0" fontId="14" fillId="0" borderId="0" xfId="0" applyFont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layout>
                <c:manualLayout>
                  <c:x val="1.9443350831146108E-2"/>
                  <c:y val="-0.42649021934887182"/>
                </c:manualLayout>
              </c:layout>
              <c:numFmt formatCode="#,##0.0000000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'Exercise 3_log'!$D$2:$D$22</c:f>
              <c:numCache>
                <c:formatCode>General</c:formatCode>
                <c:ptCount val="21"/>
                <c:pt idx="0">
                  <c:v>10</c:v>
                </c:pt>
                <c:pt idx="1">
                  <c:v>21</c:v>
                </c:pt>
                <c:pt idx="2">
                  <c:v>23</c:v>
                </c:pt>
                <c:pt idx="3">
                  <c:v>21</c:v>
                </c:pt>
                <c:pt idx="4">
                  <c:v>12</c:v>
                </c:pt>
                <c:pt idx="5">
                  <c:v>27</c:v>
                </c:pt>
                <c:pt idx="6">
                  <c:v>22</c:v>
                </c:pt>
                <c:pt idx="7">
                  <c:v>27</c:v>
                </c:pt>
                <c:pt idx="8">
                  <c:v>12</c:v>
                </c:pt>
                <c:pt idx="9">
                  <c:v>19</c:v>
                </c:pt>
                <c:pt idx="10">
                  <c:v>27</c:v>
                </c:pt>
                <c:pt idx="11">
                  <c:v>28</c:v>
                </c:pt>
                <c:pt idx="12">
                  <c:v>27</c:v>
                </c:pt>
                <c:pt idx="13">
                  <c:v>20</c:v>
                </c:pt>
                <c:pt idx="14">
                  <c:v>35</c:v>
                </c:pt>
                <c:pt idx="15">
                  <c:v>19</c:v>
                </c:pt>
                <c:pt idx="16">
                  <c:v>27</c:v>
                </c:pt>
                <c:pt idx="17">
                  <c:v>28</c:v>
                </c:pt>
                <c:pt idx="18">
                  <c:v>36</c:v>
                </c:pt>
                <c:pt idx="19">
                  <c:v>21</c:v>
                </c:pt>
                <c:pt idx="20">
                  <c:v>26</c:v>
                </c:pt>
              </c:numCache>
            </c:numRef>
          </c:xVal>
          <c:yVal>
            <c:numRef>
              <c:f>'Exercise 3_log'!$E$2:$E$22</c:f>
              <c:numCache>
                <c:formatCode>General</c:formatCode>
                <c:ptCount val="21"/>
                <c:pt idx="0">
                  <c:v>1.9459101490553132</c:v>
                </c:pt>
                <c:pt idx="1">
                  <c:v>2.0794415416798357</c:v>
                </c:pt>
                <c:pt idx="2">
                  <c:v>2.3025850929940459</c:v>
                </c:pt>
                <c:pt idx="3">
                  <c:v>0.69314718055994529</c:v>
                </c:pt>
                <c:pt idx="4">
                  <c:v>2.1972245773362196</c:v>
                </c:pt>
                <c:pt idx="5">
                  <c:v>1.6094379124341003</c:v>
                </c:pt>
                <c:pt idx="6">
                  <c:v>1.3862943611198906</c:v>
                </c:pt>
                <c:pt idx="7">
                  <c:v>1.791759469228055</c:v>
                </c:pt>
                <c:pt idx="8">
                  <c:v>2.3978952727983707</c:v>
                </c:pt>
                <c:pt idx="9">
                  <c:v>1.3862943611198906</c:v>
                </c:pt>
                <c:pt idx="10">
                  <c:v>1.0986122886681098</c:v>
                </c:pt>
                <c:pt idx="11">
                  <c:v>1.0986122886681098</c:v>
                </c:pt>
                <c:pt idx="12">
                  <c:v>1.0986122886681098</c:v>
                </c:pt>
                <c:pt idx="13">
                  <c:v>1.3862943611198906</c:v>
                </c:pt>
                <c:pt idx="14">
                  <c:v>1.0986122886681098</c:v>
                </c:pt>
                <c:pt idx="15">
                  <c:v>1.3862943611198906</c:v>
                </c:pt>
                <c:pt idx="16">
                  <c:v>1.0986122886681098</c:v>
                </c:pt>
                <c:pt idx="17">
                  <c:v>1.0986122886681098</c:v>
                </c:pt>
                <c:pt idx="18">
                  <c:v>1.0986122886681098</c:v>
                </c:pt>
                <c:pt idx="19">
                  <c:v>1.3862943611198906</c:v>
                </c:pt>
                <c:pt idx="20">
                  <c:v>1.0986122886681098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C91-4859-817E-335FD2B3BA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892880"/>
        <c:axId val="88894320"/>
      </c:scatterChart>
      <c:valAx>
        <c:axId val="88892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Cij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88894320"/>
        <c:crosses val="autoZero"/>
        <c:crossBetween val="midCat"/>
      </c:valAx>
      <c:valAx>
        <c:axId val="8889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ln(Tij)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888928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15239</xdr:colOff>
      <xdr:row>2</xdr:row>
      <xdr:rowOff>7620</xdr:rowOff>
    </xdr:from>
    <xdr:to>
      <xdr:col>1</xdr:col>
      <xdr:colOff>532310</xdr:colOff>
      <xdr:row>3</xdr:row>
      <xdr:rowOff>30480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39" y="373380"/>
          <a:ext cx="1126671" cy="213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389792</xdr:colOff>
      <xdr:row>23</xdr:row>
      <xdr:rowOff>88509</xdr:rowOff>
    </xdr:from>
    <xdr:to>
      <xdr:col>8</xdr:col>
      <xdr:colOff>82061</xdr:colOff>
      <xdr:row>38</xdr:row>
      <xdr:rowOff>90415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E7E062-A8C7-4BBF-9E1F-05A935718F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15"/>
  <sheetViews>
    <sheetView tabSelected="1" zoomScale="118" workbookViewId="0">
      <selection activeCell="H7" sqref="H7"/>
    </sheetView>
  </sheetViews>
  <sheetFormatPr defaultRowHeight="14.4" x14ac:dyDescent="0.3"/>
  <sheetData>
    <row r="1" spans="2:19" x14ac:dyDescent="0.3">
      <c r="B1" t="s">
        <v>1</v>
      </c>
      <c r="E1" t="s">
        <v>3</v>
      </c>
      <c r="N1" s="23"/>
      <c r="O1" s="23" t="s">
        <v>31</v>
      </c>
      <c r="P1" s="23" t="s">
        <v>32</v>
      </c>
      <c r="Q1" s="23" t="s">
        <v>33</v>
      </c>
      <c r="R1" s="23" t="s">
        <v>47</v>
      </c>
      <c r="S1" s="23"/>
    </row>
    <row r="2" spans="2:19" x14ac:dyDescent="0.3">
      <c r="B2" t="s">
        <v>0</v>
      </c>
      <c r="C2" t="s">
        <v>2</v>
      </c>
      <c r="E2" t="s">
        <v>0</v>
      </c>
      <c r="F2" t="s">
        <v>2</v>
      </c>
      <c r="N2" s="23" t="s">
        <v>28</v>
      </c>
      <c r="O2" s="23">
        <v>31</v>
      </c>
      <c r="P2" s="23">
        <v>4</v>
      </c>
      <c r="Q2" s="23">
        <v>15</v>
      </c>
      <c r="R2" s="23">
        <v>50</v>
      </c>
      <c r="S2" s="23">
        <f>+SUM(O2:Q2)</f>
        <v>50</v>
      </c>
    </row>
    <row r="3" spans="2:19" x14ac:dyDescent="0.3">
      <c r="B3">
        <v>50</v>
      </c>
      <c r="C3">
        <v>100</v>
      </c>
      <c r="E3">
        <v>60</v>
      </c>
      <c r="F3">
        <v>110</v>
      </c>
      <c r="N3" s="23" t="s">
        <v>29</v>
      </c>
      <c r="O3" s="23">
        <v>30</v>
      </c>
      <c r="P3" s="23">
        <v>36</v>
      </c>
      <c r="Q3" s="23">
        <v>24</v>
      </c>
      <c r="R3" s="23">
        <v>90</v>
      </c>
      <c r="S3" s="23">
        <f t="shared" ref="S3:S4" si="0">+SUM(O3:Q3)</f>
        <v>90</v>
      </c>
    </row>
    <row r="4" spans="2:19" x14ac:dyDescent="0.3">
      <c r="B4">
        <v>90</v>
      </c>
      <c r="C4">
        <v>60</v>
      </c>
      <c r="E4">
        <v>120</v>
      </c>
      <c r="F4">
        <v>100</v>
      </c>
      <c r="N4" s="23" t="s">
        <v>30</v>
      </c>
      <c r="O4" s="23">
        <v>39</v>
      </c>
      <c r="P4" s="23">
        <v>20</v>
      </c>
      <c r="Q4" s="23">
        <v>41</v>
      </c>
      <c r="R4" s="23">
        <v>100</v>
      </c>
      <c r="S4" s="23">
        <f t="shared" si="0"/>
        <v>100</v>
      </c>
    </row>
    <row r="5" spans="2:19" x14ac:dyDescent="0.3">
      <c r="B5">
        <v>100</v>
      </c>
      <c r="C5">
        <v>80</v>
      </c>
      <c r="E5">
        <v>120</v>
      </c>
      <c r="F5">
        <v>90</v>
      </c>
      <c r="N5" s="23" t="s">
        <v>48</v>
      </c>
      <c r="O5" s="23">
        <v>100</v>
      </c>
      <c r="P5" s="23">
        <v>60</v>
      </c>
      <c r="Q5" s="23">
        <v>80</v>
      </c>
      <c r="R5" s="23">
        <v>240</v>
      </c>
      <c r="S5" s="23">
        <f>+SUM(O5:Q5)</f>
        <v>240</v>
      </c>
    </row>
    <row r="6" spans="2:19" x14ac:dyDescent="0.3">
      <c r="N6" s="23"/>
      <c r="O6" s="23">
        <f>+SUM(O2:O4)</f>
        <v>100</v>
      </c>
      <c r="P6" s="23">
        <f t="shared" ref="P6:Q6" si="1">+SUM(P2:P4)</f>
        <v>60</v>
      </c>
      <c r="Q6" s="23">
        <f t="shared" si="1"/>
        <v>80</v>
      </c>
      <c r="R6" s="23"/>
      <c r="S6" s="23"/>
    </row>
    <row r="7" spans="2:19" ht="15" thickBot="1" x14ac:dyDescent="0.35">
      <c r="B7" t="s">
        <v>10</v>
      </c>
    </row>
    <row r="8" spans="2:19" x14ac:dyDescent="0.3">
      <c r="B8" s="2">
        <v>7</v>
      </c>
      <c r="C8" s="3">
        <v>2</v>
      </c>
      <c r="D8" s="4">
        <v>4</v>
      </c>
    </row>
    <row r="9" spans="2:19" x14ac:dyDescent="0.3">
      <c r="B9" s="5">
        <v>8</v>
      </c>
      <c r="C9" s="6">
        <v>9</v>
      </c>
      <c r="D9" s="7">
        <v>6</v>
      </c>
    </row>
    <row r="10" spans="2:19" ht="15" thickBot="1" x14ac:dyDescent="0.35">
      <c r="B10" s="8">
        <v>10</v>
      </c>
      <c r="C10" s="9">
        <v>5</v>
      </c>
      <c r="D10" s="10">
        <v>11</v>
      </c>
    </row>
    <row r="12" spans="2:19" ht="15" thickBot="1" x14ac:dyDescent="0.35">
      <c r="B12" t="s">
        <v>11</v>
      </c>
    </row>
    <row r="13" spans="2:19" x14ac:dyDescent="0.3">
      <c r="B13" s="2">
        <v>10</v>
      </c>
      <c r="C13" s="3">
        <v>21</v>
      </c>
      <c r="D13" s="4">
        <v>22</v>
      </c>
    </row>
    <row r="14" spans="2:19" x14ac:dyDescent="0.3">
      <c r="B14" s="5">
        <v>21</v>
      </c>
      <c r="C14" s="6">
        <v>12</v>
      </c>
      <c r="D14" s="7">
        <v>27</v>
      </c>
    </row>
    <row r="15" spans="2:19" ht="15" thickBot="1" x14ac:dyDescent="0.35">
      <c r="B15" s="8">
        <v>23</v>
      </c>
      <c r="C15" s="9">
        <v>27</v>
      </c>
      <c r="D15" s="10">
        <v>12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4"/>
  <sheetViews>
    <sheetView workbookViewId="0">
      <selection activeCell="K3" sqref="K3"/>
    </sheetView>
  </sheetViews>
  <sheetFormatPr defaultRowHeight="14.4" x14ac:dyDescent="0.3"/>
  <cols>
    <col min="1" max="1" width="8.88671875" style="21"/>
    <col min="2" max="2" width="8.88671875" style="23"/>
    <col min="3" max="3" width="8.88671875" style="21"/>
    <col min="4" max="4" width="8.88671875" style="23"/>
  </cols>
  <sheetData>
    <row r="1" spans="1:18" x14ac:dyDescent="0.3">
      <c r="A1" s="119" t="s">
        <v>1</v>
      </c>
      <c r="B1" s="120"/>
      <c r="C1" s="120"/>
      <c r="D1" s="121"/>
      <c r="H1" t="s">
        <v>24</v>
      </c>
      <c r="I1" t="s">
        <v>16</v>
      </c>
    </row>
    <row r="2" spans="1:18" x14ac:dyDescent="0.3">
      <c r="A2" s="20" t="s">
        <v>4</v>
      </c>
      <c r="B2" s="22" t="s">
        <v>0</v>
      </c>
      <c r="C2" s="20" t="s">
        <v>5</v>
      </c>
      <c r="D2" s="22" t="s">
        <v>2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 spans="1:18" x14ac:dyDescent="0.3">
      <c r="A3" s="20">
        <v>1</v>
      </c>
      <c r="B3" s="22">
        <v>50</v>
      </c>
      <c r="C3" s="20">
        <v>1</v>
      </c>
      <c r="D3" s="22">
        <v>100</v>
      </c>
      <c r="F3">
        <v>1</v>
      </c>
      <c r="G3">
        <v>1</v>
      </c>
      <c r="H3">
        <f>B3/B6</f>
        <v>0.20833333333333334</v>
      </c>
      <c r="I3">
        <f>D3/$D$6</f>
        <v>0.41666666666666669</v>
      </c>
      <c r="J3">
        <f>+H3*I3</f>
        <v>8.6805555555555566E-2</v>
      </c>
      <c r="K3" s="1">
        <f>AVERAGE($B$6,$D$6)*J3</f>
        <v>20.833333333333336</v>
      </c>
      <c r="L3" s="1"/>
      <c r="M3" s="25" t="s">
        <v>13</v>
      </c>
      <c r="N3" s="25" t="s">
        <v>31</v>
      </c>
      <c r="O3" s="25" t="s">
        <v>32</v>
      </c>
      <c r="P3" s="25" t="s">
        <v>33</v>
      </c>
      <c r="Q3" s="25" t="s">
        <v>47</v>
      </c>
    </row>
    <row r="4" spans="1:18" x14ac:dyDescent="0.3">
      <c r="A4" s="20">
        <v>2</v>
      </c>
      <c r="B4" s="22">
        <v>90</v>
      </c>
      <c r="C4" s="20">
        <v>2</v>
      </c>
      <c r="D4" s="22">
        <v>60</v>
      </c>
      <c r="F4">
        <v>1</v>
      </c>
      <c r="G4">
        <v>2</v>
      </c>
      <c r="H4">
        <f>B3/B6</f>
        <v>0.20833333333333334</v>
      </c>
      <c r="I4">
        <f>D4/$D$6</f>
        <v>0.25</v>
      </c>
      <c r="J4">
        <f t="shared" ref="J4:J11" si="0">+H4*I4</f>
        <v>5.2083333333333336E-2</v>
      </c>
      <c r="K4" s="1">
        <f t="shared" ref="K4:K11" si="1">AVERAGE($B$6,$D$6)*J4</f>
        <v>12.5</v>
      </c>
      <c r="L4" s="1"/>
      <c r="M4" s="25" t="s">
        <v>28</v>
      </c>
      <c r="N4" s="26">
        <v>20.8333333333333</v>
      </c>
      <c r="O4" s="26">
        <v>12.5</v>
      </c>
      <c r="P4" s="26">
        <v>16.6666666666667</v>
      </c>
      <c r="Q4" s="26">
        <f>SUM(N4:P4)</f>
        <v>50</v>
      </c>
      <c r="R4" s="1"/>
    </row>
    <row r="5" spans="1:18" x14ac:dyDescent="0.3">
      <c r="A5" s="20">
        <v>3</v>
      </c>
      <c r="B5" s="22">
        <v>100</v>
      </c>
      <c r="C5" s="20">
        <v>3</v>
      </c>
      <c r="D5" s="22">
        <v>80</v>
      </c>
      <c r="F5">
        <v>1</v>
      </c>
      <c r="G5">
        <v>3</v>
      </c>
      <c r="H5">
        <f>B3/B6</f>
        <v>0.20833333333333334</v>
      </c>
      <c r="I5">
        <f>D5/$D$6</f>
        <v>0.33333333333333331</v>
      </c>
      <c r="J5">
        <f t="shared" si="0"/>
        <v>6.9444444444444448E-2</v>
      </c>
      <c r="K5" s="1">
        <f t="shared" si="1"/>
        <v>16.666666666666668</v>
      </c>
      <c r="L5" s="1"/>
      <c r="M5" s="25" t="s">
        <v>29</v>
      </c>
      <c r="N5" s="25">
        <v>37.5</v>
      </c>
      <c r="O5" s="25">
        <v>22.5</v>
      </c>
      <c r="P5" s="25">
        <v>30</v>
      </c>
      <c r="Q5" s="26">
        <f t="shared" ref="Q5:Q6" si="2">SUM(N5:P5)</f>
        <v>90</v>
      </c>
    </row>
    <row r="6" spans="1:18" x14ac:dyDescent="0.3">
      <c r="B6" s="23">
        <f>SUM(B3:B5)</f>
        <v>240</v>
      </c>
      <c r="D6" s="23">
        <f>SUM(D3:D5)</f>
        <v>240</v>
      </c>
      <c r="F6">
        <v>2</v>
      </c>
      <c r="G6">
        <v>1</v>
      </c>
      <c r="H6">
        <f>B4/B6</f>
        <v>0.375</v>
      </c>
      <c r="I6">
        <f>D3/$D$6</f>
        <v>0.41666666666666669</v>
      </c>
      <c r="J6">
        <f t="shared" si="0"/>
        <v>0.15625</v>
      </c>
      <c r="K6" s="1">
        <f t="shared" si="1"/>
        <v>37.5</v>
      </c>
      <c r="L6" s="1"/>
      <c r="M6" s="25" t="s">
        <v>30</v>
      </c>
      <c r="N6" s="26">
        <v>41.666666666666671</v>
      </c>
      <c r="O6" s="26">
        <v>25</v>
      </c>
      <c r="P6" s="26">
        <v>33.333333333333336</v>
      </c>
      <c r="Q6" s="26">
        <f t="shared" si="2"/>
        <v>100</v>
      </c>
    </row>
    <row r="7" spans="1:18" x14ac:dyDescent="0.3">
      <c r="F7">
        <v>2</v>
      </c>
      <c r="G7">
        <v>2</v>
      </c>
      <c r="H7">
        <f>B4/B6</f>
        <v>0.375</v>
      </c>
      <c r="I7">
        <f>D4/$D$6</f>
        <v>0.25</v>
      </c>
      <c r="J7">
        <f t="shared" si="0"/>
        <v>9.375E-2</v>
      </c>
      <c r="K7" s="1">
        <f t="shared" si="1"/>
        <v>22.5</v>
      </c>
      <c r="L7" s="1"/>
      <c r="M7" s="25" t="s">
        <v>48</v>
      </c>
      <c r="N7" s="26">
        <f>SUM(N4:N6)</f>
        <v>99.999999999999972</v>
      </c>
      <c r="O7" s="26">
        <f t="shared" ref="O7:P7" si="3">SUM(O4:O6)</f>
        <v>60</v>
      </c>
      <c r="P7" s="26">
        <f t="shared" si="3"/>
        <v>80.000000000000028</v>
      </c>
      <c r="Q7" s="25"/>
    </row>
    <row r="8" spans="1:18" x14ac:dyDescent="0.3">
      <c r="F8">
        <v>2</v>
      </c>
      <c r="G8">
        <v>3</v>
      </c>
      <c r="H8">
        <f>B4/B6</f>
        <v>0.375</v>
      </c>
      <c r="I8">
        <f>D5/$D$6</f>
        <v>0.33333333333333331</v>
      </c>
      <c r="J8">
        <f t="shared" si="0"/>
        <v>0.125</v>
      </c>
      <c r="K8" s="1">
        <f t="shared" si="1"/>
        <v>30</v>
      </c>
      <c r="L8" s="1"/>
    </row>
    <row r="9" spans="1:18" x14ac:dyDescent="0.3">
      <c r="F9">
        <v>3</v>
      </c>
      <c r="G9">
        <v>1</v>
      </c>
      <c r="H9">
        <f>B5/B6</f>
        <v>0.41666666666666669</v>
      </c>
      <c r="I9">
        <f>D3/$D$6</f>
        <v>0.41666666666666669</v>
      </c>
      <c r="J9">
        <f t="shared" si="0"/>
        <v>0.17361111111111113</v>
      </c>
      <c r="K9" s="1">
        <f t="shared" si="1"/>
        <v>41.666666666666671</v>
      </c>
      <c r="L9" s="1"/>
    </row>
    <row r="10" spans="1:18" x14ac:dyDescent="0.3">
      <c r="F10">
        <v>3</v>
      </c>
      <c r="G10">
        <v>2</v>
      </c>
      <c r="H10">
        <f>B5/B6</f>
        <v>0.41666666666666669</v>
      </c>
      <c r="I10">
        <f>D4/$D$6</f>
        <v>0.25</v>
      </c>
      <c r="J10">
        <f t="shared" si="0"/>
        <v>0.10416666666666667</v>
      </c>
      <c r="K10" s="1">
        <f t="shared" si="1"/>
        <v>25</v>
      </c>
      <c r="L10" s="1"/>
    </row>
    <row r="11" spans="1:18" x14ac:dyDescent="0.3">
      <c r="F11">
        <v>3</v>
      </c>
      <c r="G11">
        <v>3</v>
      </c>
      <c r="H11">
        <f>B5/B6</f>
        <v>0.41666666666666669</v>
      </c>
      <c r="I11">
        <f>D5/$D$6</f>
        <v>0.33333333333333331</v>
      </c>
      <c r="J11">
        <f t="shared" si="0"/>
        <v>0.1388888888888889</v>
      </c>
      <c r="K11" s="1">
        <f t="shared" si="1"/>
        <v>33.333333333333336</v>
      </c>
      <c r="L11" s="1"/>
    </row>
    <row r="14" spans="1:18" x14ac:dyDescent="0.3">
      <c r="H14">
        <f>+SUM(H3:H11)</f>
        <v>2.9999999999999996</v>
      </c>
      <c r="I14">
        <f>+SUM(I3:I11)</f>
        <v>3</v>
      </c>
      <c r="J14">
        <f>+SUM(J3:J11)</f>
        <v>1</v>
      </c>
      <c r="K14" s="1">
        <f>SUM(K3:K11)</f>
        <v>240.00000000000003</v>
      </c>
      <c r="L14" s="1"/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V26"/>
  <sheetViews>
    <sheetView zoomScale="137" zoomScaleNormal="100" workbookViewId="0">
      <selection activeCell="I28" sqref="I28"/>
    </sheetView>
  </sheetViews>
  <sheetFormatPr defaultRowHeight="14.4" x14ac:dyDescent="0.3"/>
  <cols>
    <col min="7" max="7" width="10.21875" customWidth="1"/>
    <col min="10" max="10" width="10.6640625" customWidth="1"/>
    <col min="13" max="13" width="12.21875" customWidth="1"/>
    <col min="21" max="21" width="11.88671875" customWidth="1"/>
  </cols>
  <sheetData>
    <row r="2" spans="1:22" x14ac:dyDescent="0.3">
      <c r="A2" t="s">
        <v>15</v>
      </c>
    </row>
    <row r="3" spans="1:22" ht="15" thickBot="1" x14ac:dyDescent="0.35">
      <c r="C3" s="22" t="s">
        <v>10</v>
      </c>
      <c r="D3" s="37" t="s">
        <v>31</v>
      </c>
      <c r="E3" s="37" t="s">
        <v>32</v>
      </c>
      <c r="F3" s="37" t="s">
        <v>33</v>
      </c>
      <c r="H3" s="22" t="s">
        <v>0</v>
      </c>
      <c r="I3" s="22" t="s">
        <v>2</v>
      </c>
    </row>
    <row r="4" spans="1:22" x14ac:dyDescent="0.3">
      <c r="C4" s="24" t="s">
        <v>28</v>
      </c>
      <c r="D4" s="28">
        <v>7</v>
      </c>
      <c r="E4" s="29">
        <v>2</v>
      </c>
      <c r="F4" s="30">
        <v>4</v>
      </c>
      <c r="H4" s="22">
        <v>50</v>
      </c>
      <c r="I4" s="22">
        <v>100</v>
      </c>
    </row>
    <row r="5" spans="1:22" x14ac:dyDescent="0.3">
      <c r="C5" s="24" t="s">
        <v>29</v>
      </c>
      <c r="D5" s="31">
        <v>8</v>
      </c>
      <c r="E5" s="32">
        <v>9</v>
      </c>
      <c r="F5" s="33">
        <v>6</v>
      </c>
      <c r="H5" s="22">
        <v>90</v>
      </c>
      <c r="I5" s="22">
        <v>60</v>
      </c>
    </row>
    <row r="6" spans="1:22" ht="15" thickBot="1" x14ac:dyDescent="0.35">
      <c r="C6" s="24" t="s">
        <v>30</v>
      </c>
      <c r="D6" s="34">
        <v>10</v>
      </c>
      <c r="E6" s="35">
        <v>5</v>
      </c>
      <c r="F6" s="36">
        <v>11</v>
      </c>
      <c r="H6" s="22">
        <v>100</v>
      </c>
      <c r="I6" s="22">
        <v>80</v>
      </c>
    </row>
    <row r="7" spans="1:22" ht="15" thickBot="1" x14ac:dyDescent="0.35">
      <c r="C7" s="23"/>
      <c r="D7" s="53"/>
      <c r="E7" s="53"/>
      <c r="F7" s="54"/>
      <c r="H7" s="23"/>
      <c r="I7" s="23"/>
    </row>
    <row r="8" spans="1:22" ht="15" thickBot="1" x14ac:dyDescent="0.35">
      <c r="D8" s="6"/>
      <c r="E8" s="6"/>
      <c r="F8" s="27"/>
      <c r="G8" s="60" t="s">
        <v>34</v>
      </c>
      <c r="H8" s="61"/>
      <c r="I8" s="61"/>
      <c r="J8" s="61"/>
      <c r="K8" s="61"/>
      <c r="L8" s="61"/>
      <c r="M8" s="61"/>
      <c r="N8" s="62"/>
      <c r="O8" s="65" t="s">
        <v>41</v>
      </c>
      <c r="P8" s="61"/>
      <c r="Q8" s="61"/>
      <c r="R8" s="61"/>
      <c r="S8" s="61"/>
      <c r="T8" s="61"/>
      <c r="U8" s="61"/>
      <c r="V8" s="62"/>
    </row>
    <row r="9" spans="1:22" ht="29.4" thickBot="1" x14ac:dyDescent="0.35">
      <c r="A9" s="98" t="s">
        <v>4</v>
      </c>
      <c r="B9" s="99" t="s">
        <v>5</v>
      </c>
      <c r="C9" s="100" t="s">
        <v>10</v>
      </c>
      <c r="D9" s="101"/>
      <c r="E9" s="98" t="s">
        <v>0</v>
      </c>
      <c r="F9" s="100" t="s">
        <v>2</v>
      </c>
      <c r="G9" s="57" t="s">
        <v>39</v>
      </c>
      <c r="H9" s="64" t="s">
        <v>17</v>
      </c>
      <c r="I9" s="58" t="s">
        <v>35</v>
      </c>
      <c r="J9" s="59" t="s">
        <v>36</v>
      </c>
      <c r="K9" s="64" t="s">
        <v>18</v>
      </c>
      <c r="L9" s="58" t="s">
        <v>37</v>
      </c>
      <c r="M9" s="58" t="s">
        <v>38</v>
      </c>
      <c r="N9" s="63" t="s">
        <v>40</v>
      </c>
      <c r="O9" s="66" t="s">
        <v>42</v>
      </c>
      <c r="P9" s="64" t="s">
        <v>17</v>
      </c>
      <c r="Q9" s="58" t="s">
        <v>43</v>
      </c>
      <c r="R9" s="58" t="s">
        <v>44</v>
      </c>
      <c r="S9" s="64" t="s">
        <v>18</v>
      </c>
      <c r="T9" s="58" t="s">
        <v>45</v>
      </c>
      <c r="U9" s="58" t="s">
        <v>46</v>
      </c>
      <c r="V9" s="63" t="s">
        <v>40</v>
      </c>
    </row>
    <row r="10" spans="1:22" x14ac:dyDescent="0.3">
      <c r="A10" s="46">
        <v>1</v>
      </c>
      <c r="B10" s="23">
        <v>1</v>
      </c>
      <c r="C10" s="47">
        <v>7</v>
      </c>
      <c r="E10" s="40">
        <v>50</v>
      </c>
      <c r="F10" s="51">
        <v>100</v>
      </c>
      <c r="G10" s="40">
        <f>+C10+C11+C12</f>
        <v>13</v>
      </c>
      <c r="H10">
        <f>+C10/G10</f>
        <v>0.53846153846153844</v>
      </c>
      <c r="I10" s="1">
        <f>+H10*E10</f>
        <v>26.923076923076923</v>
      </c>
      <c r="J10" s="38">
        <f>+I10+I13+I16</f>
        <v>96.688963210702354</v>
      </c>
      <c r="K10">
        <f>+I10/J10</f>
        <v>0.27845036319612587</v>
      </c>
      <c r="L10" s="1">
        <f>+K10*F10</f>
        <v>27.845036319612586</v>
      </c>
      <c r="M10" s="41">
        <f>+ABS(L10-I10)</f>
        <v>0.92195939653566228</v>
      </c>
      <c r="N10" s="55" t="str">
        <f t="shared" ref="N10:N18" si="0">IF(M10&gt;1,"NewIte","Stop")</f>
        <v>Stop</v>
      </c>
      <c r="O10" s="91">
        <f>+L10+L11+L12</f>
        <v>50.43512991591858</v>
      </c>
      <c r="P10">
        <f>+L10/O10</f>
        <v>0.55209605618214141</v>
      </c>
      <c r="Q10" s="1">
        <f>+P10*E10</f>
        <v>27.604802809107071</v>
      </c>
      <c r="R10" s="38">
        <f>+Q10+Q13+Q16</f>
        <v>99.91553645631069</v>
      </c>
      <c r="S10">
        <f>+Q10/R10</f>
        <v>0.27628138513951345</v>
      </c>
      <c r="T10" s="1">
        <f>+S10*F10</f>
        <v>27.628138513951345</v>
      </c>
      <c r="U10" s="41">
        <f>+ABS(T10-Q10)</f>
        <v>2.3335704844274829E-2</v>
      </c>
      <c r="V10" s="55" t="str">
        <f t="shared" ref="V10:V18" si="1">IF(U10&gt;1,"NewIte","Stop")</f>
        <v>Stop</v>
      </c>
    </row>
    <row r="11" spans="1:22" x14ac:dyDescent="0.3">
      <c r="A11" s="46">
        <v>1</v>
      </c>
      <c r="B11" s="23">
        <v>2</v>
      </c>
      <c r="C11" s="47">
        <v>2</v>
      </c>
      <c r="E11" s="40">
        <v>50</v>
      </c>
      <c r="F11" s="51">
        <v>60</v>
      </c>
      <c r="G11" s="40">
        <f>+C10+C11+C12</f>
        <v>13</v>
      </c>
      <c r="H11">
        <f t="shared" ref="H11:H18" si="2">+C11/G11</f>
        <v>0.15384615384615385</v>
      </c>
      <c r="I11" s="1">
        <f t="shared" ref="I11:I18" si="3">+H11*E11</f>
        <v>7.6923076923076925</v>
      </c>
      <c r="J11" s="38">
        <f>+I11+I14+I17</f>
        <v>62.140468227424755</v>
      </c>
      <c r="K11">
        <f t="shared" ref="K11:K18" si="4">+I11/J11</f>
        <v>0.12378902045209902</v>
      </c>
      <c r="L11" s="1">
        <f t="shared" ref="L11:L18" si="5">+K11*F11</f>
        <v>7.4273412271259414</v>
      </c>
      <c r="M11" s="41">
        <f t="shared" ref="M11:M18" si="6">+ABS(L11-I11)</f>
        <v>0.26496646518175115</v>
      </c>
      <c r="N11" s="55" t="str">
        <f t="shared" si="0"/>
        <v>Stop</v>
      </c>
      <c r="O11" s="91">
        <f>+L10+L11+L12</f>
        <v>50.43512991591858</v>
      </c>
      <c r="P11">
        <f t="shared" ref="P11:P18" si="7">+L11/O11</f>
        <v>0.14726523436160888</v>
      </c>
      <c r="Q11" s="1">
        <f t="shared" ref="Q11:Q18" si="8">+P11*E11</f>
        <v>7.3632617180804436</v>
      </c>
      <c r="R11" s="38">
        <f>+Q11+Q14+Q17</f>
        <v>60.109857550378763</v>
      </c>
      <c r="S11">
        <f t="shared" ref="S11:S18" si="9">+Q11/R11</f>
        <v>0.12249674210106402</v>
      </c>
      <c r="T11" s="1">
        <f t="shared" ref="T11:T18" si="10">+S11*F11</f>
        <v>7.3498045260638412</v>
      </c>
      <c r="U11" s="41">
        <f t="shared" ref="U11:U18" si="11">+ABS(T11-Q11)</f>
        <v>1.3457192016602448E-2</v>
      </c>
      <c r="V11" s="55" t="str">
        <f t="shared" si="1"/>
        <v>Stop</v>
      </c>
    </row>
    <row r="12" spans="1:22" x14ac:dyDescent="0.3">
      <c r="A12" s="46">
        <v>1</v>
      </c>
      <c r="B12" s="23">
        <v>3</v>
      </c>
      <c r="C12" s="47">
        <v>4</v>
      </c>
      <c r="E12" s="40">
        <v>50</v>
      </c>
      <c r="F12" s="51">
        <v>80</v>
      </c>
      <c r="G12" s="40">
        <f>+C10+C11+C12</f>
        <v>13</v>
      </c>
      <c r="H12">
        <f t="shared" si="2"/>
        <v>0.30769230769230771</v>
      </c>
      <c r="I12" s="1">
        <f t="shared" si="3"/>
        <v>15.384615384615385</v>
      </c>
      <c r="J12" s="38">
        <f t="shared" ref="J12" si="12">+I12+I15+I18</f>
        <v>81.170568561872898</v>
      </c>
      <c r="K12">
        <f t="shared" si="4"/>
        <v>0.18953440461475074</v>
      </c>
      <c r="L12" s="1">
        <f t="shared" si="5"/>
        <v>15.162752369180058</v>
      </c>
      <c r="M12" s="41">
        <f t="shared" si="6"/>
        <v>0.22186301543532672</v>
      </c>
      <c r="N12" s="55" t="str">
        <f t="shared" si="0"/>
        <v>Stop</v>
      </c>
      <c r="O12" s="91">
        <f>+L10+L11+L12</f>
        <v>50.43512991591858</v>
      </c>
      <c r="P12">
        <f t="shared" si="7"/>
        <v>0.30063870945624982</v>
      </c>
      <c r="Q12" s="1">
        <f t="shared" si="8"/>
        <v>15.03193547281249</v>
      </c>
      <c r="R12" s="38">
        <f t="shared" ref="R12" si="13">+Q12+Q15+Q18</f>
        <v>79.974605993310547</v>
      </c>
      <c r="S12">
        <f t="shared" si="9"/>
        <v>0.18795885626582309</v>
      </c>
      <c r="T12" s="1">
        <f t="shared" si="10"/>
        <v>15.036708501265847</v>
      </c>
      <c r="U12" s="41">
        <f t="shared" si="11"/>
        <v>4.7730284533571421E-3</v>
      </c>
      <c r="V12" s="55" t="str">
        <f t="shared" si="1"/>
        <v>Stop</v>
      </c>
    </row>
    <row r="13" spans="1:22" x14ac:dyDescent="0.3">
      <c r="A13" s="46">
        <v>2</v>
      </c>
      <c r="B13" s="23">
        <v>1</v>
      </c>
      <c r="C13" s="47">
        <v>8</v>
      </c>
      <c r="E13" s="40">
        <v>90</v>
      </c>
      <c r="F13" s="51">
        <v>100</v>
      </c>
      <c r="G13" s="40">
        <f>+C13+C14+C15</f>
        <v>23</v>
      </c>
      <c r="H13">
        <f t="shared" si="2"/>
        <v>0.34782608695652173</v>
      </c>
      <c r="I13" s="1">
        <f t="shared" si="3"/>
        <v>31.304347826086957</v>
      </c>
      <c r="J13" s="38">
        <f>+I10+I13+I16</f>
        <v>96.688963210702354</v>
      </c>
      <c r="K13">
        <f t="shared" si="4"/>
        <v>0.32376340366655132</v>
      </c>
      <c r="L13" s="1">
        <f t="shared" si="5"/>
        <v>32.376340366655128</v>
      </c>
      <c r="M13" s="41">
        <f t="shared" si="6"/>
        <v>1.0719925405681714</v>
      </c>
      <c r="N13" s="55" t="str">
        <f t="shared" si="0"/>
        <v>NewIte</v>
      </c>
      <c r="O13" s="91">
        <f>+L13+L14+L15</f>
        <v>89.520324687289104</v>
      </c>
      <c r="P13">
        <f t="shared" si="7"/>
        <v>0.36166468877041741</v>
      </c>
      <c r="Q13" s="1">
        <f t="shared" si="8"/>
        <v>32.549821989337566</v>
      </c>
      <c r="R13" s="38">
        <f>+Q10+Q13+Q16</f>
        <v>99.91553645631069</v>
      </c>
      <c r="S13">
        <f t="shared" si="9"/>
        <v>0.32577337963421116</v>
      </c>
      <c r="T13" s="1">
        <f t="shared" si="10"/>
        <v>32.577337963421115</v>
      </c>
      <c r="U13" s="41">
        <f t="shared" si="11"/>
        <v>2.7515974083549111E-2</v>
      </c>
      <c r="V13" s="55" t="str">
        <f t="shared" si="1"/>
        <v>Stop</v>
      </c>
    </row>
    <row r="14" spans="1:22" x14ac:dyDescent="0.3">
      <c r="A14" s="46">
        <v>2</v>
      </c>
      <c r="B14" s="23">
        <v>2</v>
      </c>
      <c r="C14" s="47">
        <v>9</v>
      </c>
      <c r="E14" s="40">
        <v>90</v>
      </c>
      <c r="F14" s="51">
        <v>60</v>
      </c>
      <c r="G14" s="40">
        <f>+C13+C14+C15</f>
        <v>23</v>
      </c>
      <c r="H14">
        <f t="shared" si="2"/>
        <v>0.39130434782608697</v>
      </c>
      <c r="I14" s="1">
        <f t="shared" si="3"/>
        <v>35.217391304347828</v>
      </c>
      <c r="J14" s="38">
        <f t="shared" ref="J14:J15" si="14">+I11+I14+I17</f>
        <v>62.140468227424755</v>
      </c>
      <c r="K14">
        <f t="shared" si="4"/>
        <v>0.56673842841765332</v>
      </c>
      <c r="L14" s="1">
        <f t="shared" si="5"/>
        <v>34.004305705059195</v>
      </c>
      <c r="M14" s="41">
        <f t="shared" si="6"/>
        <v>1.2130855992886325</v>
      </c>
      <c r="N14" s="55" t="str">
        <f t="shared" si="0"/>
        <v>NewIte</v>
      </c>
      <c r="O14" s="91">
        <f>+L13+L14+L15</f>
        <v>89.520324687289104</v>
      </c>
      <c r="P14">
        <f t="shared" si="7"/>
        <v>0.3798501158685747</v>
      </c>
      <c r="Q14" s="1">
        <f t="shared" si="8"/>
        <v>34.186510428171722</v>
      </c>
      <c r="R14" s="38">
        <f t="shared" ref="R14:R15" si="15">+Q11+Q14+Q17</f>
        <v>60.109857550378763</v>
      </c>
      <c r="S14">
        <f t="shared" si="9"/>
        <v>0.56873384535173144</v>
      </c>
      <c r="T14" s="1">
        <f t="shared" si="10"/>
        <v>34.124030721103885</v>
      </c>
      <c r="U14" s="41">
        <f t="shared" si="11"/>
        <v>6.2479707067836898E-2</v>
      </c>
      <c r="V14" s="55" t="str">
        <f t="shared" si="1"/>
        <v>Stop</v>
      </c>
    </row>
    <row r="15" spans="1:22" x14ac:dyDescent="0.3">
      <c r="A15" s="46">
        <v>2</v>
      </c>
      <c r="B15" s="23">
        <v>3</v>
      </c>
      <c r="C15" s="47">
        <v>6</v>
      </c>
      <c r="E15" s="40">
        <v>90</v>
      </c>
      <c r="F15" s="51">
        <v>80</v>
      </c>
      <c r="G15" s="40">
        <f>+C13+C14+C15</f>
        <v>23</v>
      </c>
      <c r="H15">
        <f t="shared" si="2"/>
        <v>0.2608695652173913</v>
      </c>
      <c r="I15" s="1">
        <f t="shared" si="3"/>
        <v>23.478260869565215</v>
      </c>
      <c r="J15" s="38">
        <f t="shared" si="14"/>
        <v>81.170568561872898</v>
      </c>
      <c r="K15">
        <f t="shared" si="4"/>
        <v>0.28924598269468482</v>
      </c>
      <c r="L15" s="1">
        <f t="shared" si="5"/>
        <v>23.139678615574788</v>
      </c>
      <c r="M15" s="41">
        <f t="shared" si="6"/>
        <v>0.33858225399042752</v>
      </c>
      <c r="N15" s="55" t="str">
        <f t="shared" si="0"/>
        <v>Stop</v>
      </c>
      <c r="O15" s="91">
        <f>+L13+L14+L15</f>
        <v>89.520324687289104</v>
      </c>
      <c r="P15">
        <f t="shared" si="7"/>
        <v>0.25848519536100795</v>
      </c>
      <c r="Q15" s="1">
        <f t="shared" si="8"/>
        <v>23.263667582490715</v>
      </c>
      <c r="R15" s="38">
        <f t="shared" si="15"/>
        <v>79.974605993310547</v>
      </c>
      <c r="S15">
        <f t="shared" si="9"/>
        <v>0.29088817998598954</v>
      </c>
      <c r="T15" s="1">
        <f t="shared" si="10"/>
        <v>23.271054398879162</v>
      </c>
      <c r="U15" s="41">
        <f t="shared" si="11"/>
        <v>7.3868163884469595E-3</v>
      </c>
      <c r="V15" s="55" t="str">
        <f t="shared" si="1"/>
        <v>Stop</v>
      </c>
    </row>
    <row r="16" spans="1:22" x14ac:dyDescent="0.3">
      <c r="A16" s="46">
        <v>3</v>
      </c>
      <c r="B16" s="23">
        <v>1</v>
      </c>
      <c r="C16" s="47">
        <v>10</v>
      </c>
      <c r="E16" s="40">
        <v>100</v>
      </c>
      <c r="F16" s="51">
        <v>100</v>
      </c>
      <c r="G16" s="40">
        <f>+C16+C17+C18</f>
        <v>26</v>
      </c>
      <c r="H16">
        <f t="shared" si="2"/>
        <v>0.38461538461538464</v>
      </c>
      <c r="I16" s="1">
        <f t="shared" si="3"/>
        <v>38.461538461538467</v>
      </c>
      <c r="J16" s="38">
        <f>+I10+I13+I16</f>
        <v>96.688963210702354</v>
      </c>
      <c r="K16">
        <f t="shared" si="4"/>
        <v>0.39778623313732275</v>
      </c>
      <c r="L16" s="1">
        <f t="shared" si="5"/>
        <v>39.778623313732275</v>
      </c>
      <c r="M16" s="41">
        <f t="shared" si="6"/>
        <v>1.3170848521938083</v>
      </c>
      <c r="N16" s="55" t="str">
        <f t="shared" si="0"/>
        <v>NewIte</v>
      </c>
      <c r="O16" s="91">
        <f>+L16+L17+L18</f>
        <v>100.04454539679229</v>
      </c>
      <c r="P16">
        <f t="shared" si="7"/>
        <v>0.39760911657866049</v>
      </c>
      <c r="Q16" s="1">
        <f t="shared" si="8"/>
        <v>39.760911657866046</v>
      </c>
      <c r="R16" s="38">
        <f>+Q10+Q13+Q16</f>
        <v>99.91553645631069</v>
      </c>
      <c r="S16">
        <f t="shared" si="9"/>
        <v>0.39794523522627534</v>
      </c>
      <c r="T16" s="1">
        <f t="shared" si="10"/>
        <v>39.794523522627536</v>
      </c>
      <c r="U16" s="41">
        <f t="shared" si="11"/>
        <v>3.3611864761489585E-2</v>
      </c>
      <c r="V16" s="55" t="str">
        <f t="shared" si="1"/>
        <v>Stop</v>
      </c>
    </row>
    <row r="17" spans="1:22" x14ac:dyDescent="0.3">
      <c r="A17" s="46">
        <v>3</v>
      </c>
      <c r="B17" s="23">
        <v>2</v>
      </c>
      <c r="C17" s="47">
        <v>5</v>
      </c>
      <c r="E17" s="40">
        <v>100</v>
      </c>
      <c r="F17" s="51">
        <v>60</v>
      </c>
      <c r="G17" s="40">
        <f>+C16+C17+C18</f>
        <v>26</v>
      </c>
      <c r="H17">
        <f t="shared" si="2"/>
        <v>0.19230769230769232</v>
      </c>
      <c r="I17" s="1">
        <f t="shared" si="3"/>
        <v>19.230769230769234</v>
      </c>
      <c r="J17" s="38">
        <f t="shared" ref="J17:J18" si="16">+I11+I14+I17</f>
        <v>62.140468227424755</v>
      </c>
      <c r="K17">
        <f t="shared" si="4"/>
        <v>0.30947255113024758</v>
      </c>
      <c r="L17" s="1">
        <f t="shared" si="5"/>
        <v>18.568353067814854</v>
      </c>
      <c r="M17" s="41">
        <f t="shared" si="6"/>
        <v>0.66241616295437922</v>
      </c>
      <c r="N17" s="55" t="str">
        <f t="shared" si="0"/>
        <v>Stop</v>
      </c>
      <c r="O17" s="91">
        <f>+L16+L17+L18</f>
        <v>100.04454539679229</v>
      </c>
      <c r="P17">
        <f t="shared" si="7"/>
        <v>0.185600854041266</v>
      </c>
      <c r="Q17" s="1">
        <f t="shared" si="8"/>
        <v>18.5600854041266</v>
      </c>
      <c r="R17" s="38">
        <f t="shared" ref="R17:R18" si="17">+Q11+Q14+Q17</f>
        <v>60.109857550378763</v>
      </c>
      <c r="S17">
        <f t="shared" si="9"/>
        <v>0.30876941254720458</v>
      </c>
      <c r="T17" s="1">
        <f t="shared" si="10"/>
        <v>18.526164752832276</v>
      </c>
      <c r="U17" s="41">
        <f t="shared" si="11"/>
        <v>3.3920651294323534E-2</v>
      </c>
      <c r="V17" s="55" t="str">
        <f t="shared" si="1"/>
        <v>Stop</v>
      </c>
    </row>
    <row r="18" spans="1:22" ht="15" thickBot="1" x14ac:dyDescent="0.35">
      <c r="A18" s="48">
        <v>3</v>
      </c>
      <c r="B18" s="49">
        <v>3</v>
      </c>
      <c r="C18" s="50">
        <v>11</v>
      </c>
      <c r="E18" s="42">
        <v>100</v>
      </c>
      <c r="F18" s="52">
        <v>80</v>
      </c>
      <c r="G18" s="42">
        <f>+C16+C17+C18</f>
        <v>26</v>
      </c>
      <c r="H18" s="19">
        <f t="shared" si="2"/>
        <v>0.42307692307692307</v>
      </c>
      <c r="I18" s="43">
        <f t="shared" si="3"/>
        <v>42.307692307692307</v>
      </c>
      <c r="J18" s="44">
        <f t="shared" si="16"/>
        <v>81.170568561872898</v>
      </c>
      <c r="K18" s="19">
        <f t="shared" si="4"/>
        <v>0.52121961269056449</v>
      </c>
      <c r="L18" s="43">
        <f t="shared" si="5"/>
        <v>41.697569015245158</v>
      </c>
      <c r="M18" s="45">
        <f t="shared" si="6"/>
        <v>0.61012329244714891</v>
      </c>
      <c r="N18" s="56" t="str">
        <f t="shared" si="0"/>
        <v>Stop</v>
      </c>
      <c r="O18" s="92">
        <f>+L16+L17+L18</f>
        <v>100.04454539679229</v>
      </c>
      <c r="P18" s="19">
        <f t="shared" si="7"/>
        <v>0.41679002938007353</v>
      </c>
      <c r="Q18" s="43">
        <f t="shared" si="8"/>
        <v>41.679002938007351</v>
      </c>
      <c r="R18" s="44">
        <f t="shared" si="17"/>
        <v>79.974605993310547</v>
      </c>
      <c r="S18" s="19">
        <f t="shared" si="9"/>
        <v>0.52115296374818754</v>
      </c>
      <c r="T18" s="43">
        <f t="shared" si="10"/>
        <v>41.692237099855006</v>
      </c>
      <c r="U18" s="45">
        <f t="shared" si="11"/>
        <v>1.3234161847655912E-2</v>
      </c>
      <c r="V18" s="56" t="str">
        <f t="shared" si="1"/>
        <v>Stop</v>
      </c>
    </row>
    <row r="19" spans="1:22" x14ac:dyDescent="0.3">
      <c r="M19" s="39">
        <f>+MAX(M10:M18)</f>
        <v>1.3170848521938083</v>
      </c>
      <c r="N19" s="39"/>
      <c r="U19" s="39">
        <f>+MAX(U10:U18)</f>
        <v>6.2479707067836898E-2</v>
      </c>
    </row>
    <row r="22" spans="1:22" x14ac:dyDescent="0.3">
      <c r="G22" s="25" t="s">
        <v>13</v>
      </c>
      <c r="H22" s="25" t="s">
        <v>31</v>
      </c>
      <c r="I22" s="25" t="s">
        <v>32</v>
      </c>
      <c r="J22" s="25" t="s">
        <v>33</v>
      </c>
      <c r="K22" s="25" t="s">
        <v>47</v>
      </c>
    </row>
    <row r="23" spans="1:22" x14ac:dyDescent="0.3">
      <c r="G23" s="25" t="s">
        <v>28</v>
      </c>
      <c r="H23" s="26">
        <f>+T10</f>
        <v>27.628138513951345</v>
      </c>
      <c r="I23" s="26">
        <f>+T11</f>
        <v>7.3498045260638412</v>
      </c>
      <c r="J23" s="26">
        <f>+T12</f>
        <v>15.036708501265847</v>
      </c>
      <c r="K23" s="26">
        <f>SUM(H23:J23)</f>
        <v>50.014651541281033</v>
      </c>
    </row>
    <row r="24" spans="1:22" x14ac:dyDescent="0.3">
      <c r="G24" s="25" t="s">
        <v>29</v>
      </c>
      <c r="H24" s="26">
        <f>+T13</f>
        <v>32.577337963421115</v>
      </c>
      <c r="I24" s="26">
        <f>+T14</f>
        <v>34.124030721103885</v>
      </c>
      <c r="J24" s="26">
        <f>+T15</f>
        <v>23.271054398879162</v>
      </c>
      <c r="K24" s="26">
        <f t="shared" ref="K24:K25" si="18">SUM(H24:J24)</f>
        <v>89.972423083404152</v>
      </c>
    </row>
    <row r="25" spans="1:22" x14ac:dyDescent="0.3">
      <c r="G25" s="25" t="s">
        <v>30</v>
      </c>
      <c r="H25" s="26">
        <f>+T16</f>
        <v>39.794523522627536</v>
      </c>
      <c r="I25" s="26">
        <f>+T17</f>
        <v>18.526164752832276</v>
      </c>
      <c r="J25" s="26">
        <f>+T18</f>
        <v>41.692237099855006</v>
      </c>
      <c r="K25" s="26">
        <f t="shared" si="18"/>
        <v>100.01292537531482</v>
      </c>
    </row>
    <row r="26" spans="1:22" x14ac:dyDescent="0.3">
      <c r="G26" s="25" t="s">
        <v>48</v>
      </c>
      <c r="H26" s="26">
        <f>SUM(H23:H25)</f>
        <v>100</v>
      </c>
      <c r="I26" s="26">
        <f t="shared" ref="I26:J26" si="19">SUM(I23:I25)</f>
        <v>60</v>
      </c>
      <c r="J26" s="26">
        <f t="shared" si="19"/>
        <v>80.000000000000014</v>
      </c>
      <c r="K26" s="26">
        <f>SUM(H23:J25)</f>
        <v>240</v>
      </c>
      <c r="L26" s="67"/>
      <c r="M26" s="67"/>
    </row>
  </sheetData>
  <pageMargins left="0.7" right="0.7" top="0.75" bottom="0.75" header="0.3" footer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65"/>
  <sheetViews>
    <sheetView zoomScale="87" zoomScaleNormal="100" workbookViewId="0">
      <selection activeCell="J34" sqref="J34"/>
    </sheetView>
  </sheetViews>
  <sheetFormatPr defaultRowHeight="14.4" x14ac:dyDescent="0.3"/>
  <cols>
    <col min="12" max="12" width="9.88671875" customWidth="1"/>
    <col min="13" max="13" width="10.88671875" customWidth="1"/>
    <col min="16" max="16" width="9.44140625" customWidth="1"/>
  </cols>
  <sheetData>
    <row r="1" spans="1:28" x14ac:dyDescent="0.3">
      <c r="A1" t="s">
        <v>4</v>
      </c>
      <c r="B1" t="s">
        <v>5</v>
      </c>
      <c r="C1" t="s">
        <v>10</v>
      </c>
      <c r="D1" t="s">
        <v>11</v>
      </c>
      <c r="E1" t="s">
        <v>49</v>
      </c>
    </row>
    <row r="2" spans="1:28" ht="15" thickBot="1" x14ac:dyDescent="0.35">
      <c r="A2">
        <v>1</v>
      </c>
      <c r="B2">
        <v>1</v>
      </c>
      <c r="C2">
        <v>7</v>
      </c>
      <c r="D2">
        <v>10</v>
      </c>
      <c r="E2">
        <f>+LN(C2)</f>
        <v>1.9459101490553132</v>
      </c>
      <c r="G2" s="78" t="s">
        <v>11</v>
      </c>
      <c r="H2" s="78" t="s">
        <v>31</v>
      </c>
      <c r="I2" s="78" t="s">
        <v>32</v>
      </c>
      <c r="J2" s="78" t="s">
        <v>33</v>
      </c>
      <c r="O2" t="s">
        <v>27</v>
      </c>
      <c r="P2" s="78" t="s">
        <v>31</v>
      </c>
      <c r="Q2" s="78" t="s">
        <v>32</v>
      </c>
      <c r="R2" s="78" t="s">
        <v>33</v>
      </c>
      <c r="T2" t="s">
        <v>21</v>
      </c>
      <c r="U2" s="78" t="s">
        <v>31</v>
      </c>
      <c r="V2" s="78" t="s">
        <v>32</v>
      </c>
      <c r="W2" s="78" t="s">
        <v>33</v>
      </c>
    </row>
    <row r="3" spans="1:28" x14ac:dyDescent="0.3">
      <c r="A3">
        <v>2</v>
      </c>
      <c r="B3">
        <v>1</v>
      </c>
      <c r="C3">
        <v>8</v>
      </c>
      <c r="D3">
        <v>21</v>
      </c>
      <c r="E3">
        <f t="shared" ref="E3:E20" si="0">+LN(C3)</f>
        <v>2.0794415416798357</v>
      </c>
      <c r="G3" s="78" t="s">
        <v>28</v>
      </c>
      <c r="H3" s="70">
        <v>10</v>
      </c>
      <c r="I3" s="71">
        <v>21</v>
      </c>
      <c r="J3" s="72">
        <v>22</v>
      </c>
      <c r="L3" s="104"/>
      <c r="M3" s="104" t="s">
        <v>66</v>
      </c>
      <c r="O3" s="78" t="s">
        <v>28</v>
      </c>
      <c r="P3" s="79">
        <f t="shared" ref="P3:R5" si="1">+$J$61*LN(H3)+$J$60</f>
        <v>2.1871784792160702</v>
      </c>
      <c r="Q3" s="80">
        <f t="shared" si="1"/>
        <v>1.5123309265307863</v>
      </c>
      <c r="R3" s="81">
        <f t="shared" si="1"/>
        <v>1.4700174900592207</v>
      </c>
      <c r="T3" s="78" t="s">
        <v>28</v>
      </c>
      <c r="U3" s="79">
        <f t="shared" ref="U3:W5" si="2">+EXP(P3)</f>
        <v>8.9100377582841741</v>
      </c>
      <c r="V3" s="80">
        <f t="shared" si="2"/>
        <v>4.5372945781394929</v>
      </c>
      <c r="W3" s="81">
        <f t="shared" si="2"/>
        <v>4.349311210108147</v>
      </c>
    </row>
    <row r="4" spans="1:28" x14ac:dyDescent="0.3">
      <c r="A4">
        <v>3</v>
      </c>
      <c r="B4">
        <v>1</v>
      </c>
      <c r="C4">
        <v>10</v>
      </c>
      <c r="D4">
        <v>23</v>
      </c>
      <c r="E4">
        <f t="shared" si="0"/>
        <v>2.3025850929940459</v>
      </c>
      <c r="G4" s="78" t="s">
        <v>29</v>
      </c>
      <c r="H4" s="73">
        <v>21</v>
      </c>
      <c r="I4" s="53">
        <v>12</v>
      </c>
      <c r="J4" s="74">
        <v>27</v>
      </c>
      <c r="L4" s="102" t="s">
        <v>19</v>
      </c>
      <c r="M4" s="102">
        <f>+J60</f>
        <v>4.2815519810963867</v>
      </c>
      <c r="O4" s="78" t="s">
        <v>29</v>
      </c>
      <c r="P4" s="82">
        <f t="shared" si="1"/>
        <v>1.5123309265307863</v>
      </c>
      <c r="Q4" s="39">
        <f t="shared" si="1"/>
        <v>2.0213433756480597</v>
      </c>
      <c r="R4" s="83">
        <f t="shared" si="1"/>
        <v>1.2837416418901375</v>
      </c>
      <c r="T4" s="78" t="s">
        <v>29</v>
      </c>
      <c r="U4" s="82">
        <f t="shared" si="2"/>
        <v>4.5372945781394929</v>
      </c>
      <c r="V4" s="39">
        <f t="shared" si="2"/>
        <v>7.5484585409015859</v>
      </c>
      <c r="W4" s="83">
        <f t="shared" si="2"/>
        <v>3.6101222711293284</v>
      </c>
    </row>
    <row r="5" spans="1:28" ht="15" thickBot="1" x14ac:dyDescent="0.35">
      <c r="A5">
        <v>1</v>
      </c>
      <c r="B5">
        <v>2</v>
      </c>
      <c r="C5">
        <v>2</v>
      </c>
      <c r="D5">
        <v>21</v>
      </c>
      <c r="E5">
        <f t="shared" si="0"/>
        <v>0.69314718055994529</v>
      </c>
      <c r="G5" s="78" t="s">
        <v>30</v>
      </c>
      <c r="H5" s="75">
        <v>23</v>
      </c>
      <c r="I5" s="76">
        <v>27</v>
      </c>
      <c r="J5" s="77">
        <v>12</v>
      </c>
      <c r="L5" s="102" t="s">
        <v>82</v>
      </c>
      <c r="M5" s="102">
        <f>+J61</f>
        <v>-0.90957485491101109</v>
      </c>
      <c r="O5" s="78" t="s">
        <v>30</v>
      </c>
      <c r="P5" s="84">
        <f t="shared" si="1"/>
        <v>1.4295852845683159</v>
      </c>
      <c r="Q5" s="85">
        <f t="shared" si="1"/>
        <v>1.2837416418901375</v>
      </c>
      <c r="R5" s="86">
        <f t="shared" si="1"/>
        <v>2.0213433756480597</v>
      </c>
      <c r="T5" s="78" t="s">
        <v>30</v>
      </c>
      <c r="U5" s="84">
        <f t="shared" si="2"/>
        <v>4.1769665801792355</v>
      </c>
      <c r="V5" s="85">
        <f t="shared" si="2"/>
        <v>3.6101222711293284</v>
      </c>
      <c r="W5" s="86">
        <f t="shared" si="2"/>
        <v>7.5484585409015859</v>
      </c>
    </row>
    <row r="6" spans="1:28" ht="15" thickBot="1" x14ac:dyDescent="0.35">
      <c r="A6">
        <v>2</v>
      </c>
      <c r="B6">
        <v>2</v>
      </c>
      <c r="C6">
        <v>9</v>
      </c>
      <c r="D6">
        <v>12</v>
      </c>
      <c r="E6">
        <f t="shared" si="0"/>
        <v>2.1972245773362196</v>
      </c>
    </row>
    <row r="7" spans="1:28" ht="15" thickBot="1" x14ac:dyDescent="0.35">
      <c r="A7">
        <v>3</v>
      </c>
      <c r="B7">
        <v>2</v>
      </c>
      <c r="C7">
        <v>5</v>
      </c>
      <c r="D7">
        <v>27</v>
      </c>
      <c r="E7">
        <f t="shared" si="0"/>
        <v>1.6094379124341003</v>
      </c>
      <c r="M7" s="93" t="s">
        <v>34</v>
      </c>
      <c r="N7" s="94"/>
      <c r="O7" s="94"/>
      <c r="P7" s="94"/>
      <c r="Q7" s="94"/>
      <c r="R7" s="94"/>
      <c r="S7" s="94"/>
      <c r="T7" s="95"/>
      <c r="U7" s="65" t="s">
        <v>41</v>
      </c>
      <c r="V7" s="61"/>
      <c r="W7" s="61"/>
      <c r="X7" s="61"/>
      <c r="Y7" s="61"/>
      <c r="Z7" s="61"/>
      <c r="AA7" s="61"/>
      <c r="AB7" s="62"/>
    </row>
    <row r="8" spans="1:28" ht="29.4" thickBot="1" x14ac:dyDescent="0.35">
      <c r="A8" s="97">
        <v>1</v>
      </c>
      <c r="B8" s="97">
        <v>3</v>
      </c>
      <c r="C8" s="97">
        <v>4</v>
      </c>
      <c r="D8" s="97">
        <v>22</v>
      </c>
      <c r="E8" s="97">
        <f t="shared" si="0"/>
        <v>1.3862943611198906</v>
      </c>
      <c r="G8" s="98" t="s">
        <v>4</v>
      </c>
      <c r="H8" s="99" t="s">
        <v>5</v>
      </c>
      <c r="I8" s="100" t="s">
        <v>21</v>
      </c>
      <c r="J8" s="97"/>
      <c r="K8" s="98" t="s">
        <v>0</v>
      </c>
      <c r="L8" s="100" t="s">
        <v>2</v>
      </c>
      <c r="M8" s="87" t="s">
        <v>73</v>
      </c>
      <c r="N8" s="88" t="s">
        <v>17</v>
      </c>
      <c r="O8" s="89" t="s">
        <v>74</v>
      </c>
      <c r="P8" s="89" t="s">
        <v>75</v>
      </c>
      <c r="Q8" s="88" t="s">
        <v>18</v>
      </c>
      <c r="R8" s="89" t="s">
        <v>76</v>
      </c>
      <c r="S8" s="89" t="s">
        <v>38</v>
      </c>
      <c r="T8" s="90" t="s">
        <v>40</v>
      </c>
      <c r="U8" s="87" t="s">
        <v>42</v>
      </c>
      <c r="V8" s="88" t="s">
        <v>17</v>
      </c>
      <c r="W8" s="89" t="s">
        <v>43</v>
      </c>
      <c r="X8" s="89" t="s">
        <v>44</v>
      </c>
      <c r="Y8" s="88" t="s">
        <v>18</v>
      </c>
      <c r="Z8" s="89" t="s">
        <v>45</v>
      </c>
      <c r="AA8" s="89" t="s">
        <v>46</v>
      </c>
      <c r="AB8" s="90" t="s">
        <v>40</v>
      </c>
    </row>
    <row r="9" spans="1:28" x14ac:dyDescent="0.3">
      <c r="A9">
        <v>2</v>
      </c>
      <c r="B9">
        <v>3</v>
      </c>
      <c r="C9">
        <v>6</v>
      </c>
      <c r="D9">
        <v>27</v>
      </c>
      <c r="E9">
        <f t="shared" si="0"/>
        <v>1.791759469228055</v>
      </c>
      <c r="G9" s="46">
        <v>1</v>
      </c>
      <c r="H9" s="23">
        <v>1</v>
      </c>
      <c r="I9" s="41">
        <f>+U3</f>
        <v>8.9100377582841741</v>
      </c>
      <c r="K9" s="40">
        <v>50</v>
      </c>
      <c r="L9" s="51">
        <v>100</v>
      </c>
      <c r="M9" s="91">
        <f>+I9+I10+I11</f>
        <v>17.796643546531815</v>
      </c>
      <c r="N9">
        <f>+I9/M9</f>
        <v>0.50065832554254586</v>
      </c>
      <c r="O9" s="1">
        <f>+N9*K9</f>
        <v>25.032916277127292</v>
      </c>
      <c r="P9" s="38">
        <f>+O9+O12+O15</f>
        <v>78.286873654837152</v>
      </c>
      <c r="Q9">
        <f>+O9/P9</f>
        <v>0.31975879363245679</v>
      </c>
      <c r="R9" s="1">
        <f>+Q9*L9</f>
        <v>31.975879363245678</v>
      </c>
      <c r="S9" s="41">
        <f>+ABS(R9-O9)</f>
        <v>6.942963086118386</v>
      </c>
      <c r="T9" s="55" t="str">
        <f t="shared" ref="T9:T17" si="3">IF(S9&gt;1,"NewIte","Stop")</f>
        <v>NewIte</v>
      </c>
      <c r="U9" s="91">
        <f>+R9+R10+R11</f>
        <v>53.488949300571541</v>
      </c>
      <c r="V9">
        <f t="shared" ref="V9:V17" si="4">+R9/U9</f>
        <v>0.59780346747069135</v>
      </c>
      <c r="W9" s="1">
        <f t="shared" ref="W9:W17" si="5">+V9*K9</f>
        <v>29.890173373534566</v>
      </c>
      <c r="X9" s="38">
        <f>+W9+W12+W15</f>
        <v>99.28129039194647</v>
      </c>
      <c r="Y9">
        <f>+W9/X9</f>
        <v>0.30106552055813335</v>
      </c>
      <c r="Z9" s="1">
        <f t="shared" ref="Z9:Z17" si="6">+Y9*L9</f>
        <v>30.106552055813335</v>
      </c>
      <c r="AA9" s="41">
        <f>+ABS(Z9-W9)</f>
        <v>0.21637868227876922</v>
      </c>
      <c r="AB9" s="55" t="str">
        <f t="shared" ref="AB9:AB17" si="7">IF(AA9&gt;1,"NewIte","Stop")</f>
        <v>Stop</v>
      </c>
    </row>
    <row r="10" spans="1:28" x14ac:dyDescent="0.3">
      <c r="A10">
        <v>3</v>
      </c>
      <c r="B10">
        <v>3</v>
      </c>
      <c r="C10">
        <v>11</v>
      </c>
      <c r="D10">
        <v>12</v>
      </c>
      <c r="E10">
        <f t="shared" si="0"/>
        <v>2.3978952727983707</v>
      </c>
      <c r="G10" s="46">
        <v>1</v>
      </c>
      <c r="H10" s="23">
        <v>2</v>
      </c>
      <c r="I10" s="41">
        <f>+V3</f>
        <v>4.5372945781394929</v>
      </c>
      <c r="K10" s="40">
        <v>50</v>
      </c>
      <c r="L10" s="51">
        <v>60</v>
      </c>
      <c r="M10" s="91">
        <f>+I9+I10+I11</f>
        <v>17.796643546531815</v>
      </c>
      <c r="N10">
        <f t="shared" ref="N10:N17" si="8">+I10/M10</f>
        <v>0.25495226480634403</v>
      </c>
      <c r="O10" s="1">
        <f t="shared" ref="O10:O17" si="9">+N10*K10</f>
        <v>12.747613240317202</v>
      </c>
      <c r="P10" s="38">
        <f t="shared" ref="P10:P11" si="10">+O10+O13+O16</f>
        <v>79.571279115486277</v>
      </c>
      <c r="Q10">
        <f t="shared" ref="Q10:Q17" si="11">+O10/P10</f>
        <v>0.16020369889763708</v>
      </c>
      <c r="R10" s="1">
        <f t="shared" ref="R10:R17" si="12">+Q10*L10</f>
        <v>9.6122219338582244</v>
      </c>
      <c r="S10" s="41">
        <f t="shared" ref="S10:S17" si="13">+ABS(R10-O10)</f>
        <v>3.1353913064589776</v>
      </c>
      <c r="T10" s="55" t="str">
        <f t="shared" si="3"/>
        <v>NewIte</v>
      </c>
      <c r="U10" s="91">
        <f>+R9+R10+R11</f>
        <v>53.488949300571541</v>
      </c>
      <c r="V10">
        <f t="shared" si="4"/>
        <v>0.17970481865037338</v>
      </c>
      <c r="W10" s="1">
        <f t="shared" si="5"/>
        <v>8.9852409325186695</v>
      </c>
      <c r="X10" s="38">
        <f>+W10+W13+W16</f>
        <v>60.794062873018348</v>
      </c>
      <c r="Y10">
        <f t="shared" ref="Y10:Y17" si="14">+W10/X10</f>
        <v>0.14779800046077368</v>
      </c>
      <c r="Z10" s="1">
        <f t="shared" si="6"/>
        <v>8.8678800276464216</v>
      </c>
      <c r="AA10" s="41">
        <f t="shared" ref="AA10:AA17" si="15">+ABS(Z10-W10)</f>
        <v>0.11736090487224793</v>
      </c>
      <c r="AB10" s="55" t="str">
        <f t="shared" si="7"/>
        <v>Stop</v>
      </c>
    </row>
    <row r="11" spans="1:28" x14ac:dyDescent="0.3">
      <c r="A11">
        <v>1</v>
      </c>
      <c r="B11">
        <v>4</v>
      </c>
      <c r="C11">
        <v>4</v>
      </c>
      <c r="D11">
        <v>19</v>
      </c>
      <c r="E11">
        <f t="shared" si="0"/>
        <v>1.3862943611198906</v>
      </c>
      <c r="G11" s="46">
        <v>1</v>
      </c>
      <c r="H11" s="23">
        <v>3</v>
      </c>
      <c r="I11" s="41">
        <f>+W3</f>
        <v>4.349311210108147</v>
      </c>
      <c r="K11" s="40">
        <v>50</v>
      </c>
      <c r="L11" s="51">
        <v>80</v>
      </c>
      <c r="M11" s="91">
        <f>+I9+I10+I11</f>
        <v>17.796643546531815</v>
      </c>
      <c r="N11">
        <f t="shared" si="8"/>
        <v>0.24438940965111</v>
      </c>
      <c r="O11" s="1">
        <f t="shared" si="9"/>
        <v>12.219470482555501</v>
      </c>
      <c r="P11" s="38">
        <f t="shared" si="10"/>
        <v>82.141847229676557</v>
      </c>
      <c r="Q11">
        <f t="shared" si="11"/>
        <v>0.14876060004334549</v>
      </c>
      <c r="R11" s="1">
        <f t="shared" si="12"/>
        <v>11.900848003467638</v>
      </c>
      <c r="S11" s="41">
        <f t="shared" si="13"/>
        <v>0.31862247908786223</v>
      </c>
      <c r="T11" s="55" t="str">
        <f t="shared" si="3"/>
        <v>Stop</v>
      </c>
      <c r="U11" s="91">
        <f>+R9+R10+R11</f>
        <v>53.488949300571541</v>
      </c>
      <c r="V11">
        <f t="shared" si="4"/>
        <v>0.22249171387893527</v>
      </c>
      <c r="W11" s="1">
        <f t="shared" si="5"/>
        <v>11.124585693946763</v>
      </c>
      <c r="X11" s="38">
        <f t="shared" ref="X11" si="16">+W11+W14+W17</f>
        <v>79.924646735035196</v>
      </c>
      <c r="Y11">
        <f t="shared" si="14"/>
        <v>0.13918842495265318</v>
      </c>
      <c r="Z11" s="1">
        <f t="shared" si="6"/>
        <v>11.135073996212254</v>
      </c>
      <c r="AA11" s="41">
        <f t="shared" si="15"/>
        <v>1.0488302265491356E-2</v>
      </c>
      <c r="AB11" s="55" t="str">
        <f t="shared" si="7"/>
        <v>Stop</v>
      </c>
    </row>
    <row r="12" spans="1:28" x14ac:dyDescent="0.3">
      <c r="A12">
        <v>2</v>
      </c>
      <c r="B12">
        <v>4</v>
      </c>
      <c r="C12">
        <v>3</v>
      </c>
      <c r="D12">
        <v>27</v>
      </c>
      <c r="E12">
        <f t="shared" si="0"/>
        <v>1.0986122886681098</v>
      </c>
      <c r="G12" s="46">
        <v>2</v>
      </c>
      <c r="H12" s="23">
        <v>1</v>
      </c>
      <c r="I12" s="41">
        <f>+U4</f>
        <v>4.5372945781394929</v>
      </c>
      <c r="K12" s="40">
        <v>90</v>
      </c>
      <c r="L12" s="51">
        <v>100</v>
      </c>
      <c r="M12" s="91">
        <f>+I12+I13+I14</f>
        <v>15.695875390170407</v>
      </c>
      <c r="N12">
        <f t="shared" si="8"/>
        <v>0.28907559886599177</v>
      </c>
      <c r="O12" s="1">
        <f t="shared" si="9"/>
        <v>26.016803897939258</v>
      </c>
      <c r="P12" s="38">
        <f>+O9+O12+O15</f>
        <v>78.286873654837152</v>
      </c>
      <c r="Q12">
        <f t="shared" si="11"/>
        <v>0.3323265150764102</v>
      </c>
      <c r="R12" s="1">
        <f t="shared" si="12"/>
        <v>33.232651507641023</v>
      </c>
      <c r="S12" s="41">
        <f t="shared" si="13"/>
        <v>7.2158476097017648</v>
      </c>
      <c r="T12" s="55" t="str">
        <f t="shared" si="3"/>
        <v>NewIte</v>
      </c>
      <c r="U12" s="91">
        <f>+R12+R13+R14</f>
        <v>86.030289532992811</v>
      </c>
      <c r="V12">
        <f t="shared" si="4"/>
        <v>0.38629012744280289</v>
      </c>
      <c r="W12" s="1">
        <f t="shared" si="5"/>
        <v>34.766111469852262</v>
      </c>
      <c r="X12" s="38">
        <f>+W9+W12+W15</f>
        <v>99.28129039194647</v>
      </c>
      <c r="Y12">
        <f t="shared" si="14"/>
        <v>0.35017787674395928</v>
      </c>
      <c r="Z12" s="1">
        <f t="shared" si="6"/>
        <v>35.017787674395926</v>
      </c>
      <c r="AA12" s="41">
        <f t="shared" si="15"/>
        <v>0.25167620454366357</v>
      </c>
      <c r="AB12" s="55" t="str">
        <f t="shared" si="7"/>
        <v>Stop</v>
      </c>
    </row>
    <row r="13" spans="1:28" x14ac:dyDescent="0.3">
      <c r="A13">
        <v>3</v>
      </c>
      <c r="B13">
        <v>4</v>
      </c>
      <c r="C13">
        <v>3</v>
      </c>
      <c r="D13">
        <v>28</v>
      </c>
      <c r="E13">
        <f t="shared" si="0"/>
        <v>1.0986122886681098</v>
      </c>
      <c r="G13" s="46">
        <v>2</v>
      </c>
      <c r="H13" s="23">
        <v>2</v>
      </c>
      <c r="I13" s="41">
        <f>+V4</f>
        <v>7.5484585409015859</v>
      </c>
      <c r="K13" s="40">
        <v>90</v>
      </c>
      <c r="L13" s="51">
        <v>60</v>
      </c>
      <c r="M13" s="91">
        <f>+I12+I13+I14</f>
        <v>15.695875390170407</v>
      </c>
      <c r="N13">
        <f t="shared" si="8"/>
        <v>0.48091988202383618</v>
      </c>
      <c r="O13" s="1">
        <f t="shared" si="9"/>
        <v>43.282789382145253</v>
      </c>
      <c r="P13" s="38">
        <f t="shared" ref="P13:P14" si="17">+O10+O13+O16</f>
        <v>79.571279115486277</v>
      </c>
      <c r="Q13">
        <f t="shared" si="11"/>
        <v>0.54394990080939265</v>
      </c>
      <c r="R13" s="1">
        <f t="shared" si="12"/>
        <v>32.636994048563558</v>
      </c>
      <c r="S13" s="41">
        <f t="shared" si="13"/>
        <v>10.645795333581695</v>
      </c>
      <c r="T13" s="55" t="str">
        <f t="shared" si="3"/>
        <v>NewIte</v>
      </c>
      <c r="U13" s="91">
        <f>+R12+R13+R14</f>
        <v>86.030289532992811</v>
      </c>
      <c r="V13">
        <f t="shared" si="4"/>
        <v>0.3793663165116653</v>
      </c>
      <c r="W13" s="1">
        <f t="shared" si="5"/>
        <v>34.142968486049874</v>
      </c>
      <c r="X13" s="38">
        <f t="shared" ref="X13:X14" si="18">+W10+W13+W16</f>
        <v>60.794062873018348</v>
      </c>
      <c r="Y13">
        <f t="shared" si="14"/>
        <v>0.56161682362576926</v>
      </c>
      <c r="Z13" s="1">
        <f t="shared" si="6"/>
        <v>33.697009417546155</v>
      </c>
      <c r="AA13" s="41">
        <f t="shared" si="15"/>
        <v>0.44595906850371847</v>
      </c>
      <c r="AB13" s="55" t="str">
        <f t="shared" si="7"/>
        <v>Stop</v>
      </c>
    </row>
    <row r="14" spans="1:28" x14ac:dyDescent="0.3">
      <c r="A14">
        <v>1</v>
      </c>
      <c r="B14">
        <v>5</v>
      </c>
      <c r="C14">
        <v>3</v>
      </c>
      <c r="D14">
        <v>27</v>
      </c>
      <c r="E14">
        <f t="shared" si="0"/>
        <v>1.0986122886681098</v>
      </c>
      <c r="G14" s="46">
        <v>2</v>
      </c>
      <c r="H14" s="23">
        <v>3</v>
      </c>
      <c r="I14" s="41">
        <f>+W4</f>
        <v>3.6101222711293284</v>
      </c>
      <c r="K14" s="40">
        <v>90</v>
      </c>
      <c r="L14" s="51">
        <v>80</v>
      </c>
      <c r="M14" s="91">
        <f>+I12+I13+I14</f>
        <v>15.695875390170407</v>
      </c>
      <c r="N14">
        <f t="shared" si="8"/>
        <v>0.23000451911017203</v>
      </c>
      <c r="O14" s="1">
        <f t="shared" si="9"/>
        <v>20.700406719915481</v>
      </c>
      <c r="P14" s="38">
        <f t="shared" si="17"/>
        <v>82.141847229676557</v>
      </c>
      <c r="Q14">
        <f t="shared" si="11"/>
        <v>0.25200804970985302</v>
      </c>
      <c r="R14" s="1">
        <f t="shared" si="12"/>
        <v>20.160643976788243</v>
      </c>
      <c r="S14" s="41">
        <f t="shared" si="13"/>
        <v>0.5397627431272376</v>
      </c>
      <c r="T14" s="55" t="str">
        <f t="shared" si="3"/>
        <v>Stop</v>
      </c>
      <c r="U14" s="91">
        <f>+R12+R13+R14</f>
        <v>86.030289532992811</v>
      </c>
      <c r="V14">
        <f t="shared" si="4"/>
        <v>0.23434355604553198</v>
      </c>
      <c r="W14" s="1">
        <f t="shared" si="5"/>
        <v>21.090920044097878</v>
      </c>
      <c r="X14" s="38">
        <f t="shared" si="18"/>
        <v>79.924646735035196</v>
      </c>
      <c r="Y14">
        <f t="shared" si="14"/>
        <v>0.26388505805997653</v>
      </c>
      <c r="Z14" s="1">
        <f t="shared" si="6"/>
        <v>21.110804644798122</v>
      </c>
      <c r="AA14" s="41">
        <f t="shared" si="15"/>
        <v>1.9884600700244448E-2</v>
      </c>
      <c r="AB14" s="55" t="str">
        <f t="shared" si="7"/>
        <v>Stop</v>
      </c>
    </row>
    <row r="15" spans="1:28" x14ac:dyDescent="0.3">
      <c r="A15">
        <v>2</v>
      </c>
      <c r="B15">
        <v>5</v>
      </c>
      <c r="C15">
        <v>4</v>
      </c>
      <c r="D15">
        <v>20</v>
      </c>
      <c r="E15">
        <f t="shared" si="0"/>
        <v>1.3862943611198906</v>
      </c>
      <c r="G15" s="46">
        <v>3</v>
      </c>
      <c r="H15" s="23">
        <v>1</v>
      </c>
      <c r="I15" s="41">
        <f>+U5</f>
        <v>4.1769665801792355</v>
      </c>
      <c r="K15" s="40">
        <v>100</v>
      </c>
      <c r="L15" s="51">
        <v>100</v>
      </c>
      <c r="M15" s="91">
        <f>+I15+I16+I17</f>
        <v>15.335547392210149</v>
      </c>
      <c r="N15">
        <f t="shared" si="8"/>
        <v>0.27237153479770598</v>
      </c>
      <c r="O15" s="1">
        <f t="shared" si="9"/>
        <v>27.237153479770598</v>
      </c>
      <c r="P15" s="38">
        <f>+O9+O12+O15</f>
        <v>78.286873654837152</v>
      </c>
      <c r="Q15">
        <f t="shared" si="11"/>
        <v>0.34791469129113295</v>
      </c>
      <c r="R15" s="1">
        <f t="shared" si="12"/>
        <v>34.791469129113295</v>
      </c>
      <c r="S15" s="41">
        <f t="shared" si="13"/>
        <v>7.5543156493426977</v>
      </c>
      <c r="T15" s="55" t="str">
        <f t="shared" si="3"/>
        <v>NewIte</v>
      </c>
      <c r="U15" s="91">
        <f>+R15+R16+R17</f>
        <v>100.48076116643564</v>
      </c>
      <c r="V15">
        <f t="shared" si="4"/>
        <v>0.34625005548559634</v>
      </c>
      <c r="W15" s="1">
        <f t="shared" si="5"/>
        <v>34.625005548559635</v>
      </c>
      <c r="X15" s="38">
        <f>+W9+W12+W15</f>
        <v>99.28129039194647</v>
      </c>
      <c r="Y15">
        <f t="shared" si="14"/>
        <v>0.34875660269790726</v>
      </c>
      <c r="Z15" s="1">
        <f t="shared" si="6"/>
        <v>34.875660269790728</v>
      </c>
      <c r="AA15" s="41">
        <f t="shared" si="15"/>
        <v>0.25065472123109345</v>
      </c>
      <c r="AB15" s="55" t="str">
        <f t="shared" si="7"/>
        <v>Stop</v>
      </c>
    </row>
    <row r="16" spans="1:28" x14ac:dyDescent="0.3">
      <c r="A16">
        <v>3</v>
      </c>
      <c r="B16">
        <v>5</v>
      </c>
      <c r="C16">
        <v>3</v>
      </c>
      <c r="D16">
        <v>35</v>
      </c>
      <c r="E16">
        <f t="shared" si="0"/>
        <v>1.0986122886681098</v>
      </c>
      <c r="G16" s="46">
        <v>3</v>
      </c>
      <c r="H16" s="23">
        <v>2</v>
      </c>
      <c r="I16" s="41">
        <f>+V5</f>
        <v>3.6101222711293284</v>
      </c>
      <c r="K16" s="40">
        <v>100</v>
      </c>
      <c r="L16" s="51">
        <v>60</v>
      </c>
      <c r="M16" s="91">
        <f>+I15+I16+I17</f>
        <v>15.335547392210149</v>
      </c>
      <c r="N16">
        <f t="shared" si="8"/>
        <v>0.23540876493023832</v>
      </c>
      <c r="O16" s="1">
        <f t="shared" si="9"/>
        <v>23.540876493023831</v>
      </c>
      <c r="P16" s="38">
        <f t="shared" ref="P16:P17" si="19">+O10+O13+O16</f>
        <v>79.571279115486277</v>
      </c>
      <c r="Q16">
        <f t="shared" si="11"/>
        <v>0.29584640029297044</v>
      </c>
      <c r="R16" s="1">
        <f t="shared" si="12"/>
        <v>17.750784017578226</v>
      </c>
      <c r="S16" s="41">
        <f t="shared" si="13"/>
        <v>5.7900924754456042</v>
      </c>
      <c r="T16" s="55" t="str">
        <f t="shared" si="3"/>
        <v>NewIte</v>
      </c>
      <c r="U16" s="91">
        <f>+R15+R16+R17</f>
        <v>100.48076116643564</v>
      </c>
      <c r="V16">
        <f t="shared" si="4"/>
        <v>0.17665853454449804</v>
      </c>
      <c r="W16" s="1">
        <f t="shared" si="5"/>
        <v>17.665853454449802</v>
      </c>
      <c r="X16" s="38">
        <f t="shared" ref="X16:X17" si="20">+W10+W13+W16</f>
        <v>60.794062873018348</v>
      </c>
      <c r="Y16">
        <f t="shared" si="14"/>
        <v>0.29058517591345701</v>
      </c>
      <c r="Z16" s="1">
        <f t="shared" si="6"/>
        <v>17.435110554807419</v>
      </c>
      <c r="AA16" s="41">
        <f t="shared" si="15"/>
        <v>0.23074289964238304</v>
      </c>
      <c r="AB16" s="55" t="str">
        <f t="shared" si="7"/>
        <v>Stop</v>
      </c>
    </row>
    <row r="17" spans="1:28" ht="15" thickBot="1" x14ac:dyDescent="0.35">
      <c r="A17">
        <v>1</v>
      </c>
      <c r="B17">
        <v>6</v>
      </c>
      <c r="C17">
        <v>4</v>
      </c>
      <c r="D17">
        <v>19</v>
      </c>
      <c r="E17">
        <f t="shared" si="0"/>
        <v>1.3862943611198906</v>
      </c>
      <c r="G17" s="48">
        <v>3</v>
      </c>
      <c r="H17" s="49">
        <v>3</v>
      </c>
      <c r="I17" s="45">
        <f>+W5</f>
        <v>7.5484585409015859</v>
      </c>
      <c r="K17" s="42">
        <v>100</v>
      </c>
      <c r="L17" s="52">
        <v>80</v>
      </c>
      <c r="M17" s="92">
        <f>+I15+I16+I17</f>
        <v>15.335547392210149</v>
      </c>
      <c r="N17" s="19">
        <f t="shared" si="8"/>
        <v>0.49221970027205575</v>
      </c>
      <c r="O17" s="43">
        <f t="shared" si="9"/>
        <v>49.221970027205572</v>
      </c>
      <c r="P17" s="44">
        <f t="shared" si="19"/>
        <v>82.141847229676557</v>
      </c>
      <c r="Q17" s="19">
        <f t="shared" si="11"/>
        <v>0.59923135024680152</v>
      </c>
      <c r="R17" s="43">
        <f t="shared" si="12"/>
        <v>47.93850801974412</v>
      </c>
      <c r="S17" s="45">
        <f t="shared" si="13"/>
        <v>1.283462007461452</v>
      </c>
      <c r="T17" s="56" t="str">
        <f t="shared" si="3"/>
        <v>NewIte</v>
      </c>
      <c r="U17" s="92">
        <f>+R15+R16+R17</f>
        <v>100.48076116643564</v>
      </c>
      <c r="V17" s="19">
        <f t="shared" si="4"/>
        <v>0.47709140996990562</v>
      </c>
      <c r="W17" s="43">
        <f t="shared" si="5"/>
        <v>47.709140996990563</v>
      </c>
      <c r="X17" s="44">
        <f t="shared" si="20"/>
        <v>79.924646735035196</v>
      </c>
      <c r="Y17" s="19">
        <f t="shared" si="14"/>
        <v>0.59692651698737031</v>
      </c>
      <c r="Z17" s="43">
        <f t="shared" si="6"/>
        <v>47.754121358989622</v>
      </c>
      <c r="AA17" s="45">
        <f t="shared" si="15"/>
        <v>4.4980361999058971E-2</v>
      </c>
      <c r="AB17" s="56" t="str">
        <f t="shared" si="7"/>
        <v>Stop</v>
      </c>
    </row>
    <row r="18" spans="1:28" ht="15" thickBot="1" x14ac:dyDescent="0.35">
      <c r="A18">
        <v>2</v>
      </c>
      <c r="B18">
        <v>6</v>
      </c>
      <c r="C18">
        <v>3</v>
      </c>
      <c r="D18">
        <v>27</v>
      </c>
      <c r="E18">
        <f t="shared" si="0"/>
        <v>1.0986122886681098</v>
      </c>
      <c r="S18" s="96">
        <f>+MAX(S9:S17)</f>
        <v>10.645795333581695</v>
      </c>
      <c r="AA18" s="96">
        <f>+MAX(AA9:AA17)</f>
        <v>0.44595906850371847</v>
      </c>
    </row>
    <row r="19" spans="1:28" x14ac:dyDescent="0.3">
      <c r="A19">
        <v>3</v>
      </c>
      <c r="B19">
        <v>6</v>
      </c>
      <c r="C19">
        <v>3</v>
      </c>
      <c r="D19">
        <v>28</v>
      </c>
      <c r="E19">
        <f t="shared" si="0"/>
        <v>1.0986122886681098</v>
      </c>
    </row>
    <row r="20" spans="1:28" x14ac:dyDescent="0.3">
      <c r="A20">
        <v>1</v>
      </c>
      <c r="B20">
        <v>7</v>
      </c>
      <c r="C20">
        <v>3</v>
      </c>
      <c r="D20">
        <v>36</v>
      </c>
      <c r="E20">
        <f t="shared" si="0"/>
        <v>1.0986122886681098</v>
      </c>
    </row>
    <row r="21" spans="1:28" x14ac:dyDescent="0.3">
      <c r="A21">
        <v>2</v>
      </c>
      <c r="B21">
        <v>7</v>
      </c>
      <c r="C21">
        <v>4</v>
      </c>
      <c r="D21">
        <v>21</v>
      </c>
      <c r="E21">
        <f>+LN(C21)</f>
        <v>1.3862943611198906</v>
      </c>
      <c r="N21" s="25" t="s">
        <v>13</v>
      </c>
      <c r="O21" s="25" t="s">
        <v>31</v>
      </c>
      <c r="P21" s="25" t="s">
        <v>32</v>
      </c>
      <c r="Q21" s="25" t="s">
        <v>33</v>
      </c>
      <c r="R21" s="25" t="s">
        <v>47</v>
      </c>
    </row>
    <row r="22" spans="1:28" x14ac:dyDescent="0.3">
      <c r="A22">
        <v>3</v>
      </c>
      <c r="B22">
        <v>7</v>
      </c>
      <c r="C22">
        <v>3</v>
      </c>
      <c r="D22">
        <v>26</v>
      </c>
      <c r="E22">
        <f>+LN(C22)</f>
        <v>1.0986122886681098</v>
      </c>
      <c r="N22" s="25" t="s">
        <v>28</v>
      </c>
      <c r="O22" s="26">
        <v>30.106552055813335</v>
      </c>
      <c r="P22" s="26">
        <v>8.8678800276464216</v>
      </c>
      <c r="Q22" s="26">
        <v>11.135073996212252</v>
      </c>
      <c r="R22" s="26">
        <f>SUM(O22:Q22)</f>
        <v>50.109506079672016</v>
      </c>
    </row>
    <row r="23" spans="1:28" x14ac:dyDescent="0.3">
      <c r="N23" s="25" t="s">
        <v>29</v>
      </c>
      <c r="O23" s="26">
        <v>35.017787674395926</v>
      </c>
      <c r="P23" s="26">
        <v>33.697009417546155</v>
      </c>
      <c r="Q23" s="26">
        <v>21.110804644798122</v>
      </c>
      <c r="R23" s="26">
        <f t="shared" ref="R23:R24" si="21">SUM(O23:Q23)</f>
        <v>89.825601736740197</v>
      </c>
    </row>
    <row r="24" spans="1:28" x14ac:dyDescent="0.3">
      <c r="N24" s="25" t="s">
        <v>30</v>
      </c>
      <c r="O24" s="26">
        <v>34.875660269790728</v>
      </c>
      <c r="P24" s="26">
        <v>17.435110554807416</v>
      </c>
      <c r="Q24" s="26">
        <v>47.754121358989622</v>
      </c>
      <c r="R24" s="26">
        <f t="shared" si="21"/>
        <v>100.06489218358777</v>
      </c>
    </row>
    <row r="25" spans="1:28" x14ac:dyDescent="0.3">
      <c r="N25" s="25" t="s">
        <v>48</v>
      </c>
      <c r="O25" s="26">
        <f>SUM(O22:O24)</f>
        <v>99.999999999999986</v>
      </c>
      <c r="P25" s="26">
        <f t="shared" ref="P25:Q25" si="22">SUM(P22:P24)</f>
        <v>59.999999999999993</v>
      </c>
      <c r="Q25" s="26">
        <f t="shared" si="22"/>
        <v>80</v>
      </c>
      <c r="R25" s="26">
        <f>SUM(O22:Q24)</f>
        <v>240</v>
      </c>
    </row>
    <row r="42" spans="1:13" ht="21" x14ac:dyDescent="0.4">
      <c r="A42" t="s">
        <v>83</v>
      </c>
      <c r="M42" s="118" t="s">
        <v>88</v>
      </c>
    </row>
    <row r="44" spans="1:13" x14ac:dyDescent="0.3">
      <c r="A44" t="s">
        <v>4</v>
      </c>
      <c r="B44" t="s">
        <v>5</v>
      </c>
      <c r="C44" t="s">
        <v>10</v>
      </c>
      <c r="D44" t="s">
        <v>11</v>
      </c>
      <c r="E44" t="s">
        <v>81</v>
      </c>
      <c r="F44" t="s">
        <v>77</v>
      </c>
      <c r="I44" t="s">
        <v>50</v>
      </c>
    </row>
    <row r="45" spans="1:13" ht="15" thickBot="1" x14ac:dyDescent="0.35">
      <c r="A45">
        <v>1</v>
      </c>
      <c r="B45">
        <v>1</v>
      </c>
      <c r="C45">
        <v>7</v>
      </c>
      <c r="D45">
        <v>10</v>
      </c>
      <c r="E45">
        <f>+LN(C45)</f>
        <v>1.9459101490553132</v>
      </c>
      <c r="F45">
        <f>+LN(D45)</f>
        <v>2.3025850929940459</v>
      </c>
    </row>
    <row r="46" spans="1:13" x14ac:dyDescent="0.3">
      <c r="A46">
        <v>2</v>
      </c>
      <c r="B46">
        <v>1</v>
      </c>
      <c r="C46">
        <v>8</v>
      </c>
      <c r="D46">
        <v>21</v>
      </c>
      <c r="E46">
        <f t="shared" ref="E46:E65" si="23">+LN(C46)</f>
        <v>2.0794415416798357</v>
      </c>
      <c r="F46">
        <f t="shared" ref="F46:F65" si="24">+LN(D46)</f>
        <v>3.044522437723423</v>
      </c>
      <c r="I46" s="69" t="s">
        <v>51</v>
      </c>
      <c r="J46" s="69"/>
    </row>
    <row r="47" spans="1:13" x14ac:dyDescent="0.3">
      <c r="A47">
        <v>3</v>
      </c>
      <c r="B47">
        <v>1</v>
      </c>
      <c r="C47">
        <v>10</v>
      </c>
      <c r="D47">
        <v>23</v>
      </c>
      <c r="E47">
        <f t="shared" si="23"/>
        <v>2.3025850929940459</v>
      </c>
      <c r="F47">
        <f t="shared" si="24"/>
        <v>3.1354942159291497</v>
      </c>
      <c r="I47" t="s">
        <v>52</v>
      </c>
      <c r="J47">
        <v>0.63683905096233906</v>
      </c>
    </row>
    <row r="48" spans="1:13" x14ac:dyDescent="0.3">
      <c r="A48">
        <v>1</v>
      </c>
      <c r="B48">
        <v>2</v>
      </c>
      <c r="C48">
        <v>2</v>
      </c>
      <c r="D48">
        <v>21</v>
      </c>
      <c r="E48">
        <f t="shared" si="23"/>
        <v>0.69314718055994529</v>
      </c>
      <c r="F48">
        <f t="shared" si="24"/>
        <v>3.044522437723423</v>
      </c>
      <c r="I48" t="s">
        <v>53</v>
      </c>
      <c r="J48">
        <v>0.40556397683061268</v>
      </c>
    </row>
    <row r="49" spans="1:17" x14ac:dyDescent="0.3">
      <c r="A49">
        <v>2</v>
      </c>
      <c r="B49">
        <v>2</v>
      </c>
      <c r="C49">
        <v>9</v>
      </c>
      <c r="D49">
        <v>12</v>
      </c>
      <c r="E49">
        <f t="shared" si="23"/>
        <v>2.1972245773362196</v>
      </c>
      <c r="F49">
        <f t="shared" si="24"/>
        <v>2.4849066497880004</v>
      </c>
      <c r="I49" t="s">
        <v>54</v>
      </c>
      <c r="J49">
        <v>0.3742778703480133</v>
      </c>
    </row>
    <row r="50" spans="1:17" x14ac:dyDescent="0.3">
      <c r="A50">
        <v>3</v>
      </c>
      <c r="B50">
        <v>2</v>
      </c>
      <c r="C50">
        <v>5</v>
      </c>
      <c r="D50">
        <v>27</v>
      </c>
      <c r="E50">
        <f t="shared" si="23"/>
        <v>1.6094379124341003</v>
      </c>
      <c r="F50">
        <f t="shared" si="24"/>
        <v>3.2958368660043291</v>
      </c>
      <c r="I50" t="s">
        <v>55</v>
      </c>
      <c r="J50">
        <v>0.37709032573843809</v>
      </c>
    </row>
    <row r="51" spans="1:17" ht="15" thickBot="1" x14ac:dyDescent="0.35">
      <c r="A51" s="97">
        <v>1</v>
      </c>
      <c r="B51" s="97">
        <v>3</v>
      </c>
      <c r="C51" s="97">
        <v>4</v>
      </c>
      <c r="D51" s="97">
        <v>22</v>
      </c>
      <c r="E51">
        <f t="shared" si="23"/>
        <v>1.3862943611198906</v>
      </c>
      <c r="F51">
        <f t="shared" si="24"/>
        <v>3.0910424533583161</v>
      </c>
      <c r="I51" s="19" t="s">
        <v>56</v>
      </c>
      <c r="J51" s="19">
        <v>21</v>
      </c>
    </row>
    <row r="52" spans="1:17" x14ac:dyDescent="0.3">
      <c r="A52">
        <v>2</v>
      </c>
      <c r="B52">
        <v>3</v>
      </c>
      <c r="C52">
        <v>6</v>
      </c>
      <c r="D52">
        <v>27</v>
      </c>
      <c r="E52">
        <f t="shared" si="23"/>
        <v>1.791759469228055</v>
      </c>
      <c r="F52">
        <f t="shared" si="24"/>
        <v>3.2958368660043291</v>
      </c>
    </row>
    <row r="53" spans="1:17" ht="15" thickBot="1" x14ac:dyDescent="0.35">
      <c r="A53">
        <v>3</v>
      </c>
      <c r="B53">
        <v>3</v>
      </c>
      <c r="C53">
        <v>11</v>
      </c>
      <c r="D53">
        <v>12</v>
      </c>
      <c r="E53">
        <f t="shared" si="23"/>
        <v>2.3978952727983707</v>
      </c>
      <c r="F53">
        <f t="shared" si="24"/>
        <v>2.4849066497880004</v>
      </c>
      <c r="I53" t="s">
        <v>57</v>
      </c>
    </row>
    <row r="54" spans="1:17" x14ac:dyDescent="0.3">
      <c r="A54">
        <v>1</v>
      </c>
      <c r="B54">
        <v>4</v>
      </c>
      <c r="C54">
        <v>4</v>
      </c>
      <c r="D54">
        <v>19</v>
      </c>
      <c r="E54">
        <f t="shared" si="23"/>
        <v>1.3862943611198906</v>
      </c>
      <c r="F54">
        <f t="shared" si="24"/>
        <v>2.9444389791664403</v>
      </c>
      <c r="I54" s="68"/>
      <c r="J54" s="68" t="s">
        <v>61</v>
      </c>
      <c r="K54" s="68" t="s">
        <v>62</v>
      </c>
      <c r="L54" s="68" t="s">
        <v>63</v>
      </c>
      <c r="M54" s="68" t="s">
        <v>64</v>
      </c>
      <c r="N54" s="68" t="s">
        <v>65</v>
      </c>
    </row>
    <row r="55" spans="1:17" x14ac:dyDescent="0.3">
      <c r="A55">
        <v>2</v>
      </c>
      <c r="B55">
        <v>4</v>
      </c>
      <c r="C55">
        <v>3</v>
      </c>
      <c r="D55">
        <v>27</v>
      </c>
      <c r="E55">
        <f t="shared" si="23"/>
        <v>1.0986122886681098</v>
      </c>
      <c r="F55">
        <f t="shared" si="24"/>
        <v>3.2958368660043291</v>
      </c>
      <c r="I55" t="s">
        <v>58</v>
      </c>
      <c r="J55">
        <v>1</v>
      </c>
      <c r="K55">
        <v>1.8433110871323901</v>
      </c>
      <c r="L55">
        <v>1.8433110871323901</v>
      </c>
      <c r="M55">
        <v>12.963069631440998</v>
      </c>
      <c r="N55">
        <v>1.9065966725305911E-3</v>
      </c>
    </row>
    <row r="56" spans="1:17" x14ac:dyDescent="0.3">
      <c r="A56">
        <v>3</v>
      </c>
      <c r="B56">
        <v>4</v>
      </c>
      <c r="C56">
        <v>3</v>
      </c>
      <c r="D56">
        <v>28</v>
      </c>
      <c r="E56">
        <f t="shared" si="23"/>
        <v>1.0986122886681098</v>
      </c>
      <c r="F56">
        <f t="shared" si="24"/>
        <v>3.3322045101752038</v>
      </c>
      <c r="I56" t="s">
        <v>59</v>
      </c>
      <c r="J56">
        <v>19</v>
      </c>
      <c r="K56">
        <v>2.7017451615449053</v>
      </c>
      <c r="L56">
        <v>0.14219711376552133</v>
      </c>
    </row>
    <row r="57" spans="1:17" ht="15" thickBot="1" x14ac:dyDescent="0.35">
      <c r="A57">
        <v>1</v>
      </c>
      <c r="B57">
        <v>5</v>
      </c>
      <c r="C57">
        <v>3</v>
      </c>
      <c r="D57">
        <v>27</v>
      </c>
      <c r="E57">
        <f t="shared" si="23"/>
        <v>1.0986122886681098</v>
      </c>
      <c r="F57">
        <f t="shared" si="24"/>
        <v>3.2958368660043291</v>
      </c>
      <c r="I57" s="19" t="s">
        <v>60</v>
      </c>
      <c r="J57" s="19">
        <v>20</v>
      </c>
      <c r="K57" s="19">
        <v>4.5450562486772954</v>
      </c>
      <c r="L57" s="19"/>
      <c r="M57" s="19"/>
      <c r="N57" s="19"/>
    </row>
    <row r="58" spans="1:17" ht="15" thickBot="1" x14ac:dyDescent="0.35">
      <c r="A58">
        <v>2</v>
      </c>
      <c r="B58">
        <v>5</v>
      </c>
      <c r="C58">
        <v>4</v>
      </c>
      <c r="D58">
        <v>20</v>
      </c>
      <c r="E58">
        <f t="shared" si="23"/>
        <v>1.3862943611198906</v>
      </c>
      <c r="F58">
        <f t="shared" si="24"/>
        <v>2.9957322735539909</v>
      </c>
    </row>
    <row r="59" spans="1:17" x14ac:dyDescent="0.3">
      <c r="A59">
        <v>3</v>
      </c>
      <c r="B59">
        <v>5</v>
      </c>
      <c r="C59">
        <v>3</v>
      </c>
      <c r="D59">
        <v>35</v>
      </c>
      <c r="E59">
        <f t="shared" si="23"/>
        <v>1.0986122886681098</v>
      </c>
      <c r="F59">
        <f t="shared" si="24"/>
        <v>3.5553480614894135</v>
      </c>
      <c r="I59" s="68"/>
      <c r="J59" s="68" t="s">
        <v>66</v>
      </c>
      <c r="K59" s="68" t="s">
        <v>55</v>
      </c>
      <c r="L59" s="68" t="s">
        <v>67</v>
      </c>
      <c r="M59" s="68" t="s">
        <v>68</v>
      </c>
      <c r="N59" s="68" t="s">
        <v>69</v>
      </c>
      <c r="O59" s="68" t="s">
        <v>70</v>
      </c>
      <c r="P59" s="68" t="s">
        <v>71</v>
      </c>
      <c r="Q59" s="68" t="s">
        <v>72</v>
      </c>
    </row>
    <row r="60" spans="1:17" x14ac:dyDescent="0.3">
      <c r="A60">
        <v>1</v>
      </c>
      <c r="B60">
        <v>6</v>
      </c>
      <c r="C60">
        <v>4</v>
      </c>
      <c r="D60">
        <v>19</v>
      </c>
      <c r="E60">
        <f t="shared" si="23"/>
        <v>1.3862943611198906</v>
      </c>
      <c r="F60">
        <f t="shared" si="24"/>
        <v>2.9444389791664403</v>
      </c>
      <c r="I60" t="s">
        <v>19</v>
      </c>
      <c r="J60">
        <v>4.2815519810963867</v>
      </c>
      <c r="K60">
        <v>0.78695706059241821</v>
      </c>
      <c r="L60">
        <v>5.440642438449248</v>
      </c>
      <c r="M60">
        <v>3.0000160917518182E-5</v>
      </c>
      <c r="N60">
        <v>2.6344319234899976</v>
      </c>
      <c r="O60">
        <v>5.9286720387027758</v>
      </c>
      <c r="P60">
        <v>2.6344319234899976</v>
      </c>
      <c r="Q60">
        <v>5.9286720387027758</v>
      </c>
    </row>
    <row r="61" spans="1:17" ht="15" thickBot="1" x14ac:dyDescent="0.35">
      <c r="A61">
        <v>2</v>
      </c>
      <c r="B61">
        <v>6</v>
      </c>
      <c r="C61">
        <v>3</v>
      </c>
      <c r="D61">
        <v>27</v>
      </c>
      <c r="E61">
        <f t="shared" si="23"/>
        <v>1.0986122886681098</v>
      </c>
      <c r="F61">
        <f t="shared" si="24"/>
        <v>3.2958368660043291</v>
      </c>
      <c r="I61" s="19" t="s">
        <v>82</v>
      </c>
      <c r="J61" s="19">
        <v>-0.90957485491101109</v>
      </c>
      <c r="K61" s="19">
        <v>0.25262976547074772</v>
      </c>
      <c r="L61" s="19">
        <v>-3.6004263124581484</v>
      </c>
      <c r="M61" s="19">
        <v>1.9065966725306017E-3</v>
      </c>
      <c r="N61" s="19">
        <v>-1.4383350309008158</v>
      </c>
      <c r="O61" s="19">
        <v>-0.38081467892120635</v>
      </c>
      <c r="P61" s="19">
        <v>-1.4383350309008158</v>
      </c>
      <c r="Q61" s="19">
        <v>-0.38081467892120635</v>
      </c>
    </row>
    <row r="62" spans="1:17" x14ac:dyDescent="0.3">
      <c r="A62">
        <v>3</v>
      </c>
      <c r="B62">
        <v>6</v>
      </c>
      <c r="C62">
        <v>3</v>
      </c>
      <c r="D62">
        <v>28</v>
      </c>
      <c r="E62">
        <f t="shared" si="23"/>
        <v>1.0986122886681098</v>
      </c>
      <c r="F62">
        <f t="shared" si="24"/>
        <v>3.3322045101752038</v>
      </c>
    </row>
    <row r="63" spans="1:17" x14ac:dyDescent="0.3">
      <c r="A63">
        <v>1</v>
      </c>
      <c r="B63">
        <v>7</v>
      </c>
      <c r="C63">
        <v>3</v>
      </c>
      <c r="D63">
        <v>36</v>
      </c>
      <c r="E63">
        <f t="shared" si="23"/>
        <v>1.0986122886681098</v>
      </c>
      <c r="F63">
        <f t="shared" si="24"/>
        <v>3.5835189384561099</v>
      </c>
    </row>
    <row r="64" spans="1:17" x14ac:dyDescent="0.3">
      <c r="A64">
        <v>2</v>
      </c>
      <c r="B64">
        <v>7</v>
      </c>
      <c r="C64">
        <v>4</v>
      </c>
      <c r="D64">
        <v>21</v>
      </c>
      <c r="E64">
        <f t="shared" si="23"/>
        <v>1.3862943611198906</v>
      </c>
      <c r="F64">
        <f t="shared" si="24"/>
        <v>3.044522437723423</v>
      </c>
    </row>
    <row r="65" spans="1:6" x14ac:dyDescent="0.3">
      <c r="A65">
        <v>3</v>
      </c>
      <c r="B65">
        <v>7</v>
      </c>
      <c r="C65">
        <v>3</v>
      </c>
      <c r="D65">
        <v>26</v>
      </c>
      <c r="E65">
        <f t="shared" si="23"/>
        <v>1.0986122886681098</v>
      </c>
      <c r="F65">
        <f t="shared" si="24"/>
        <v>3.2580965380214821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47"/>
  <sheetViews>
    <sheetView zoomScale="116" workbookViewId="0">
      <selection activeCell="K7" sqref="K7"/>
    </sheetView>
  </sheetViews>
  <sheetFormatPr defaultRowHeight="14.4" x14ac:dyDescent="0.3"/>
  <sheetData>
    <row r="1" spans="1:28" ht="15" thickBot="1" x14ac:dyDescent="0.35">
      <c r="A1" t="s">
        <v>4</v>
      </c>
      <c r="B1" t="s">
        <v>5</v>
      </c>
      <c r="C1" t="s">
        <v>10</v>
      </c>
      <c r="D1" t="s">
        <v>11</v>
      </c>
      <c r="E1" t="s">
        <v>49</v>
      </c>
    </row>
    <row r="2" spans="1:28" ht="15" thickBot="1" x14ac:dyDescent="0.35">
      <c r="A2">
        <v>1</v>
      </c>
      <c r="B2">
        <v>1</v>
      </c>
      <c r="C2">
        <v>7</v>
      </c>
      <c r="D2">
        <v>10</v>
      </c>
      <c r="E2">
        <f>+LN(C2)</f>
        <v>1.9459101490553132</v>
      </c>
      <c r="G2" s="110" t="s">
        <v>11</v>
      </c>
      <c r="H2" s="106" t="s">
        <v>31</v>
      </c>
      <c r="I2" s="106" t="s">
        <v>32</v>
      </c>
      <c r="J2" s="107" t="s">
        <v>33</v>
      </c>
      <c r="O2" s="110" t="s">
        <v>21</v>
      </c>
      <c r="P2" s="106" t="s">
        <v>31</v>
      </c>
      <c r="Q2" s="106" t="s">
        <v>32</v>
      </c>
      <c r="R2" s="107" t="s">
        <v>33</v>
      </c>
    </row>
    <row r="3" spans="1:28" x14ac:dyDescent="0.3">
      <c r="A3">
        <v>2</v>
      </c>
      <c r="B3">
        <v>1</v>
      </c>
      <c r="C3">
        <v>8</v>
      </c>
      <c r="D3">
        <v>21</v>
      </c>
      <c r="E3">
        <f t="shared" ref="E3:E20" si="0">+LN(C3)</f>
        <v>2.0794415416798357</v>
      </c>
      <c r="G3" s="108" t="s">
        <v>28</v>
      </c>
      <c r="H3" s="70">
        <v>10</v>
      </c>
      <c r="I3" s="71">
        <v>21</v>
      </c>
      <c r="J3" s="72">
        <v>22</v>
      </c>
      <c r="L3" s="111" t="s">
        <v>19</v>
      </c>
      <c r="M3" s="111">
        <v>2.4680100805783738</v>
      </c>
      <c r="O3" s="108" t="s">
        <v>28</v>
      </c>
      <c r="P3" s="93">
        <f>+EXP($M$3+H3*$M$4)</f>
        <v>7.6585979000366926</v>
      </c>
      <c r="Q3" s="94">
        <f t="shared" ref="P3:R5" si="1">+EXP($M$3+I3*$M$4)</f>
        <v>4.7608663326567768</v>
      </c>
      <c r="R3" s="95">
        <f t="shared" si="1"/>
        <v>4.5594934818126935</v>
      </c>
    </row>
    <row r="4" spans="1:28" ht="15" thickBot="1" x14ac:dyDescent="0.35">
      <c r="A4">
        <v>3</v>
      </c>
      <c r="B4">
        <v>1</v>
      </c>
      <c r="C4">
        <v>10</v>
      </c>
      <c r="D4">
        <v>23</v>
      </c>
      <c r="E4">
        <f t="shared" si="0"/>
        <v>2.3025850929940459</v>
      </c>
      <c r="G4" s="108" t="s">
        <v>29</v>
      </c>
      <c r="H4" s="73">
        <v>21</v>
      </c>
      <c r="I4" s="53">
        <v>12</v>
      </c>
      <c r="J4" s="74">
        <v>27</v>
      </c>
      <c r="L4" s="19" t="s">
        <v>11</v>
      </c>
      <c r="M4" s="19">
        <v>-4.3218115535073001E-2</v>
      </c>
      <c r="O4" s="108" t="s">
        <v>29</v>
      </c>
      <c r="P4" s="40">
        <f t="shared" si="1"/>
        <v>4.7608663326567768</v>
      </c>
      <c r="Q4">
        <f t="shared" si="1"/>
        <v>7.0244203134557637</v>
      </c>
      <c r="R4" s="51">
        <f t="shared" si="1"/>
        <v>3.6734121127593116</v>
      </c>
    </row>
    <row r="5" spans="1:28" ht="15" thickBot="1" x14ac:dyDescent="0.35">
      <c r="A5">
        <v>1</v>
      </c>
      <c r="B5">
        <v>2</v>
      </c>
      <c r="C5">
        <v>2</v>
      </c>
      <c r="D5">
        <v>21</v>
      </c>
      <c r="E5">
        <f t="shared" si="0"/>
        <v>0.69314718055994529</v>
      </c>
      <c r="G5" s="109" t="s">
        <v>30</v>
      </c>
      <c r="H5" s="75">
        <v>23</v>
      </c>
      <c r="I5" s="76">
        <v>27</v>
      </c>
      <c r="J5" s="77">
        <v>12</v>
      </c>
      <c r="O5" s="109" t="s">
        <v>30</v>
      </c>
      <c r="P5" s="42">
        <f t="shared" si="1"/>
        <v>4.3666382036588818</v>
      </c>
      <c r="Q5" s="19">
        <f t="shared" si="1"/>
        <v>3.6734121127593116</v>
      </c>
      <c r="R5" s="52">
        <f t="shared" si="1"/>
        <v>7.0244203134557637</v>
      </c>
    </row>
    <row r="6" spans="1:28" ht="15" thickBot="1" x14ac:dyDescent="0.35">
      <c r="A6">
        <v>2</v>
      </c>
      <c r="B6">
        <v>2</v>
      </c>
      <c r="C6">
        <v>9</v>
      </c>
      <c r="D6">
        <v>12</v>
      </c>
      <c r="E6">
        <f t="shared" si="0"/>
        <v>2.1972245773362196</v>
      </c>
    </row>
    <row r="7" spans="1:28" ht="15" thickBot="1" x14ac:dyDescent="0.35">
      <c r="A7">
        <v>3</v>
      </c>
      <c r="B7">
        <v>2</v>
      </c>
      <c r="C7">
        <v>5</v>
      </c>
      <c r="D7">
        <v>27</v>
      </c>
      <c r="E7">
        <f t="shared" si="0"/>
        <v>1.6094379124341003</v>
      </c>
      <c r="M7" s="93" t="s">
        <v>34</v>
      </c>
      <c r="N7" s="94"/>
      <c r="O7" s="94"/>
      <c r="P7" s="94"/>
      <c r="Q7" s="94"/>
      <c r="R7" s="94"/>
      <c r="S7" s="94"/>
      <c r="T7" s="95"/>
      <c r="U7" s="65" t="s">
        <v>41</v>
      </c>
      <c r="V7" s="61"/>
      <c r="W7" s="61"/>
      <c r="X7" s="61"/>
      <c r="Y7" s="61"/>
      <c r="Z7" s="61"/>
      <c r="AA7" s="61"/>
      <c r="AB7" s="62"/>
    </row>
    <row r="8" spans="1:28" ht="29.4" thickBot="1" x14ac:dyDescent="0.35">
      <c r="A8" s="97">
        <v>1</v>
      </c>
      <c r="B8" s="97">
        <v>3</v>
      </c>
      <c r="C8" s="97">
        <v>4</v>
      </c>
      <c r="D8" s="97">
        <v>22</v>
      </c>
      <c r="E8" s="97">
        <f t="shared" si="0"/>
        <v>1.3862943611198906</v>
      </c>
      <c r="F8" s="97"/>
      <c r="G8" s="98" t="s">
        <v>4</v>
      </c>
      <c r="H8" s="99" t="s">
        <v>5</v>
      </c>
      <c r="I8" s="100" t="s">
        <v>21</v>
      </c>
      <c r="J8" s="97"/>
      <c r="K8" s="98" t="s">
        <v>0</v>
      </c>
      <c r="L8" s="100" t="s">
        <v>2</v>
      </c>
      <c r="M8" s="87" t="s">
        <v>73</v>
      </c>
      <c r="N8" s="88" t="s">
        <v>17</v>
      </c>
      <c r="O8" s="89" t="s">
        <v>74</v>
      </c>
      <c r="P8" s="89" t="s">
        <v>75</v>
      </c>
      <c r="Q8" s="88" t="s">
        <v>18</v>
      </c>
      <c r="R8" s="89" t="s">
        <v>76</v>
      </c>
      <c r="S8" s="89" t="s">
        <v>38</v>
      </c>
      <c r="T8" s="90" t="s">
        <v>40</v>
      </c>
      <c r="U8" s="87" t="s">
        <v>42</v>
      </c>
      <c r="V8" s="88" t="s">
        <v>17</v>
      </c>
      <c r="W8" s="89" t="s">
        <v>43</v>
      </c>
      <c r="X8" s="89" t="s">
        <v>44</v>
      </c>
      <c r="Y8" s="88" t="s">
        <v>18</v>
      </c>
      <c r="Z8" s="89" t="s">
        <v>45</v>
      </c>
      <c r="AA8" s="89" t="s">
        <v>46</v>
      </c>
      <c r="AB8" s="90" t="s">
        <v>40</v>
      </c>
    </row>
    <row r="9" spans="1:28" x14ac:dyDescent="0.3">
      <c r="A9">
        <v>2</v>
      </c>
      <c r="B9">
        <v>3</v>
      </c>
      <c r="C9">
        <v>6</v>
      </c>
      <c r="D9">
        <v>27</v>
      </c>
      <c r="E9">
        <f t="shared" si="0"/>
        <v>1.791759469228055</v>
      </c>
      <c r="G9" s="40">
        <v>1</v>
      </c>
      <c r="H9">
        <v>1</v>
      </c>
      <c r="I9" s="51">
        <v>7.6585979000366926</v>
      </c>
      <c r="K9" s="40">
        <v>50</v>
      </c>
      <c r="L9" s="51">
        <v>100</v>
      </c>
      <c r="M9" s="91">
        <f>+I9+I10+I11</f>
        <v>16.978957714506162</v>
      </c>
      <c r="N9">
        <f>+I9/M9</f>
        <v>0.4510640775960873</v>
      </c>
      <c r="O9" s="1">
        <f>+N9*K9</f>
        <v>22.553203879804364</v>
      </c>
      <c r="P9" s="38">
        <f>+O9+O12+O15</f>
        <v>79.257136942126451</v>
      </c>
      <c r="Q9">
        <f>+O9/P9</f>
        <v>0.28455738814124348</v>
      </c>
      <c r="R9" s="1">
        <f>+Q9*L9</f>
        <v>28.455738814124349</v>
      </c>
      <c r="S9" s="41">
        <f>+ABS(R9-O9)</f>
        <v>5.9025349343199842</v>
      </c>
      <c r="T9" s="112" t="str">
        <f t="shared" ref="T9:T17" si="2">IF(S9&gt;1,"NewIte","Stop")</f>
        <v>NewIte</v>
      </c>
      <c r="U9" s="91">
        <f>+R9+R10+R11</f>
        <v>52.252515241929203</v>
      </c>
      <c r="V9">
        <f t="shared" ref="V9:V17" si="3">+R9/U9</f>
        <v>0.54458122604001447</v>
      </c>
      <c r="W9" s="1">
        <f t="shared" ref="W9:W17" si="4">+V9*K9</f>
        <v>27.229061302000723</v>
      </c>
      <c r="X9" s="38">
        <f>+W9+W12+W15</f>
        <v>99.712282055996653</v>
      </c>
      <c r="Y9">
        <f>+W9/X9</f>
        <v>0.273076302543245</v>
      </c>
      <c r="Z9" s="1">
        <f t="shared" ref="Z9:Z17" si="5">+Y9*L9</f>
        <v>27.307630254324501</v>
      </c>
      <c r="AA9" s="41">
        <f>+ABS(Z9-W9)</f>
        <v>7.8568952323777808E-2</v>
      </c>
      <c r="AB9" s="55" t="str">
        <f t="shared" ref="AB9:AB17" si="6">IF(AA9&gt;1,"NewIte","Stop")</f>
        <v>Stop</v>
      </c>
    </row>
    <row r="10" spans="1:28" x14ac:dyDescent="0.3">
      <c r="A10">
        <v>3</v>
      </c>
      <c r="B10">
        <v>3</v>
      </c>
      <c r="C10">
        <v>11</v>
      </c>
      <c r="D10">
        <v>12</v>
      </c>
      <c r="E10">
        <f t="shared" si="0"/>
        <v>2.3978952727983707</v>
      </c>
      <c r="G10" s="40">
        <v>1</v>
      </c>
      <c r="H10">
        <v>2</v>
      </c>
      <c r="I10" s="51">
        <v>4.7608663326567768</v>
      </c>
      <c r="K10" s="40">
        <v>50</v>
      </c>
      <c r="L10" s="51">
        <v>60</v>
      </c>
      <c r="M10" s="91">
        <f>+I9+I10+I11</f>
        <v>16.978957714506162</v>
      </c>
      <c r="N10">
        <f t="shared" ref="N10:N17" si="7">+I10/M10</f>
        <v>0.2803980322413594</v>
      </c>
      <c r="O10" s="1">
        <f t="shared" ref="O10:O17" si="8">+N10*K10</f>
        <v>14.01990161206797</v>
      </c>
      <c r="P10" s="38">
        <f t="shared" ref="P10:P11" si="9">+O10+O13+O16</f>
        <v>79.30043742057066</v>
      </c>
      <c r="Q10">
        <f t="shared" ref="Q10:Q17" si="10">+O10/P10</f>
        <v>0.17679475760913249</v>
      </c>
      <c r="R10" s="1">
        <f t="shared" ref="R10:R17" si="11">+Q10*L10</f>
        <v>10.60768545654795</v>
      </c>
      <c r="S10" s="41">
        <f t="shared" ref="S10:S17" si="12">+ABS(R10-O10)</f>
        <v>3.4122161555200208</v>
      </c>
      <c r="T10" s="113" t="str">
        <f t="shared" si="2"/>
        <v>NewIte</v>
      </c>
      <c r="U10" s="91">
        <f>+R9+R10+R11</f>
        <v>52.252515241929203</v>
      </c>
      <c r="V10">
        <f t="shared" si="3"/>
        <v>0.20300813094708178</v>
      </c>
      <c r="W10" s="1">
        <f t="shared" si="4"/>
        <v>10.150406547354089</v>
      </c>
      <c r="X10" s="38">
        <f>+W10+W13+W16</f>
        <v>60.487382877574078</v>
      </c>
      <c r="Y10">
        <f t="shared" ref="Y10:Y17" si="13">+W10/X10</f>
        <v>0.16781031124951168</v>
      </c>
      <c r="Z10" s="1">
        <f t="shared" si="5"/>
        <v>10.068618674970701</v>
      </c>
      <c r="AA10" s="41">
        <f t="shared" ref="AA10:AA17" si="14">+ABS(Z10-W10)</f>
        <v>8.1787872383388915E-2</v>
      </c>
      <c r="AB10" s="55" t="str">
        <f t="shared" si="6"/>
        <v>Stop</v>
      </c>
    </row>
    <row r="11" spans="1:28" x14ac:dyDescent="0.3">
      <c r="A11">
        <v>1</v>
      </c>
      <c r="B11">
        <v>4</v>
      </c>
      <c r="C11">
        <v>4</v>
      </c>
      <c r="D11">
        <v>19</v>
      </c>
      <c r="E11">
        <f t="shared" si="0"/>
        <v>1.3862943611198906</v>
      </c>
      <c r="G11" s="40">
        <v>1</v>
      </c>
      <c r="H11">
        <v>3</v>
      </c>
      <c r="I11" s="51">
        <v>4.5594934818126935</v>
      </c>
      <c r="K11" s="40">
        <v>50</v>
      </c>
      <c r="L11" s="51">
        <v>80</v>
      </c>
      <c r="M11" s="91">
        <f>+I9+I10+I11</f>
        <v>16.978957714506162</v>
      </c>
      <c r="N11">
        <f t="shared" si="7"/>
        <v>0.26853789016255336</v>
      </c>
      <c r="O11" s="1">
        <f t="shared" si="8"/>
        <v>13.426894508127669</v>
      </c>
      <c r="P11" s="38">
        <f t="shared" si="9"/>
        <v>81.44242563730289</v>
      </c>
      <c r="Q11">
        <f t="shared" si="10"/>
        <v>0.16486363714071131</v>
      </c>
      <c r="R11" s="1">
        <f t="shared" si="11"/>
        <v>13.189090971256904</v>
      </c>
      <c r="S11" s="41">
        <f t="shared" si="12"/>
        <v>0.23780353687076428</v>
      </c>
      <c r="T11" s="113" t="str">
        <f t="shared" si="2"/>
        <v>Stop</v>
      </c>
      <c r="U11" s="91">
        <f>+R9+R10+R11</f>
        <v>52.252515241929203</v>
      </c>
      <c r="V11">
        <f t="shared" si="3"/>
        <v>0.25241064301290378</v>
      </c>
      <c r="W11" s="1">
        <f t="shared" si="4"/>
        <v>12.62053215064519</v>
      </c>
      <c r="X11" s="38">
        <f t="shared" ref="X11" si="15">+W11+W14+W17</f>
        <v>79.800335066429284</v>
      </c>
      <c r="Y11">
        <f t="shared" si="13"/>
        <v>0.15815136791266987</v>
      </c>
      <c r="Z11" s="1">
        <f t="shared" si="5"/>
        <v>12.652109433013589</v>
      </c>
      <c r="AA11" s="41">
        <f t="shared" si="14"/>
        <v>3.1577282368399295E-2</v>
      </c>
      <c r="AB11" s="55" t="str">
        <f t="shared" si="6"/>
        <v>Stop</v>
      </c>
    </row>
    <row r="12" spans="1:28" x14ac:dyDescent="0.3">
      <c r="A12">
        <v>2</v>
      </c>
      <c r="B12">
        <v>4</v>
      </c>
      <c r="C12">
        <v>3</v>
      </c>
      <c r="D12">
        <v>27</v>
      </c>
      <c r="E12">
        <f t="shared" si="0"/>
        <v>1.0986122886681098</v>
      </c>
      <c r="G12" s="40">
        <v>2</v>
      </c>
      <c r="H12">
        <v>1</v>
      </c>
      <c r="I12" s="51">
        <v>4.7608663326567768</v>
      </c>
      <c r="K12" s="40">
        <v>90</v>
      </c>
      <c r="L12" s="51">
        <v>100</v>
      </c>
      <c r="M12" s="91">
        <f>+I12+I13+I14</f>
        <v>15.458698758871853</v>
      </c>
      <c r="N12">
        <f t="shared" si="7"/>
        <v>0.30797329108470295</v>
      </c>
      <c r="O12" s="1">
        <f t="shared" si="8"/>
        <v>27.717596197623266</v>
      </c>
      <c r="P12" s="38">
        <f>+O9+O12+O15</f>
        <v>79.257136942126451</v>
      </c>
      <c r="Q12">
        <f t="shared" si="10"/>
        <v>0.34971735375531732</v>
      </c>
      <c r="R12" s="1">
        <f t="shared" si="11"/>
        <v>34.971735375531729</v>
      </c>
      <c r="S12" s="41">
        <f t="shared" si="12"/>
        <v>7.2541391779084634</v>
      </c>
      <c r="T12" s="113" t="str">
        <f t="shared" si="2"/>
        <v>NewIte</v>
      </c>
      <c r="U12" s="91">
        <f>+R12+R13+R14</f>
        <v>86.921959555109922</v>
      </c>
      <c r="V12">
        <f t="shared" si="3"/>
        <v>0.40233487089484088</v>
      </c>
      <c r="W12" s="1">
        <f t="shared" si="4"/>
        <v>36.210138380535682</v>
      </c>
      <c r="X12" s="38">
        <f>+W9+W12+W15</f>
        <v>99.712282055996653</v>
      </c>
      <c r="Y12">
        <f t="shared" si="13"/>
        <v>0.36314622064512281</v>
      </c>
      <c r="Z12" s="1">
        <f t="shared" si="5"/>
        <v>36.314622064512278</v>
      </c>
      <c r="AA12" s="41">
        <f t="shared" si="14"/>
        <v>0.10448368397659635</v>
      </c>
      <c r="AB12" s="55" t="str">
        <f t="shared" si="6"/>
        <v>Stop</v>
      </c>
    </row>
    <row r="13" spans="1:28" x14ac:dyDescent="0.3">
      <c r="A13">
        <v>3</v>
      </c>
      <c r="B13">
        <v>4</v>
      </c>
      <c r="C13">
        <v>3</v>
      </c>
      <c r="D13">
        <v>28</v>
      </c>
      <c r="E13">
        <f t="shared" si="0"/>
        <v>1.0986122886681098</v>
      </c>
      <c r="G13" s="40">
        <v>2</v>
      </c>
      <c r="H13">
        <v>2</v>
      </c>
      <c r="I13" s="51">
        <v>7.0244203134557637</v>
      </c>
      <c r="K13" s="40">
        <v>90</v>
      </c>
      <c r="L13" s="51">
        <v>60</v>
      </c>
      <c r="M13" s="91">
        <f>+I12+I13+I14</f>
        <v>15.458698758871853</v>
      </c>
      <c r="N13">
        <f t="shared" si="7"/>
        <v>0.45439919769601572</v>
      </c>
      <c r="O13" s="1">
        <f t="shared" si="8"/>
        <v>40.895927792641416</v>
      </c>
      <c r="P13" s="38">
        <f t="shared" ref="P13:P14" si="16">+O10+O13+O16</f>
        <v>79.30043742057066</v>
      </c>
      <c r="Q13">
        <f t="shared" si="10"/>
        <v>0.51570872901683318</v>
      </c>
      <c r="R13" s="1">
        <f t="shared" si="11"/>
        <v>30.942523741009992</v>
      </c>
      <c r="S13" s="41">
        <f t="shared" si="12"/>
        <v>9.9534040516314235</v>
      </c>
      <c r="T13" s="113" t="str">
        <f t="shared" si="2"/>
        <v>NewIte</v>
      </c>
      <c r="U13" s="91">
        <f>+R12+R13+R14</f>
        <v>86.921959555109922</v>
      </c>
      <c r="V13">
        <f t="shared" si="3"/>
        <v>0.35598051285753557</v>
      </c>
      <c r="W13" s="1">
        <f t="shared" si="4"/>
        <v>32.0382461571782</v>
      </c>
      <c r="X13" s="38">
        <f t="shared" ref="X13:X14" si="17">+W10+W13+W16</f>
        <v>60.487382877574078</v>
      </c>
      <c r="Y13">
        <f t="shared" si="13"/>
        <v>0.52966824869945728</v>
      </c>
      <c r="Z13" s="1">
        <f t="shared" si="5"/>
        <v>31.780094921967436</v>
      </c>
      <c r="AA13" s="41">
        <f t="shared" si="14"/>
        <v>0.25815123521076444</v>
      </c>
      <c r="AB13" s="55" t="str">
        <f t="shared" si="6"/>
        <v>Stop</v>
      </c>
    </row>
    <row r="14" spans="1:28" x14ac:dyDescent="0.3">
      <c r="A14">
        <v>1</v>
      </c>
      <c r="B14">
        <v>5</v>
      </c>
      <c r="C14">
        <v>3</v>
      </c>
      <c r="D14">
        <v>27</v>
      </c>
      <c r="E14">
        <f t="shared" si="0"/>
        <v>1.0986122886681098</v>
      </c>
      <c r="G14" s="40">
        <v>2</v>
      </c>
      <c r="H14">
        <v>3</v>
      </c>
      <c r="I14" s="51">
        <v>3.6734121127593116</v>
      </c>
      <c r="K14" s="40">
        <v>90</v>
      </c>
      <c r="L14" s="51">
        <v>80</v>
      </c>
      <c r="M14" s="91">
        <f>+I12+I13+I14</f>
        <v>15.458698758871853</v>
      </c>
      <c r="N14">
        <f t="shared" si="7"/>
        <v>0.23762751121928133</v>
      </c>
      <c r="O14" s="1">
        <f t="shared" si="8"/>
        <v>21.386476009735318</v>
      </c>
      <c r="P14" s="38">
        <f t="shared" si="16"/>
        <v>81.44242563730289</v>
      </c>
      <c r="Q14">
        <f t="shared" si="10"/>
        <v>0.26259625548210241</v>
      </c>
      <c r="R14" s="1">
        <f t="shared" si="11"/>
        <v>21.007700438568193</v>
      </c>
      <c r="S14" s="41">
        <f t="shared" si="12"/>
        <v>0.37877557116712524</v>
      </c>
      <c r="T14" s="113" t="str">
        <f t="shared" si="2"/>
        <v>Stop</v>
      </c>
      <c r="U14" s="91">
        <f>+R12+R13+R14</f>
        <v>86.921959555109922</v>
      </c>
      <c r="V14">
        <f t="shared" si="3"/>
        <v>0.24168461624762352</v>
      </c>
      <c r="W14" s="1">
        <f t="shared" si="4"/>
        <v>21.751615462286118</v>
      </c>
      <c r="X14" s="38">
        <f t="shared" si="17"/>
        <v>79.800335066429284</v>
      </c>
      <c r="Y14">
        <f t="shared" si="13"/>
        <v>0.27257549036829387</v>
      </c>
      <c r="Z14" s="1">
        <f t="shared" si="5"/>
        <v>21.806039229463508</v>
      </c>
      <c r="AA14" s="41">
        <f t="shared" si="14"/>
        <v>5.4423767177389948E-2</v>
      </c>
      <c r="AB14" s="55" t="str">
        <f t="shared" si="6"/>
        <v>Stop</v>
      </c>
    </row>
    <row r="15" spans="1:28" x14ac:dyDescent="0.3">
      <c r="A15">
        <v>2</v>
      </c>
      <c r="B15">
        <v>5</v>
      </c>
      <c r="C15">
        <v>4</v>
      </c>
      <c r="D15">
        <v>20</v>
      </c>
      <c r="E15">
        <f t="shared" si="0"/>
        <v>1.3862943611198906</v>
      </c>
      <c r="G15" s="40">
        <v>3</v>
      </c>
      <c r="H15">
        <v>1</v>
      </c>
      <c r="I15" s="51">
        <v>4.3666382036588818</v>
      </c>
      <c r="K15" s="40">
        <v>100</v>
      </c>
      <c r="L15" s="51">
        <v>100</v>
      </c>
      <c r="M15" s="91">
        <f>+I15+I16+I17</f>
        <v>15.064470629873957</v>
      </c>
      <c r="N15">
        <f t="shared" si="7"/>
        <v>0.2898633686469882</v>
      </c>
      <c r="O15" s="1">
        <f t="shared" si="8"/>
        <v>28.986336864698821</v>
      </c>
      <c r="P15" s="38">
        <f>+O9+O12+O15</f>
        <v>79.257136942126451</v>
      </c>
      <c r="Q15">
        <f t="shared" si="10"/>
        <v>0.3657252581034392</v>
      </c>
      <c r="R15" s="1">
        <f t="shared" si="11"/>
        <v>36.572525810343919</v>
      </c>
      <c r="S15" s="41">
        <f t="shared" si="12"/>
        <v>7.5861889456450982</v>
      </c>
      <c r="T15" s="113" t="str">
        <f t="shared" si="2"/>
        <v>NewIte</v>
      </c>
      <c r="U15" s="91">
        <f>+R15+R16+R17</f>
        <v>100.82552520296088</v>
      </c>
      <c r="V15">
        <f t="shared" si="3"/>
        <v>0.36273082373460247</v>
      </c>
      <c r="W15" s="1">
        <f t="shared" si="4"/>
        <v>36.273082373460248</v>
      </c>
      <c r="X15" s="38">
        <f>+W9+W12+W15</f>
        <v>99.712282055996653</v>
      </c>
      <c r="Y15">
        <f t="shared" si="13"/>
        <v>0.36377747681163214</v>
      </c>
      <c r="Z15" s="1">
        <f t="shared" si="5"/>
        <v>36.377747681163214</v>
      </c>
      <c r="AA15" s="41">
        <f t="shared" si="14"/>
        <v>0.104665307702966</v>
      </c>
      <c r="AB15" s="55" t="str">
        <f t="shared" si="6"/>
        <v>Stop</v>
      </c>
    </row>
    <row r="16" spans="1:28" x14ac:dyDescent="0.3">
      <c r="A16">
        <v>3</v>
      </c>
      <c r="B16">
        <v>5</v>
      </c>
      <c r="C16">
        <v>3</v>
      </c>
      <c r="D16">
        <v>35</v>
      </c>
      <c r="E16">
        <f t="shared" si="0"/>
        <v>1.0986122886681098</v>
      </c>
      <c r="G16" s="40">
        <v>3</v>
      </c>
      <c r="H16">
        <v>2</v>
      </c>
      <c r="I16" s="51">
        <v>3.6734121127593116</v>
      </c>
      <c r="K16" s="40">
        <v>100</v>
      </c>
      <c r="L16" s="51">
        <v>60</v>
      </c>
      <c r="M16" s="91">
        <f>+I15+I16+I17</f>
        <v>15.064470629873957</v>
      </c>
      <c r="N16">
        <f t="shared" si="7"/>
        <v>0.2438460801586127</v>
      </c>
      <c r="O16" s="1">
        <f t="shared" si="8"/>
        <v>24.384608015861271</v>
      </c>
      <c r="P16" s="38">
        <f t="shared" ref="P16:P17" si="18">+O10+O13+O16</f>
        <v>79.30043742057066</v>
      </c>
      <c r="Q16">
        <f t="shared" si="10"/>
        <v>0.30749651337403422</v>
      </c>
      <c r="R16" s="1">
        <f t="shared" si="11"/>
        <v>18.449790802442052</v>
      </c>
      <c r="S16" s="41">
        <f t="shared" si="12"/>
        <v>5.934817213419219</v>
      </c>
      <c r="T16" s="113" t="str">
        <f t="shared" si="2"/>
        <v>NewIte</v>
      </c>
      <c r="U16" s="91">
        <f>+R15+R16+R17</f>
        <v>100.82552520296088</v>
      </c>
      <c r="V16">
        <f t="shared" si="3"/>
        <v>0.18298730173041786</v>
      </c>
      <c r="W16" s="1">
        <f t="shared" si="4"/>
        <v>18.298730173041786</v>
      </c>
      <c r="X16" s="38">
        <f t="shared" ref="X16:X17" si="19">+W10+W13+W16</f>
        <v>60.487382877574078</v>
      </c>
      <c r="Y16">
        <f t="shared" si="13"/>
        <v>0.30252144005103099</v>
      </c>
      <c r="Z16" s="1">
        <f t="shared" si="5"/>
        <v>18.15128640306186</v>
      </c>
      <c r="AA16" s="41">
        <f t="shared" si="14"/>
        <v>0.14744376997992603</v>
      </c>
      <c r="AB16" s="55" t="str">
        <f t="shared" si="6"/>
        <v>Stop</v>
      </c>
    </row>
    <row r="17" spans="1:28" ht="15" thickBot="1" x14ac:dyDescent="0.35">
      <c r="A17">
        <v>1</v>
      </c>
      <c r="B17">
        <v>6</v>
      </c>
      <c r="C17">
        <v>4</v>
      </c>
      <c r="D17">
        <v>19</v>
      </c>
      <c r="E17">
        <f t="shared" si="0"/>
        <v>1.3862943611198906</v>
      </c>
      <c r="G17" s="42">
        <v>3</v>
      </c>
      <c r="H17" s="19">
        <v>3</v>
      </c>
      <c r="I17" s="52">
        <v>7.0244203134557637</v>
      </c>
      <c r="K17" s="42">
        <v>100</v>
      </c>
      <c r="L17" s="52">
        <v>80</v>
      </c>
      <c r="M17" s="92">
        <f>+I15+I16+I17</f>
        <v>15.064470629873957</v>
      </c>
      <c r="N17" s="19">
        <f t="shared" si="7"/>
        <v>0.46629055119439905</v>
      </c>
      <c r="O17" s="43">
        <f t="shared" si="8"/>
        <v>46.629055119439904</v>
      </c>
      <c r="P17" s="44">
        <f t="shared" si="18"/>
        <v>81.44242563730289</v>
      </c>
      <c r="Q17" s="19">
        <f t="shared" si="10"/>
        <v>0.5725401073771863</v>
      </c>
      <c r="R17" s="43">
        <f t="shared" si="11"/>
        <v>45.803208590174904</v>
      </c>
      <c r="S17" s="45">
        <f t="shared" si="12"/>
        <v>0.82584652926500013</v>
      </c>
      <c r="T17" s="114" t="str">
        <f t="shared" si="2"/>
        <v>Stop</v>
      </c>
      <c r="U17" s="92">
        <f>+R15+R16+R17</f>
        <v>100.82552520296088</v>
      </c>
      <c r="V17" s="19">
        <f t="shared" si="3"/>
        <v>0.4542818745349797</v>
      </c>
      <c r="W17" s="43">
        <f t="shared" si="4"/>
        <v>45.428187453497969</v>
      </c>
      <c r="X17" s="44">
        <f t="shared" si="19"/>
        <v>79.800335066429284</v>
      </c>
      <c r="Y17" s="19">
        <f t="shared" si="13"/>
        <v>0.5692731417190362</v>
      </c>
      <c r="Z17" s="43">
        <f t="shared" si="5"/>
        <v>45.5418513375229</v>
      </c>
      <c r="AA17" s="45">
        <f t="shared" si="14"/>
        <v>0.11366388402493044</v>
      </c>
      <c r="AB17" s="56" t="str">
        <f t="shared" si="6"/>
        <v>Stop</v>
      </c>
    </row>
    <row r="18" spans="1:28" ht="15" thickBot="1" x14ac:dyDescent="0.35">
      <c r="A18">
        <v>2</v>
      </c>
      <c r="B18">
        <v>6</v>
      </c>
      <c r="C18">
        <v>3</v>
      </c>
      <c r="D18">
        <v>27</v>
      </c>
      <c r="E18">
        <f t="shared" si="0"/>
        <v>1.0986122886681098</v>
      </c>
      <c r="S18" s="96">
        <f>+MAX(S9:S17)</f>
        <v>9.9534040516314235</v>
      </c>
      <c r="AA18">
        <f>+MAX(AA9:AA17)</f>
        <v>0.25815123521076444</v>
      </c>
    </row>
    <row r="19" spans="1:28" x14ac:dyDescent="0.3">
      <c r="A19">
        <v>3</v>
      </c>
      <c r="B19">
        <v>6</v>
      </c>
      <c r="C19">
        <v>3</v>
      </c>
      <c r="D19">
        <v>28</v>
      </c>
      <c r="E19">
        <f t="shared" si="0"/>
        <v>1.0986122886681098</v>
      </c>
    </row>
    <row r="20" spans="1:28" x14ac:dyDescent="0.3">
      <c r="A20">
        <v>1</v>
      </c>
      <c r="B20">
        <v>7</v>
      </c>
      <c r="C20">
        <v>3</v>
      </c>
      <c r="D20">
        <v>36</v>
      </c>
      <c r="E20">
        <f t="shared" si="0"/>
        <v>1.0986122886681098</v>
      </c>
      <c r="O20" s="25" t="s">
        <v>13</v>
      </c>
      <c r="P20" s="25" t="s">
        <v>31</v>
      </c>
      <c r="Q20" s="25" t="s">
        <v>32</v>
      </c>
      <c r="R20" s="25" t="s">
        <v>33</v>
      </c>
      <c r="S20" s="25" t="s">
        <v>47</v>
      </c>
    </row>
    <row r="21" spans="1:28" x14ac:dyDescent="0.3">
      <c r="A21">
        <v>2</v>
      </c>
      <c r="B21">
        <v>7</v>
      </c>
      <c r="C21">
        <v>4</v>
      </c>
      <c r="D21">
        <v>21</v>
      </c>
      <c r="E21">
        <f>+LN(C21)</f>
        <v>1.3862943611198906</v>
      </c>
      <c r="O21" s="25" t="s">
        <v>28</v>
      </c>
      <c r="P21" s="26">
        <f>+Z9</f>
        <v>27.307630254324501</v>
      </c>
      <c r="Q21" s="26">
        <f>+Z10</f>
        <v>10.068618674970701</v>
      </c>
      <c r="R21" s="26">
        <f>+Z11</f>
        <v>12.652109433013589</v>
      </c>
      <c r="S21" s="26">
        <f>SUM(P21:R21)</f>
        <v>50.028358362308794</v>
      </c>
    </row>
    <row r="22" spans="1:28" x14ac:dyDescent="0.3">
      <c r="A22">
        <v>3</v>
      </c>
      <c r="B22">
        <v>7</v>
      </c>
      <c r="C22">
        <v>3</v>
      </c>
      <c r="D22">
        <v>26</v>
      </c>
      <c r="E22">
        <f>+LN(C22)</f>
        <v>1.0986122886681098</v>
      </c>
      <c r="O22" s="25" t="s">
        <v>29</v>
      </c>
      <c r="P22" s="26">
        <f>+Z12</f>
        <v>36.314622064512278</v>
      </c>
      <c r="Q22" s="26">
        <f>+Z13</f>
        <v>31.780094921967436</v>
      </c>
      <c r="R22" s="26">
        <f>+Z14</f>
        <v>21.806039229463508</v>
      </c>
      <c r="S22" s="26">
        <f t="shared" ref="S22:S23" si="20">SUM(P22:R22)</f>
        <v>89.900756215943218</v>
      </c>
    </row>
    <row r="23" spans="1:28" x14ac:dyDescent="0.3">
      <c r="O23" s="25" t="s">
        <v>30</v>
      </c>
      <c r="P23" s="26">
        <f>+Z15</f>
        <v>36.377747681163214</v>
      </c>
      <c r="Q23" s="26">
        <f>+Z16</f>
        <v>18.15128640306186</v>
      </c>
      <c r="R23" s="26">
        <f>+Z17</f>
        <v>45.5418513375229</v>
      </c>
      <c r="S23" s="26">
        <f t="shared" si="20"/>
        <v>100.07088542174797</v>
      </c>
    </row>
    <row r="24" spans="1:28" x14ac:dyDescent="0.3">
      <c r="O24" s="25" t="s">
        <v>48</v>
      </c>
      <c r="P24" s="26">
        <f>SUM(P21:P23)</f>
        <v>100</v>
      </c>
      <c r="Q24" s="26">
        <f t="shared" ref="Q24:R24" si="21">SUM(Q21:Q23)</f>
        <v>60</v>
      </c>
      <c r="R24" s="26">
        <f t="shared" si="21"/>
        <v>80</v>
      </c>
      <c r="S24" s="26">
        <f>SUM(P24:R24)</f>
        <v>240</v>
      </c>
    </row>
    <row r="25" spans="1:28" x14ac:dyDescent="0.3">
      <c r="A25" t="s">
        <v>84</v>
      </c>
    </row>
    <row r="26" spans="1:28" ht="14.4" customHeight="1" x14ac:dyDescent="0.3">
      <c r="A26" s="122" t="s">
        <v>85</v>
      </c>
      <c r="B26" s="122"/>
      <c r="C26" s="122"/>
      <c r="D26" s="122"/>
      <c r="E26" s="122"/>
      <c r="F26" s="122"/>
      <c r="G26" s="122"/>
      <c r="H26" s="122"/>
      <c r="I26" s="122"/>
    </row>
    <row r="27" spans="1:28" x14ac:dyDescent="0.3">
      <c r="A27" s="122"/>
      <c r="B27" s="122"/>
      <c r="C27" s="122"/>
      <c r="D27" s="122"/>
      <c r="E27" s="122"/>
      <c r="F27" s="122"/>
      <c r="G27" s="122"/>
      <c r="H27" s="122"/>
      <c r="I27" s="122"/>
    </row>
    <row r="28" spans="1:28" x14ac:dyDescent="0.3">
      <c r="A28" s="122"/>
      <c r="B28" s="122"/>
      <c r="C28" s="122"/>
      <c r="D28" s="122"/>
      <c r="E28" s="122"/>
      <c r="F28" s="122"/>
      <c r="G28" s="122"/>
      <c r="H28" s="122"/>
      <c r="I28" s="122"/>
    </row>
    <row r="29" spans="1:28" x14ac:dyDescent="0.3">
      <c r="A29" s="105"/>
      <c r="B29" s="105"/>
      <c r="C29" s="105"/>
      <c r="D29" s="105"/>
      <c r="E29" s="105"/>
      <c r="F29" s="105"/>
      <c r="G29" s="105"/>
      <c r="H29" s="105"/>
      <c r="I29" s="105"/>
    </row>
    <row r="30" spans="1:28" x14ac:dyDescent="0.3">
      <c r="A30" s="105"/>
      <c r="B30" t="s">
        <v>50</v>
      </c>
    </row>
    <row r="31" spans="1:28" ht="15" thickBot="1" x14ac:dyDescent="0.35"/>
    <row r="32" spans="1:28" x14ac:dyDescent="0.3">
      <c r="B32" s="69" t="s">
        <v>51</v>
      </c>
      <c r="C32" s="69"/>
    </row>
    <row r="33" spans="2:10" x14ac:dyDescent="0.3">
      <c r="B33" t="s">
        <v>52</v>
      </c>
      <c r="C33">
        <v>0.61347768884989839</v>
      </c>
    </row>
    <row r="34" spans="2:10" x14ac:dyDescent="0.3">
      <c r="B34" t="s">
        <v>53</v>
      </c>
      <c r="C34">
        <v>0.37635487471661278</v>
      </c>
    </row>
    <row r="35" spans="2:10" x14ac:dyDescent="0.3">
      <c r="B35" t="s">
        <v>54</v>
      </c>
      <c r="C35">
        <v>0.34353144707011873</v>
      </c>
    </row>
    <row r="36" spans="2:10" x14ac:dyDescent="0.3">
      <c r="B36" t="s">
        <v>55</v>
      </c>
      <c r="C36">
        <v>0.38624386717164189</v>
      </c>
    </row>
    <row r="37" spans="2:10" ht="15" thickBot="1" x14ac:dyDescent="0.35">
      <c r="B37" s="19" t="s">
        <v>56</v>
      </c>
      <c r="C37" s="19">
        <v>21</v>
      </c>
    </row>
    <row r="39" spans="2:10" ht="15" thickBot="1" x14ac:dyDescent="0.35">
      <c r="B39" t="s">
        <v>57</v>
      </c>
    </row>
    <row r="40" spans="2:10" x14ac:dyDescent="0.3">
      <c r="B40" s="68"/>
      <c r="C40" s="68" t="s">
        <v>61</v>
      </c>
      <c r="D40" s="68" t="s">
        <v>62</v>
      </c>
      <c r="E40" s="68" t="s">
        <v>63</v>
      </c>
      <c r="F40" s="68" t="s">
        <v>64</v>
      </c>
      <c r="G40" s="68" t="s">
        <v>65</v>
      </c>
    </row>
    <row r="41" spans="2:10" x14ac:dyDescent="0.3">
      <c r="B41" t="s">
        <v>58</v>
      </c>
      <c r="C41">
        <v>1</v>
      </c>
      <c r="D41">
        <v>1.7105540750509016</v>
      </c>
      <c r="E41">
        <v>1.7105540750509016</v>
      </c>
      <c r="F41">
        <v>11.466044276969715</v>
      </c>
      <c r="G41">
        <v>3.1000177516649018E-3</v>
      </c>
    </row>
    <row r="42" spans="2:10" x14ac:dyDescent="0.3">
      <c r="B42" t="s">
        <v>59</v>
      </c>
      <c r="C42">
        <v>19</v>
      </c>
      <c r="D42">
        <v>2.8345021736263938</v>
      </c>
      <c r="E42">
        <v>0.14918432492770495</v>
      </c>
    </row>
    <row r="43" spans="2:10" ht="15" thickBot="1" x14ac:dyDescent="0.35">
      <c r="B43" s="19" t="s">
        <v>60</v>
      </c>
      <c r="C43" s="19">
        <v>20</v>
      </c>
      <c r="D43" s="19">
        <v>4.5450562486772954</v>
      </c>
      <c r="E43" s="19"/>
      <c r="F43" s="19"/>
      <c r="G43" s="19"/>
    </row>
    <row r="44" spans="2:10" ht="15" thickBot="1" x14ac:dyDescent="0.35"/>
    <row r="45" spans="2:10" x14ac:dyDescent="0.3">
      <c r="B45" s="68"/>
      <c r="C45" s="68" t="s">
        <v>66</v>
      </c>
      <c r="D45" s="68" t="s">
        <v>55</v>
      </c>
      <c r="E45" s="68" t="s">
        <v>67</v>
      </c>
      <c r="F45" s="68" t="s">
        <v>68</v>
      </c>
      <c r="G45" s="68" t="s">
        <v>69</v>
      </c>
      <c r="H45" s="68" t="s">
        <v>70</v>
      </c>
      <c r="I45" s="68" t="s">
        <v>71</v>
      </c>
      <c r="J45" s="68" t="s">
        <v>72</v>
      </c>
    </row>
    <row r="46" spans="2:10" x14ac:dyDescent="0.3">
      <c r="B46" t="s">
        <v>19</v>
      </c>
      <c r="C46">
        <v>2.4680100805783738</v>
      </c>
      <c r="D46">
        <v>0.30833565468862745</v>
      </c>
      <c r="E46">
        <v>8.0042967559839688</v>
      </c>
      <c r="F46">
        <v>1.6626401266500512E-7</v>
      </c>
      <c r="G46">
        <v>1.8226561384833424</v>
      </c>
      <c r="H46">
        <v>3.1133640226734052</v>
      </c>
      <c r="I46">
        <v>1.8226561384833424</v>
      </c>
      <c r="J46">
        <v>3.1133640226734052</v>
      </c>
    </row>
    <row r="47" spans="2:10" ht="15" thickBot="1" x14ac:dyDescent="0.35">
      <c r="B47" s="19" t="s">
        <v>11</v>
      </c>
      <c r="C47" s="19">
        <v>-4.3218115535073001E-2</v>
      </c>
      <c r="D47" s="19">
        <v>1.2763183666083745E-2</v>
      </c>
      <c r="E47" s="19">
        <v>-3.386154792234064</v>
      </c>
      <c r="F47" s="19">
        <v>3.1000177516648983E-3</v>
      </c>
      <c r="G47" s="19">
        <v>-6.9931765959017511E-2</v>
      </c>
      <c r="H47" s="19">
        <v>-1.6504465111128488E-2</v>
      </c>
      <c r="I47" s="19">
        <v>-6.9931765959017511E-2</v>
      </c>
      <c r="J47" s="19">
        <v>-1.6504465111128488E-2</v>
      </c>
    </row>
  </sheetData>
  <mergeCells count="1">
    <mergeCell ref="A26:I2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L61"/>
  <sheetViews>
    <sheetView workbookViewId="0">
      <selection activeCell="F11" sqref="F11"/>
    </sheetView>
  </sheetViews>
  <sheetFormatPr defaultRowHeight="14.4" x14ac:dyDescent="0.3"/>
  <sheetData>
    <row r="2" spans="1:12" x14ac:dyDescent="0.3">
      <c r="A2" t="s">
        <v>78</v>
      </c>
    </row>
    <row r="3" spans="1:12" ht="15" thickBot="1" x14ac:dyDescent="0.35">
      <c r="B3" s="25" t="s">
        <v>13</v>
      </c>
      <c r="C3" s="25" t="s">
        <v>31</v>
      </c>
      <c r="D3" s="25" t="s">
        <v>32</v>
      </c>
      <c r="E3" s="25" t="s">
        <v>33</v>
      </c>
      <c r="F3" s="25" t="s">
        <v>47</v>
      </c>
      <c r="H3" s="102" t="s">
        <v>12</v>
      </c>
      <c r="I3" s="22" t="s">
        <v>31</v>
      </c>
      <c r="J3" s="22" t="s">
        <v>32</v>
      </c>
      <c r="K3" s="22" t="s">
        <v>33</v>
      </c>
      <c r="L3" s="22" t="s">
        <v>47</v>
      </c>
    </row>
    <row r="4" spans="1:12" x14ac:dyDescent="0.3">
      <c r="B4" s="25" t="s">
        <v>28</v>
      </c>
      <c r="C4" s="26">
        <f>+'Exercise 1'!N4</f>
        <v>20.8333333333333</v>
      </c>
      <c r="D4" s="26">
        <f>+'Exercise 1'!O4</f>
        <v>12.5</v>
      </c>
      <c r="E4" s="26">
        <f>+'Exercise 1'!P4</f>
        <v>16.6666666666667</v>
      </c>
      <c r="F4" s="26">
        <f>SUM(C4:E4)</f>
        <v>50</v>
      </c>
      <c r="G4" s="1"/>
      <c r="H4" s="22" t="s">
        <v>28</v>
      </c>
      <c r="I4" s="11">
        <v>31</v>
      </c>
      <c r="J4" s="12">
        <v>4</v>
      </c>
      <c r="K4" s="13">
        <v>15</v>
      </c>
      <c r="L4">
        <f>SUM(I4:K4)</f>
        <v>50</v>
      </c>
    </row>
    <row r="5" spans="1:12" x14ac:dyDescent="0.3">
      <c r="B5" s="25" t="s">
        <v>29</v>
      </c>
      <c r="C5" s="26">
        <f>+'Exercise 1'!N5</f>
        <v>37.5</v>
      </c>
      <c r="D5" s="26">
        <f>+'Exercise 1'!O5</f>
        <v>22.5</v>
      </c>
      <c r="E5" s="26">
        <f>+'Exercise 1'!P5</f>
        <v>30</v>
      </c>
      <c r="F5" s="26">
        <f t="shared" ref="F5:F6" si="0">SUM(C5:E5)</f>
        <v>90</v>
      </c>
      <c r="H5" s="22" t="s">
        <v>29</v>
      </c>
      <c r="I5" s="14">
        <v>32</v>
      </c>
      <c r="J5" s="67">
        <v>36</v>
      </c>
      <c r="K5" s="15">
        <v>22</v>
      </c>
      <c r="L5">
        <f t="shared" ref="L5:L6" si="1">SUM(I5:K5)</f>
        <v>90</v>
      </c>
    </row>
    <row r="6" spans="1:12" ht="15" thickBot="1" x14ac:dyDescent="0.35">
      <c r="B6" s="25" t="s">
        <v>30</v>
      </c>
      <c r="C6" s="26">
        <f>+'Exercise 1'!N6</f>
        <v>41.666666666666671</v>
      </c>
      <c r="D6" s="26">
        <f>+'Exercise 1'!O6</f>
        <v>25</v>
      </c>
      <c r="E6" s="26">
        <f>+'Exercise 1'!P6</f>
        <v>33.333333333333336</v>
      </c>
      <c r="F6" s="26">
        <f t="shared" si="0"/>
        <v>100</v>
      </c>
      <c r="H6" s="22" t="s">
        <v>30</v>
      </c>
      <c r="I6" s="16">
        <v>37</v>
      </c>
      <c r="J6" s="17">
        <v>20</v>
      </c>
      <c r="K6" s="18">
        <v>43</v>
      </c>
      <c r="L6">
        <f t="shared" si="1"/>
        <v>100</v>
      </c>
    </row>
    <row r="7" spans="1:12" x14ac:dyDescent="0.3">
      <c r="B7" s="25" t="s">
        <v>48</v>
      </c>
      <c r="C7" s="26">
        <f>SUM(C4:C6)</f>
        <v>99.999999999999972</v>
      </c>
      <c r="D7" s="26">
        <f t="shared" ref="D7:E7" si="2">SUM(D4:D6)</f>
        <v>60</v>
      </c>
      <c r="E7" s="26">
        <f t="shared" si="2"/>
        <v>80.000000000000028</v>
      </c>
      <c r="F7" s="25"/>
      <c r="H7" s="22" t="s">
        <v>48</v>
      </c>
      <c r="I7">
        <f>SUM(I4:I6)</f>
        <v>100</v>
      </c>
      <c r="J7">
        <f t="shared" ref="J7:K7" si="3">SUM(J4:J6)</f>
        <v>60</v>
      </c>
      <c r="K7">
        <f t="shared" si="3"/>
        <v>80</v>
      </c>
    </row>
    <row r="10" spans="1:12" x14ac:dyDescent="0.3">
      <c r="B10" t="s">
        <v>14</v>
      </c>
    </row>
    <row r="11" spans="1:12" x14ac:dyDescent="0.3">
      <c r="C11" s="38">
        <f t="shared" ref="C11:E13" si="4">+(C4-I4)^2</f>
        <v>103.36111111111178</v>
      </c>
      <c r="D11" s="38">
        <f t="shared" si="4"/>
        <v>72.25</v>
      </c>
      <c r="E11" s="38">
        <f t="shared" si="4"/>
        <v>2.7777777777778883</v>
      </c>
      <c r="F11" s="38"/>
    </row>
    <row r="12" spans="1:12" x14ac:dyDescent="0.3">
      <c r="C12" s="38">
        <f t="shared" si="4"/>
        <v>30.25</v>
      </c>
      <c r="D12" s="38">
        <f t="shared" si="4"/>
        <v>182.25</v>
      </c>
      <c r="E12" s="38">
        <f t="shared" si="4"/>
        <v>64</v>
      </c>
      <c r="F12" s="38"/>
    </row>
    <row r="13" spans="1:12" x14ac:dyDescent="0.3">
      <c r="C13" s="38">
        <f t="shared" si="4"/>
        <v>21.777777777777821</v>
      </c>
      <c r="D13" s="38">
        <f t="shared" si="4"/>
        <v>25</v>
      </c>
      <c r="E13" s="38">
        <f t="shared" si="4"/>
        <v>93.4444444444444</v>
      </c>
      <c r="F13" s="38"/>
    </row>
    <row r="14" spans="1:12" x14ac:dyDescent="0.3">
      <c r="C14" s="38">
        <f>+SUM(C11:C13)</f>
        <v>155.3888888888896</v>
      </c>
      <c r="D14" s="38">
        <f t="shared" ref="D14:E14" si="5">+SUM(D11:D13)</f>
        <v>279.5</v>
      </c>
      <c r="E14" s="38">
        <f t="shared" si="5"/>
        <v>160.22222222222229</v>
      </c>
      <c r="F14" s="103">
        <f>+SQRT(SUM(C14:E14)/9)</f>
        <v>8.1316330949031101</v>
      </c>
    </row>
    <row r="15" spans="1:12" x14ac:dyDescent="0.3">
      <c r="C15" s="38"/>
      <c r="D15" s="38"/>
      <c r="E15" s="38"/>
      <c r="F15" s="38"/>
    </row>
    <row r="16" spans="1:12" x14ac:dyDescent="0.3">
      <c r="A16" t="s">
        <v>79</v>
      </c>
    </row>
    <row r="17" spans="1:12" ht="15" thickBot="1" x14ac:dyDescent="0.35">
      <c r="B17" s="25" t="s">
        <v>13</v>
      </c>
      <c r="C17" s="25" t="s">
        <v>31</v>
      </c>
      <c r="D17" s="25" t="s">
        <v>32</v>
      </c>
      <c r="E17" s="25" t="s">
        <v>33</v>
      </c>
      <c r="F17" s="25" t="s">
        <v>47</v>
      </c>
      <c r="H17" s="102" t="s">
        <v>12</v>
      </c>
      <c r="I17" s="22" t="s">
        <v>31</v>
      </c>
      <c r="J17" s="22" t="s">
        <v>32</v>
      </c>
      <c r="K17" s="22" t="s">
        <v>33</v>
      </c>
      <c r="L17" s="22" t="s">
        <v>47</v>
      </c>
    </row>
    <row r="18" spans="1:12" x14ac:dyDescent="0.3">
      <c r="B18" s="25" t="s">
        <v>28</v>
      </c>
      <c r="C18" s="26">
        <f>+'Exercise 2'!H23</f>
        <v>27.628138513951345</v>
      </c>
      <c r="D18" s="26">
        <f>+'Exercise 2'!I23</f>
        <v>7.3498045260638412</v>
      </c>
      <c r="E18" s="26">
        <f>+'Exercise 2'!J23</f>
        <v>15.036708501265847</v>
      </c>
      <c r="F18" s="26">
        <f>SUM(C18:E18)</f>
        <v>50.014651541281033</v>
      </c>
      <c r="H18" s="22" t="s">
        <v>28</v>
      </c>
      <c r="I18" s="11">
        <v>31</v>
      </c>
      <c r="J18" s="12">
        <v>4</v>
      </c>
      <c r="K18" s="13">
        <v>15</v>
      </c>
      <c r="L18">
        <f>SUM(I18:K18)</f>
        <v>50</v>
      </c>
    </row>
    <row r="19" spans="1:12" x14ac:dyDescent="0.3">
      <c r="B19" s="25" t="s">
        <v>29</v>
      </c>
      <c r="C19" s="26">
        <f>+'Exercise 2'!H24</f>
        <v>32.577337963421115</v>
      </c>
      <c r="D19" s="26">
        <f>+'Exercise 2'!I24</f>
        <v>34.124030721103885</v>
      </c>
      <c r="E19" s="26">
        <f>+'Exercise 2'!J24</f>
        <v>23.271054398879162</v>
      </c>
      <c r="F19" s="26">
        <f t="shared" ref="F19:F20" si="6">SUM(C19:E19)</f>
        <v>89.972423083404152</v>
      </c>
      <c r="H19" s="22" t="s">
        <v>29</v>
      </c>
      <c r="I19" s="14">
        <v>32</v>
      </c>
      <c r="J19" s="67">
        <v>36</v>
      </c>
      <c r="K19" s="15">
        <v>22</v>
      </c>
      <c r="L19">
        <f t="shared" ref="L19:L20" si="7">SUM(I19:K19)</f>
        <v>90</v>
      </c>
    </row>
    <row r="20" spans="1:12" ht="15" thickBot="1" x14ac:dyDescent="0.35">
      <c r="B20" s="25" t="s">
        <v>30</v>
      </c>
      <c r="C20" s="26">
        <f>+'Exercise 2'!H25</f>
        <v>39.794523522627536</v>
      </c>
      <c r="D20" s="26">
        <f>+'Exercise 2'!I25</f>
        <v>18.526164752832276</v>
      </c>
      <c r="E20" s="26">
        <f>+'Exercise 2'!J25</f>
        <v>41.692237099855006</v>
      </c>
      <c r="F20" s="26">
        <f t="shared" si="6"/>
        <v>100.01292537531482</v>
      </c>
      <c r="H20" s="22" t="s">
        <v>30</v>
      </c>
      <c r="I20" s="16">
        <v>37</v>
      </c>
      <c r="J20" s="17">
        <v>20</v>
      </c>
      <c r="K20" s="18">
        <v>43</v>
      </c>
      <c r="L20">
        <f t="shared" si="7"/>
        <v>100</v>
      </c>
    </row>
    <row r="21" spans="1:12" x14ac:dyDescent="0.3">
      <c r="B21" s="25" t="s">
        <v>48</v>
      </c>
      <c r="C21" s="26">
        <f>SUM(C18:C20)</f>
        <v>100</v>
      </c>
      <c r="D21" s="26">
        <f t="shared" ref="D21:E21" si="8">SUM(D18:D20)</f>
        <v>60</v>
      </c>
      <c r="E21" s="26">
        <f t="shared" si="8"/>
        <v>80.000000000000014</v>
      </c>
      <c r="F21" s="26">
        <f>SUM(C18:E20)</f>
        <v>240</v>
      </c>
      <c r="G21" s="67"/>
      <c r="H21" s="22" t="s">
        <v>48</v>
      </c>
      <c r="I21">
        <f>SUM(I18:I20)</f>
        <v>100</v>
      </c>
      <c r="J21">
        <f t="shared" ref="J21" si="9">SUM(J18:J20)</f>
        <v>60</v>
      </c>
      <c r="K21">
        <f t="shared" ref="K21" si="10">SUM(K18:K20)</f>
        <v>80</v>
      </c>
    </row>
    <row r="23" spans="1:12" x14ac:dyDescent="0.3">
      <c r="B23" t="s">
        <v>14</v>
      </c>
    </row>
    <row r="24" spans="1:12" x14ac:dyDescent="0.3">
      <c r="C24" s="38">
        <f t="shared" ref="C24:E26" si="11">+(C18-I18)^2</f>
        <v>11.369449881098241</v>
      </c>
      <c r="D24" s="38">
        <f t="shared" si="11"/>
        <v>11.221190362837795</v>
      </c>
      <c r="E24" s="38">
        <f t="shared" si="11"/>
        <v>1.3475140651847245E-3</v>
      </c>
      <c r="F24" s="38"/>
    </row>
    <row r="25" spans="1:12" x14ac:dyDescent="0.3">
      <c r="C25" s="38">
        <f t="shared" si="11"/>
        <v>0.33331912400724106</v>
      </c>
      <c r="D25" s="38">
        <f t="shared" si="11"/>
        <v>3.5192607353620082</v>
      </c>
      <c r="E25" s="38">
        <f t="shared" si="11"/>
        <v>1.6155792849100681</v>
      </c>
      <c r="F25" s="38"/>
    </row>
    <row r="26" spans="1:12" x14ac:dyDescent="0.3">
      <c r="C26" s="38">
        <f t="shared" si="11"/>
        <v>7.8093617185186117</v>
      </c>
      <c r="D26" s="38">
        <f t="shared" si="11"/>
        <v>2.1721903357939456</v>
      </c>
      <c r="E26" s="38">
        <f t="shared" si="11"/>
        <v>1.7102438029956444</v>
      </c>
      <c r="F26" s="38"/>
    </row>
    <row r="27" spans="1:12" x14ac:dyDescent="0.3">
      <c r="C27" s="38">
        <f>+SUM(C24:C26)</f>
        <v>19.512130723624093</v>
      </c>
      <c r="D27" s="38">
        <f t="shared" ref="D27:E27" si="12">+SUM(D24:D26)</f>
        <v>16.912641433993748</v>
      </c>
      <c r="E27" s="38">
        <f t="shared" si="12"/>
        <v>3.3271706019708969</v>
      </c>
      <c r="F27" s="103">
        <f>+SQRT(SUM(C27:E27)/9)</f>
        <v>2.1016380584780037</v>
      </c>
    </row>
    <row r="30" spans="1:12" x14ac:dyDescent="0.3">
      <c r="A30" t="s">
        <v>80</v>
      </c>
    </row>
    <row r="31" spans="1:12" ht="15" thickBot="1" x14ac:dyDescent="0.35">
      <c r="A31" t="s">
        <v>86</v>
      </c>
      <c r="B31" s="25" t="s">
        <v>13</v>
      </c>
      <c r="C31" s="25" t="s">
        <v>31</v>
      </c>
      <c r="D31" s="25" t="s">
        <v>32</v>
      </c>
      <c r="E31" s="25" t="s">
        <v>33</v>
      </c>
      <c r="F31" s="25" t="s">
        <v>47</v>
      </c>
      <c r="H31" s="102" t="s">
        <v>12</v>
      </c>
      <c r="I31" s="22" t="s">
        <v>31</v>
      </c>
      <c r="J31" s="22" t="s">
        <v>32</v>
      </c>
      <c r="K31" s="22" t="s">
        <v>33</v>
      </c>
      <c r="L31" s="22" t="s">
        <v>47</v>
      </c>
    </row>
    <row r="32" spans="1:12" x14ac:dyDescent="0.3">
      <c r="B32" s="25" t="s">
        <v>28</v>
      </c>
      <c r="C32" s="26">
        <f>+'Exercise 3_log'!O22</f>
        <v>30.106552055813335</v>
      </c>
      <c r="D32" s="26">
        <f>+'Exercise 3_log'!P22</f>
        <v>8.8678800276464216</v>
      </c>
      <c r="E32" s="26">
        <f>+'Exercise 3_log'!Q22</f>
        <v>11.135073996212252</v>
      </c>
      <c r="F32" s="26">
        <f>SUM(C32:E32)</f>
        <v>50.109506079672016</v>
      </c>
      <c r="H32" s="22" t="s">
        <v>28</v>
      </c>
      <c r="I32" s="11">
        <v>31</v>
      </c>
      <c r="J32" s="12">
        <v>4</v>
      </c>
      <c r="K32" s="13">
        <v>15</v>
      </c>
      <c r="L32">
        <f>SUM(I32:K32)</f>
        <v>50</v>
      </c>
    </row>
    <row r="33" spans="1:12" x14ac:dyDescent="0.3">
      <c r="B33" s="25" t="s">
        <v>29</v>
      </c>
      <c r="C33" s="26">
        <f>+'Exercise 3_log'!O23</f>
        <v>35.017787674395926</v>
      </c>
      <c r="D33" s="26">
        <f>+'Exercise 3_log'!P23</f>
        <v>33.697009417546155</v>
      </c>
      <c r="E33" s="26">
        <f>+'Exercise 3_log'!Q23</f>
        <v>21.110804644798122</v>
      </c>
      <c r="F33" s="26">
        <f t="shared" ref="F33:F34" si="13">SUM(C33:E33)</f>
        <v>89.825601736740197</v>
      </c>
      <c r="H33" s="22" t="s">
        <v>29</v>
      </c>
      <c r="I33" s="14">
        <v>32</v>
      </c>
      <c r="J33" s="67">
        <v>36</v>
      </c>
      <c r="K33" s="15">
        <v>22</v>
      </c>
      <c r="L33">
        <f t="shared" ref="L33:L34" si="14">SUM(I33:K33)</f>
        <v>90</v>
      </c>
    </row>
    <row r="34" spans="1:12" ht="15" thickBot="1" x14ac:dyDescent="0.35">
      <c r="B34" s="25" t="s">
        <v>30</v>
      </c>
      <c r="C34" s="26">
        <f>+'Exercise 3_log'!O24</f>
        <v>34.875660269790728</v>
      </c>
      <c r="D34" s="26">
        <f>+'Exercise 3_log'!P24</f>
        <v>17.435110554807416</v>
      </c>
      <c r="E34" s="26">
        <f>+'Exercise 3_log'!Q24</f>
        <v>47.754121358989622</v>
      </c>
      <c r="F34" s="26">
        <f t="shared" si="13"/>
        <v>100.06489218358777</v>
      </c>
      <c r="H34" s="22" t="s">
        <v>30</v>
      </c>
      <c r="I34" s="16">
        <v>37</v>
      </c>
      <c r="J34" s="17">
        <v>20</v>
      </c>
      <c r="K34" s="18">
        <v>43</v>
      </c>
      <c r="L34">
        <f t="shared" si="14"/>
        <v>100</v>
      </c>
    </row>
    <row r="35" spans="1:12" x14ac:dyDescent="0.3">
      <c r="B35" s="25" t="s">
        <v>48</v>
      </c>
      <c r="C35" s="26">
        <f>SUM(C32:C34)</f>
        <v>99.999999999999986</v>
      </c>
      <c r="D35" s="26">
        <f t="shared" ref="D35:E35" si="15">SUM(D32:D34)</f>
        <v>59.999999999999993</v>
      </c>
      <c r="E35" s="26">
        <f t="shared" si="15"/>
        <v>80</v>
      </c>
      <c r="F35" s="26">
        <f>SUM(C32:E34)</f>
        <v>240</v>
      </c>
      <c r="H35" s="22" t="s">
        <v>48</v>
      </c>
      <c r="I35">
        <f>SUM(I32:I34)</f>
        <v>100</v>
      </c>
      <c r="J35">
        <f t="shared" ref="J35" si="16">SUM(J32:J34)</f>
        <v>60</v>
      </c>
      <c r="K35">
        <f t="shared" ref="K35" si="17">SUM(K32:K34)</f>
        <v>80</v>
      </c>
    </row>
    <row r="38" spans="1:12" x14ac:dyDescent="0.3">
      <c r="B38" t="s">
        <v>14</v>
      </c>
    </row>
    <row r="39" spans="1:12" x14ac:dyDescent="0.3">
      <c r="C39" s="38">
        <f t="shared" ref="C39:E41" si="18">+(C32-I32)^2</f>
        <v>0.79824922897137796</v>
      </c>
      <c r="D39" s="38">
        <f t="shared" si="18"/>
        <v>23.696255963558926</v>
      </c>
      <c r="E39" s="38">
        <f t="shared" si="18"/>
        <v>14.937653014754728</v>
      </c>
      <c r="F39" s="38"/>
    </row>
    <row r="40" spans="1:12" x14ac:dyDescent="0.3">
      <c r="C40" s="38">
        <f t="shared" si="18"/>
        <v>9.1070424477359708</v>
      </c>
      <c r="D40" s="38">
        <f t="shared" si="18"/>
        <v>5.3037656228710981</v>
      </c>
      <c r="E40" s="38">
        <f t="shared" si="18"/>
        <v>0.79066837971259341</v>
      </c>
      <c r="F40" s="38"/>
    </row>
    <row r="41" spans="1:12" x14ac:dyDescent="0.3">
      <c r="C41" s="38">
        <f t="shared" si="18"/>
        <v>4.5128192893456012</v>
      </c>
      <c r="D41" s="38">
        <f t="shared" si="18"/>
        <v>6.5786578660603219</v>
      </c>
      <c r="E41" s="38">
        <f t="shared" si="18"/>
        <v>22.601669896001326</v>
      </c>
      <c r="F41" s="38"/>
    </row>
    <row r="42" spans="1:12" x14ac:dyDescent="0.3">
      <c r="C42" s="38">
        <f>+SUM(C39:C41)</f>
        <v>14.41811096605295</v>
      </c>
      <c r="D42" s="38">
        <f t="shared" ref="D42:E42" si="19">+SUM(D39:D41)</f>
        <v>35.578679452490348</v>
      </c>
      <c r="E42" s="38">
        <f t="shared" si="19"/>
        <v>38.329991290468648</v>
      </c>
      <c r="F42" s="103">
        <f>+SQRT(SUM(C42:E42)/9)</f>
        <v>3.1327443011769862</v>
      </c>
    </row>
    <row r="46" spans="1:12" ht="15" thickBot="1" x14ac:dyDescent="0.35">
      <c r="A46" t="s">
        <v>87</v>
      </c>
      <c r="B46" s="25" t="s">
        <v>13</v>
      </c>
      <c r="C46" s="25" t="s">
        <v>31</v>
      </c>
      <c r="D46" s="25" t="s">
        <v>32</v>
      </c>
      <c r="E46" s="25" t="s">
        <v>33</v>
      </c>
      <c r="F46" s="25" t="s">
        <v>47</v>
      </c>
      <c r="H46" s="102" t="s">
        <v>12</v>
      </c>
      <c r="I46" s="22" t="s">
        <v>31</v>
      </c>
      <c r="J46" s="22" t="s">
        <v>32</v>
      </c>
      <c r="K46" s="22" t="s">
        <v>33</v>
      </c>
      <c r="L46" s="22" t="s">
        <v>47</v>
      </c>
    </row>
    <row r="47" spans="1:12" x14ac:dyDescent="0.3">
      <c r="B47" s="25" t="s">
        <v>28</v>
      </c>
      <c r="C47" s="26">
        <f>+'Exercise 3_exp'!P21</f>
        <v>27.307630254324501</v>
      </c>
      <c r="D47" s="26">
        <f>+'Exercise 3_exp'!Q21</f>
        <v>10.068618674970701</v>
      </c>
      <c r="E47" s="26">
        <f>+'Exercise 3_exp'!R21</f>
        <v>12.652109433013589</v>
      </c>
      <c r="F47" s="26">
        <f>SUM(C47:E47)</f>
        <v>50.028358362308794</v>
      </c>
      <c r="H47" s="22" t="s">
        <v>28</v>
      </c>
      <c r="I47" s="11">
        <v>31</v>
      </c>
      <c r="J47" s="12">
        <v>4</v>
      </c>
      <c r="K47" s="13">
        <v>15</v>
      </c>
      <c r="L47">
        <f>SUM(I47:K47)</f>
        <v>50</v>
      </c>
    </row>
    <row r="48" spans="1:12" x14ac:dyDescent="0.3">
      <c r="B48" s="25" t="s">
        <v>29</v>
      </c>
      <c r="C48" s="26">
        <f>+'Exercise 3_exp'!P22</f>
        <v>36.314622064512278</v>
      </c>
      <c r="D48" s="26">
        <f>+'Exercise 3_exp'!Q22</f>
        <v>31.780094921967436</v>
      </c>
      <c r="E48" s="26">
        <f>+'Exercise 3_exp'!R22</f>
        <v>21.806039229463508</v>
      </c>
      <c r="F48" s="26">
        <f t="shared" ref="F48:F49" si="20">SUM(C48:E48)</f>
        <v>89.900756215943218</v>
      </c>
      <c r="H48" s="22" t="s">
        <v>29</v>
      </c>
      <c r="I48" s="14">
        <v>32</v>
      </c>
      <c r="J48" s="67">
        <v>36</v>
      </c>
      <c r="K48" s="15">
        <v>22</v>
      </c>
      <c r="L48">
        <f t="shared" ref="L48:L49" si="21">SUM(I48:K48)</f>
        <v>90</v>
      </c>
    </row>
    <row r="49" spans="1:12" ht="15" thickBot="1" x14ac:dyDescent="0.35">
      <c r="B49" s="25" t="s">
        <v>30</v>
      </c>
      <c r="C49" s="26">
        <f>+'Exercise 3_exp'!P23</f>
        <v>36.377747681163214</v>
      </c>
      <c r="D49" s="26">
        <f>+'Exercise 3_exp'!Q23</f>
        <v>18.15128640306186</v>
      </c>
      <c r="E49" s="26">
        <f>+'Exercise 3_exp'!R23</f>
        <v>45.5418513375229</v>
      </c>
      <c r="F49" s="26">
        <f t="shared" si="20"/>
        <v>100.07088542174797</v>
      </c>
      <c r="H49" s="22" t="s">
        <v>30</v>
      </c>
      <c r="I49" s="16">
        <v>37</v>
      </c>
      <c r="J49" s="17">
        <v>20</v>
      </c>
      <c r="K49" s="18">
        <v>43</v>
      </c>
      <c r="L49">
        <f t="shared" si="21"/>
        <v>100</v>
      </c>
    </row>
    <row r="50" spans="1:12" x14ac:dyDescent="0.3">
      <c r="B50" s="25" t="s">
        <v>48</v>
      </c>
      <c r="C50" s="26">
        <f>SUM(C47:C49)</f>
        <v>100</v>
      </c>
      <c r="D50" s="26">
        <f t="shared" ref="D50:E50" si="22">SUM(D47:D49)</f>
        <v>60</v>
      </c>
      <c r="E50" s="26">
        <f t="shared" si="22"/>
        <v>80</v>
      </c>
      <c r="F50" s="26">
        <f>SUM(C50:E50)</f>
        <v>240</v>
      </c>
      <c r="H50" s="22" t="s">
        <v>48</v>
      </c>
      <c r="I50">
        <f>SUM(I47:I49)</f>
        <v>100</v>
      </c>
      <c r="J50">
        <f t="shared" ref="J50" si="23">SUM(J47:J49)</f>
        <v>60</v>
      </c>
      <c r="K50">
        <f t="shared" ref="K50" si="24">SUM(K47:K49)</f>
        <v>80</v>
      </c>
    </row>
    <row r="53" spans="1:12" x14ac:dyDescent="0.3">
      <c r="B53" t="s">
        <v>14</v>
      </c>
    </row>
    <row r="54" spans="1:12" x14ac:dyDescent="0.3">
      <c r="C54" s="38">
        <f t="shared" ref="C54:E56" si="25">+(C47-I47)^2</f>
        <v>13.633594338779751</v>
      </c>
      <c r="D54" s="38">
        <f t="shared" si="25"/>
        <v>36.828132622203142</v>
      </c>
      <c r="E54" s="38">
        <f t="shared" si="25"/>
        <v>5.5125901145437712</v>
      </c>
      <c r="F54" s="38"/>
    </row>
    <row r="55" spans="1:12" x14ac:dyDescent="0.3">
      <c r="C55" s="38">
        <f t="shared" si="25"/>
        <v>18.615963559576194</v>
      </c>
      <c r="D55" s="38">
        <f t="shared" si="25"/>
        <v>17.807598867605023</v>
      </c>
      <c r="E55" s="38">
        <f t="shared" si="25"/>
        <v>3.7620780507109736E-2</v>
      </c>
      <c r="F55" s="38"/>
    </row>
    <row r="56" spans="1:12" x14ac:dyDescent="0.3">
      <c r="C56" s="38">
        <f t="shared" si="25"/>
        <v>0.38719794829775706</v>
      </c>
      <c r="D56" s="38">
        <f t="shared" si="25"/>
        <v>3.4177419635039552</v>
      </c>
      <c r="E56" s="38">
        <f t="shared" si="25"/>
        <v>6.4610082220669538</v>
      </c>
      <c r="F56" s="38"/>
    </row>
    <row r="57" spans="1:12" x14ac:dyDescent="0.3">
      <c r="C57" s="38">
        <f>+SUM(C54:C56)</f>
        <v>32.636755846653699</v>
      </c>
      <c r="D57" s="38">
        <f t="shared" ref="D57:E57" si="26">+SUM(D54:D56)</f>
        <v>58.053473453312122</v>
      </c>
      <c r="E57" s="38">
        <f t="shared" si="26"/>
        <v>12.011219117117836</v>
      </c>
      <c r="F57" s="103">
        <f>+SQRT(SUM(C57:E57)/9)</f>
        <v>3.3780574368033811</v>
      </c>
    </row>
    <row r="60" spans="1:12" x14ac:dyDescent="0.3">
      <c r="A60" t="s">
        <v>25</v>
      </c>
    </row>
    <row r="61" spans="1:12" x14ac:dyDescent="0.3">
      <c r="A61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25"/>
  <sheetViews>
    <sheetView topLeftCell="A5" workbookViewId="0">
      <selection activeCell="F21" sqref="F21:J25"/>
    </sheetView>
  </sheetViews>
  <sheetFormatPr defaultRowHeight="14.4" x14ac:dyDescent="0.3"/>
  <sheetData>
    <row r="1" spans="1:22" x14ac:dyDescent="0.3">
      <c r="A1" t="s">
        <v>23</v>
      </c>
    </row>
    <row r="3" spans="1:22" ht="15" thickBot="1" x14ac:dyDescent="0.35">
      <c r="C3" t="s">
        <v>11</v>
      </c>
      <c r="J3" t="s">
        <v>21</v>
      </c>
      <c r="K3" s="78" t="s">
        <v>31</v>
      </c>
      <c r="L3" s="78" t="s">
        <v>32</v>
      </c>
      <c r="M3" s="78" t="s">
        <v>33</v>
      </c>
    </row>
    <row r="4" spans="1:22" x14ac:dyDescent="0.3">
      <c r="C4" s="2">
        <v>12</v>
      </c>
      <c r="D4" s="3">
        <v>21</v>
      </c>
      <c r="E4" s="4">
        <v>22</v>
      </c>
      <c r="G4" t="s">
        <v>19</v>
      </c>
      <c r="H4">
        <v>4.2815519810963867</v>
      </c>
      <c r="J4" s="78" t="s">
        <v>28</v>
      </c>
      <c r="K4">
        <f t="shared" ref="K4:M6" si="0">+EXP($H$4)*C4^($H$5)</f>
        <v>7.5484585409015867</v>
      </c>
      <c r="L4">
        <f t="shared" si="0"/>
        <v>4.5372945781394929</v>
      </c>
      <c r="M4">
        <f t="shared" si="0"/>
        <v>4.3493112101081461</v>
      </c>
    </row>
    <row r="5" spans="1:22" ht="15" thickBot="1" x14ac:dyDescent="0.35">
      <c r="C5" s="5">
        <v>21</v>
      </c>
      <c r="D5" s="6">
        <v>14</v>
      </c>
      <c r="E5" s="7">
        <v>23</v>
      </c>
      <c r="G5" s="19" t="s">
        <v>20</v>
      </c>
      <c r="H5" s="19">
        <v>-0.90957485491101109</v>
      </c>
      <c r="J5" s="78" t="s">
        <v>29</v>
      </c>
      <c r="K5">
        <f t="shared" si="0"/>
        <v>4.5372945781394929</v>
      </c>
      <c r="L5">
        <f t="shared" si="0"/>
        <v>6.5609262747656381</v>
      </c>
      <c r="M5">
        <f t="shared" si="0"/>
        <v>4.1769665801792355</v>
      </c>
    </row>
    <row r="6" spans="1:22" ht="15" thickBot="1" x14ac:dyDescent="0.35">
      <c r="C6" s="8">
        <v>23</v>
      </c>
      <c r="D6" s="9">
        <v>23</v>
      </c>
      <c r="E6" s="10">
        <v>16</v>
      </c>
      <c r="J6" s="78" t="s">
        <v>30</v>
      </c>
      <c r="K6">
        <f t="shared" si="0"/>
        <v>4.1769665801792355</v>
      </c>
      <c r="L6">
        <f t="shared" si="0"/>
        <v>4.1769665801792355</v>
      </c>
      <c r="M6">
        <f t="shared" si="0"/>
        <v>5.8105486379028148</v>
      </c>
    </row>
    <row r="7" spans="1:22" ht="15" thickBot="1" x14ac:dyDescent="0.35"/>
    <row r="8" spans="1:22" ht="15" thickBot="1" x14ac:dyDescent="0.35">
      <c r="G8" s="93" t="s">
        <v>34</v>
      </c>
      <c r="H8" s="94"/>
      <c r="I8" s="94"/>
      <c r="J8" s="94"/>
      <c r="K8" s="94"/>
      <c r="L8" s="94"/>
      <c r="M8" s="94"/>
      <c r="N8" s="95"/>
      <c r="O8" s="65" t="s">
        <v>41</v>
      </c>
      <c r="P8" s="61"/>
      <c r="Q8" s="61"/>
      <c r="R8" s="61"/>
      <c r="S8" s="61"/>
      <c r="T8" s="61"/>
      <c r="U8" s="61"/>
      <c r="V8" s="62"/>
    </row>
    <row r="9" spans="1:22" ht="29.4" thickBot="1" x14ac:dyDescent="0.35">
      <c r="A9" s="98" t="s">
        <v>4</v>
      </c>
      <c r="B9" s="99" t="s">
        <v>5</v>
      </c>
      <c r="C9" s="100" t="s">
        <v>21</v>
      </c>
      <c r="E9" s="98" t="s">
        <v>0</v>
      </c>
      <c r="F9" s="100" t="s">
        <v>2</v>
      </c>
      <c r="G9" s="87" t="s">
        <v>73</v>
      </c>
      <c r="H9" s="88" t="s">
        <v>17</v>
      </c>
      <c r="I9" s="89" t="s">
        <v>74</v>
      </c>
      <c r="J9" s="89" t="s">
        <v>75</v>
      </c>
      <c r="K9" s="88" t="s">
        <v>18</v>
      </c>
      <c r="L9" s="89" t="s">
        <v>76</v>
      </c>
      <c r="M9" s="89" t="s">
        <v>38</v>
      </c>
      <c r="N9" s="90" t="s">
        <v>40</v>
      </c>
      <c r="O9" s="87" t="s">
        <v>42</v>
      </c>
      <c r="P9" s="88" t="s">
        <v>17</v>
      </c>
      <c r="Q9" s="89" t="s">
        <v>43</v>
      </c>
      <c r="R9" s="89" t="s">
        <v>44</v>
      </c>
      <c r="S9" s="88" t="s">
        <v>18</v>
      </c>
      <c r="T9" s="89" t="s">
        <v>45</v>
      </c>
      <c r="U9" s="89" t="s">
        <v>46</v>
      </c>
      <c r="V9" s="90" t="s">
        <v>40</v>
      </c>
    </row>
    <row r="10" spans="1:22" x14ac:dyDescent="0.3">
      <c r="A10" s="46">
        <v>1</v>
      </c>
      <c r="B10" s="23">
        <v>1</v>
      </c>
      <c r="C10" s="41">
        <f>+K4</f>
        <v>7.5484585409015867</v>
      </c>
      <c r="E10" s="40">
        <v>60</v>
      </c>
      <c r="F10" s="51">
        <v>110</v>
      </c>
      <c r="G10" s="91">
        <f>+C10+C11+C12</f>
        <v>16.435064329149228</v>
      </c>
      <c r="H10">
        <f>+C10/G10</f>
        <v>0.45928986888804824</v>
      </c>
      <c r="I10" s="1">
        <f>+H10*E10</f>
        <v>27.557392133282896</v>
      </c>
      <c r="J10" s="38">
        <f>+I10+I13+I16</f>
        <v>98.5886436865527</v>
      </c>
      <c r="K10">
        <f>+I10/J10</f>
        <v>0.27951892939005579</v>
      </c>
      <c r="L10" s="1">
        <f>+K10*F10</f>
        <v>30.747082232906138</v>
      </c>
      <c r="M10" s="41">
        <f>+ABS(L10-I10)</f>
        <v>3.1896900996232418</v>
      </c>
      <c r="N10" s="55" t="str">
        <f t="shared" ref="N10:N18" si="1">IF(M10&gt;1,"NewIte","Stop")</f>
        <v>NewIte</v>
      </c>
      <c r="O10" s="91">
        <f>+L10+L11+L12</f>
        <v>61.346603411382802</v>
      </c>
      <c r="P10">
        <f t="shared" ref="P10:P18" si="2">+L10/O10</f>
        <v>0.50120268316600958</v>
      </c>
      <c r="Q10" s="1">
        <f t="shared" ref="Q10:Q18" si="3">+P10*E10</f>
        <v>30.072160989960576</v>
      </c>
      <c r="R10" s="38">
        <f>+Q10+Q13+Q16</f>
        <v>109.77220283113476</v>
      </c>
      <c r="S10">
        <f>+Q10/R10</f>
        <v>0.27395060146712469</v>
      </c>
      <c r="T10" s="1">
        <f t="shared" ref="T10:T18" si="4">+S10*F10</f>
        <v>30.134566161383717</v>
      </c>
      <c r="U10" s="41">
        <f>+ABS(T10-Q10)</f>
        <v>6.2405171423140615E-2</v>
      </c>
      <c r="V10" s="55" t="str">
        <f t="shared" ref="V10:V18" si="5">IF(U10&gt;1,"NewIte","Stop")</f>
        <v>Stop</v>
      </c>
    </row>
    <row r="11" spans="1:22" x14ac:dyDescent="0.3">
      <c r="A11" s="46">
        <v>1</v>
      </c>
      <c r="B11" s="23">
        <v>2</v>
      </c>
      <c r="C11" s="41">
        <f>+L4</f>
        <v>4.5372945781394929</v>
      </c>
      <c r="E11" s="40">
        <v>60</v>
      </c>
      <c r="F11" s="51">
        <v>100</v>
      </c>
      <c r="G11" s="91">
        <f>+C10+C11+C12</f>
        <v>16.435064329149228</v>
      </c>
      <c r="H11">
        <f t="shared" ref="H11:H18" si="6">+C11/G11</f>
        <v>0.2760740382434736</v>
      </c>
      <c r="I11" s="1">
        <f t="shared" ref="I11:I18" si="7">+H11*E11</f>
        <v>16.564442294608416</v>
      </c>
      <c r="J11" s="38">
        <f t="shared" ref="J11:J12" si="8">+I11+I14+I17</f>
        <v>103.49309639425758</v>
      </c>
      <c r="K11">
        <f t="shared" ref="K11:K18" si="9">+I11/J11</f>
        <v>0.16005359653658513</v>
      </c>
      <c r="L11" s="1">
        <f t="shared" ref="L11:L18" si="10">+K11*F11</f>
        <v>16.005359653658513</v>
      </c>
      <c r="M11" s="41">
        <f t="shared" ref="M11:M18" si="11">+ABS(L11-I11)</f>
        <v>0.55908264094990301</v>
      </c>
      <c r="N11" s="55" t="str">
        <f t="shared" si="1"/>
        <v>Stop</v>
      </c>
      <c r="O11" s="91">
        <f>+L10+L11+L12</f>
        <v>61.346603411382802</v>
      </c>
      <c r="P11">
        <f t="shared" si="2"/>
        <v>0.26090050245045404</v>
      </c>
      <c r="Q11" s="1">
        <f t="shared" si="3"/>
        <v>15.654030147027242</v>
      </c>
      <c r="R11" s="38">
        <f>+Q11+Q14+Q17</f>
        <v>100.07019153222994</v>
      </c>
      <c r="S11">
        <f t="shared" ref="S11:S18" si="12">+Q11/R11</f>
        <v>0.15643050050509294</v>
      </c>
      <c r="T11" s="1">
        <f t="shared" si="4"/>
        <v>15.643050050509293</v>
      </c>
      <c r="U11" s="41">
        <f t="shared" ref="U11:U18" si="13">+ABS(T11-Q11)</f>
        <v>1.0980096517949178E-2</v>
      </c>
      <c r="V11" s="55" t="str">
        <f t="shared" si="5"/>
        <v>Stop</v>
      </c>
    </row>
    <row r="12" spans="1:22" x14ac:dyDescent="0.3">
      <c r="A12" s="46">
        <v>1</v>
      </c>
      <c r="B12" s="23">
        <v>3</v>
      </c>
      <c r="C12" s="41">
        <f>+M4</f>
        <v>4.3493112101081461</v>
      </c>
      <c r="E12" s="40">
        <v>60</v>
      </c>
      <c r="F12" s="51">
        <v>90</v>
      </c>
      <c r="G12" s="91">
        <f>+C10+C11+C12</f>
        <v>16.435064329149228</v>
      </c>
      <c r="H12">
        <f t="shared" si="6"/>
        <v>0.26463609286847806</v>
      </c>
      <c r="I12" s="1">
        <f t="shared" si="7"/>
        <v>15.878165572108683</v>
      </c>
      <c r="J12" s="38">
        <f t="shared" si="8"/>
        <v>97.918259919189722</v>
      </c>
      <c r="K12">
        <f t="shared" si="9"/>
        <v>0.16215735027575717</v>
      </c>
      <c r="L12" s="1">
        <f t="shared" si="10"/>
        <v>14.594161524818146</v>
      </c>
      <c r="M12" s="41">
        <f t="shared" si="11"/>
        <v>1.2840040472905372</v>
      </c>
      <c r="N12" s="55" t="str">
        <f t="shared" si="1"/>
        <v>NewIte</v>
      </c>
      <c r="O12" s="91">
        <f>+L10+L11+L12</f>
        <v>61.346603411382802</v>
      </c>
      <c r="P12">
        <f t="shared" si="2"/>
        <v>0.23789681438353624</v>
      </c>
      <c r="Q12" s="1">
        <f t="shared" si="3"/>
        <v>14.273808863012174</v>
      </c>
      <c r="R12" s="38">
        <f t="shared" ref="R12" si="14">+Q12+Q15+Q18</f>
        <v>90.157605636635267</v>
      </c>
      <c r="S12">
        <f t="shared" si="12"/>
        <v>0.15832062932705099</v>
      </c>
      <c r="T12" s="1">
        <f t="shared" si="4"/>
        <v>14.248856639434589</v>
      </c>
      <c r="U12" s="41">
        <f t="shared" si="13"/>
        <v>2.4952223577585642E-2</v>
      </c>
      <c r="V12" s="55" t="str">
        <f t="shared" si="5"/>
        <v>Stop</v>
      </c>
    </row>
    <row r="13" spans="1:22" x14ac:dyDescent="0.3">
      <c r="A13" s="46">
        <v>2</v>
      </c>
      <c r="B13" s="23">
        <v>1</v>
      </c>
      <c r="C13" s="41">
        <f>+K5</f>
        <v>4.5372945781394929</v>
      </c>
      <c r="E13" s="40">
        <v>120</v>
      </c>
      <c r="F13" s="51">
        <v>110</v>
      </c>
      <c r="G13" s="91">
        <f>+C13+C14+C15</f>
        <v>15.275187433084366</v>
      </c>
      <c r="H13">
        <f t="shared" si="6"/>
        <v>0.29703691676556548</v>
      </c>
      <c r="I13" s="1">
        <f t="shared" si="7"/>
        <v>35.644430011867861</v>
      </c>
      <c r="J13" s="38">
        <f>+I10+I13+I16</f>
        <v>98.5886436865527</v>
      </c>
      <c r="K13">
        <f t="shared" si="9"/>
        <v>0.3615470167658843</v>
      </c>
      <c r="L13" s="1">
        <f t="shared" si="10"/>
        <v>39.770171844247272</v>
      </c>
      <c r="M13" s="41">
        <f t="shared" si="11"/>
        <v>4.1257418323794113</v>
      </c>
      <c r="N13" s="55" t="str">
        <f t="shared" si="1"/>
        <v>NewIte</v>
      </c>
      <c r="O13" s="91">
        <f>+L13+L14+L15</f>
        <v>119.73258686042922</v>
      </c>
      <c r="P13">
        <f t="shared" si="2"/>
        <v>0.33215829447172024</v>
      </c>
      <c r="Q13" s="1">
        <f t="shared" si="3"/>
        <v>39.858995336606426</v>
      </c>
      <c r="R13" s="38">
        <f>+Q10+Q13+Q16</f>
        <v>109.77220283113476</v>
      </c>
      <c r="S13">
        <f t="shared" si="12"/>
        <v>0.36310645417148535</v>
      </c>
      <c r="T13" s="1">
        <f t="shared" si="4"/>
        <v>39.941709958863392</v>
      </c>
      <c r="U13" s="41">
        <f t="shared" si="13"/>
        <v>8.2714622256965242E-2</v>
      </c>
      <c r="V13" s="55" t="str">
        <f t="shared" si="5"/>
        <v>Stop</v>
      </c>
    </row>
    <row r="14" spans="1:22" x14ac:dyDescent="0.3">
      <c r="A14" s="46">
        <v>2</v>
      </c>
      <c r="B14" s="23">
        <v>2</v>
      </c>
      <c r="C14" s="41">
        <f>+L5</f>
        <v>6.5609262747656381</v>
      </c>
      <c r="E14" s="40">
        <v>120</v>
      </c>
      <c r="F14" s="51">
        <v>100</v>
      </c>
      <c r="G14" s="91">
        <f>+C13+C14+C15</f>
        <v>15.275187433084366</v>
      </c>
      <c r="H14">
        <f t="shared" si="6"/>
        <v>0.42951527131872685</v>
      </c>
      <c r="I14" s="1">
        <f t="shared" si="7"/>
        <v>51.541832558247222</v>
      </c>
      <c r="J14" s="38">
        <f t="shared" ref="J14:J15" si="15">+I11+I14+I17</f>
        <v>103.49309639425758</v>
      </c>
      <c r="K14">
        <f t="shared" si="9"/>
        <v>0.49802193918228421</v>
      </c>
      <c r="L14" s="1">
        <f t="shared" si="10"/>
        <v>49.802193918228419</v>
      </c>
      <c r="M14" s="41">
        <f t="shared" si="11"/>
        <v>1.7396386400188035</v>
      </c>
      <c r="N14" s="55" t="str">
        <f t="shared" si="1"/>
        <v>NewIte</v>
      </c>
      <c r="O14" s="91">
        <f>+L13+L14+L15</f>
        <v>119.73258686042922</v>
      </c>
      <c r="P14">
        <f t="shared" si="2"/>
        <v>0.41594519273422376</v>
      </c>
      <c r="Q14" s="1">
        <f t="shared" si="3"/>
        <v>49.913423128106849</v>
      </c>
      <c r="R14" s="38">
        <f t="shared" ref="R14:R15" si="16">+Q11+Q14+Q17</f>
        <v>100.07019153222994</v>
      </c>
      <c r="S14">
        <f t="shared" si="12"/>
        <v>0.49878412705976549</v>
      </c>
      <c r="T14" s="1">
        <f t="shared" si="4"/>
        <v>49.878412705976551</v>
      </c>
      <c r="U14" s="41">
        <f t="shared" si="13"/>
        <v>3.501042213029848E-2</v>
      </c>
      <c r="V14" s="55" t="str">
        <f t="shared" si="5"/>
        <v>Stop</v>
      </c>
    </row>
    <row r="15" spans="1:22" x14ac:dyDescent="0.3">
      <c r="A15" s="46">
        <v>2</v>
      </c>
      <c r="B15" s="23">
        <v>3</v>
      </c>
      <c r="C15" s="41">
        <f>+M5</f>
        <v>4.1769665801792355</v>
      </c>
      <c r="E15" s="40">
        <v>120</v>
      </c>
      <c r="F15" s="51">
        <v>90</v>
      </c>
      <c r="G15" s="91">
        <f>+C13+C14+C15</f>
        <v>15.275187433084366</v>
      </c>
      <c r="H15">
        <f t="shared" si="6"/>
        <v>0.27344781191570772</v>
      </c>
      <c r="I15" s="1">
        <f t="shared" si="7"/>
        <v>32.813737429884924</v>
      </c>
      <c r="J15" s="38">
        <f t="shared" si="15"/>
        <v>97.918259919189722</v>
      </c>
      <c r="K15">
        <f t="shared" si="9"/>
        <v>0.3351135677550392</v>
      </c>
      <c r="L15" s="1">
        <f t="shared" si="10"/>
        <v>30.160221097953528</v>
      </c>
      <c r="M15" s="41">
        <f t="shared" si="11"/>
        <v>2.6535163319313959</v>
      </c>
      <c r="N15" s="55" t="str">
        <f t="shared" si="1"/>
        <v>NewIte</v>
      </c>
      <c r="O15" s="91">
        <f>+L13+L14+L15</f>
        <v>119.73258686042922</v>
      </c>
      <c r="P15">
        <f t="shared" si="2"/>
        <v>0.25189651279405595</v>
      </c>
      <c r="Q15" s="1">
        <f t="shared" si="3"/>
        <v>30.227581535286713</v>
      </c>
      <c r="R15" s="38">
        <f t="shared" si="16"/>
        <v>90.157605636635267</v>
      </c>
      <c r="S15">
        <f t="shared" si="12"/>
        <v>0.33527489247123293</v>
      </c>
      <c r="T15" s="1">
        <f t="shared" si="4"/>
        <v>30.174740322410965</v>
      </c>
      <c r="U15" s="41">
        <f t="shared" si="13"/>
        <v>5.2841212875748056E-2</v>
      </c>
      <c r="V15" s="55" t="str">
        <f t="shared" si="5"/>
        <v>Stop</v>
      </c>
    </row>
    <row r="16" spans="1:22" x14ac:dyDescent="0.3">
      <c r="A16" s="46">
        <v>3</v>
      </c>
      <c r="B16" s="23">
        <v>1</v>
      </c>
      <c r="C16" s="41">
        <f>+K6</f>
        <v>4.1769665801792355</v>
      </c>
      <c r="E16" s="40">
        <v>120</v>
      </c>
      <c r="F16" s="51">
        <v>110</v>
      </c>
      <c r="G16" s="91">
        <f>+C16+C17+C18</f>
        <v>14.164481798261285</v>
      </c>
      <c r="H16">
        <f t="shared" si="6"/>
        <v>0.29489017951168289</v>
      </c>
      <c r="I16" s="1">
        <f t="shared" si="7"/>
        <v>35.38682154140195</v>
      </c>
      <c r="J16" s="38">
        <f>+I10+I13+I16</f>
        <v>98.5886436865527</v>
      </c>
      <c r="K16">
        <f t="shared" si="9"/>
        <v>0.35893405384405996</v>
      </c>
      <c r="L16" s="1">
        <f t="shared" si="10"/>
        <v>39.482745922846597</v>
      </c>
      <c r="M16" s="41">
        <f t="shared" si="11"/>
        <v>4.0959243814446467</v>
      </c>
      <c r="N16" s="55" t="str">
        <f t="shared" si="1"/>
        <v>NewIte</v>
      </c>
      <c r="O16" s="91">
        <f>+L16+L17+L18</f>
        <v>118.92080972818799</v>
      </c>
      <c r="P16">
        <f t="shared" si="2"/>
        <v>0.33200872087139799</v>
      </c>
      <c r="Q16" s="1">
        <f t="shared" si="3"/>
        <v>39.841046504567757</v>
      </c>
      <c r="R16" s="38">
        <f>+Q10+Q13+Q16</f>
        <v>109.77220283113476</v>
      </c>
      <c r="S16">
        <f t="shared" si="12"/>
        <v>0.36294294436138996</v>
      </c>
      <c r="T16" s="1">
        <f t="shared" si="4"/>
        <v>39.923723879752899</v>
      </c>
      <c r="U16" s="41">
        <f t="shared" si="13"/>
        <v>8.2677375185141955E-2</v>
      </c>
      <c r="V16" s="55" t="str">
        <f t="shared" si="5"/>
        <v>Stop</v>
      </c>
    </row>
    <row r="17" spans="1:22" x14ac:dyDescent="0.3">
      <c r="A17" s="46">
        <v>3</v>
      </c>
      <c r="B17" s="23">
        <v>2</v>
      </c>
      <c r="C17" s="41">
        <f>+L6</f>
        <v>4.1769665801792355</v>
      </c>
      <c r="E17" s="40">
        <v>120</v>
      </c>
      <c r="F17" s="51">
        <v>100</v>
      </c>
      <c r="G17" s="91">
        <f>+C16+C17+C18</f>
        <v>14.164481798261285</v>
      </c>
      <c r="H17">
        <f t="shared" si="6"/>
        <v>0.29489017951168289</v>
      </c>
      <c r="I17" s="1">
        <f t="shared" si="7"/>
        <v>35.38682154140195</v>
      </c>
      <c r="J17" s="38">
        <f t="shared" ref="J17:J18" si="17">+I11+I14+I17</f>
        <v>103.49309639425758</v>
      </c>
      <c r="K17">
        <f t="shared" si="9"/>
        <v>0.34192446428113077</v>
      </c>
      <c r="L17" s="1">
        <f t="shared" si="10"/>
        <v>34.19244642811308</v>
      </c>
      <c r="M17" s="41">
        <f t="shared" si="11"/>
        <v>1.1943751132888707</v>
      </c>
      <c r="N17" s="55" t="str">
        <f t="shared" si="1"/>
        <v>NewIte</v>
      </c>
      <c r="O17" s="91">
        <f>+L16+L17+L18</f>
        <v>118.92080972818799</v>
      </c>
      <c r="P17">
        <f t="shared" si="2"/>
        <v>0.28752281880913216</v>
      </c>
      <c r="Q17" s="1">
        <f t="shared" si="3"/>
        <v>34.502738257095857</v>
      </c>
      <c r="R17" s="38">
        <f t="shared" ref="R17:R18" si="18">+Q11+Q14+Q17</f>
        <v>100.07019153222994</v>
      </c>
      <c r="S17">
        <f t="shared" si="12"/>
        <v>0.34478537243514162</v>
      </c>
      <c r="T17" s="1">
        <f t="shared" si="4"/>
        <v>34.478537243514161</v>
      </c>
      <c r="U17" s="41">
        <f t="shared" si="13"/>
        <v>2.4201013581695463E-2</v>
      </c>
      <c r="V17" s="55" t="str">
        <f t="shared" si="5"/>
        <v>Stop</v>
      </c>
    </row>
    <row r="18" spans="1:22" ht="15" thickBot="1" x14ac:dyDescent="0.35">
      <c r="A18" s="48">
        <v>3</v>
      </c>
      <c r="B18" s="49">
        <v>3</v>
      </c>
      <c r="C18" s="45">
        <f>+M6</f>
        <v>5.8105486379028148</v>
      </c>
      <c r="E18" s="42">
        <v>120</v>
      </c>
      <c r="F18" s="52">
        <v>90</v>
      </c>
      <c r="G18" s="92">
        <f>+C16+C17+C18</f>
        <v>14.164481798261285</v>
      </c>
      <c r="H18" s="19">
        <f t="shared" si="6"/>
        <v>0.41021964097663421</v>
      </c>
      <c r="I18" s="43">
        <f t="shared" si="7"/>
        <v>49.226356917196107</v>
      </c>
      <c r="J18" s="44">
        <f t="shared" si="17"/>
        <v>97.918259919189722</v>
      </c>
      <c r="K18" s="19">
        <f t="shared" si="9"/>
        <v>0.50272908196920352</v>
      </c>
      <c r="L18" s="43">
        <f t="shared" si="10"/>
        <v>45.245617377228314</v>
      </c>
      <c r="M18" s="45">
        <f t="shared" si="11"/>
        <v>3.980739539967793</v>
      </c>
      <c r="N18" s="56" t="str">
        <f t="shared" si="1"/>
        <v>NewIte</v>
      </c>
      <c r="O18" s="92">
        <f>+L16+L17+L18</f>
        <v>118.92080972818799</v>
      </c>
      <c r="P18" s="19">
        <f t="shared" si="2"/>
        <v>0.38046846031946985</v>
      </c>
      <c r="Q18" s="43">
        <f t="shared" si="3"/>
        <v>45.65621523833638</v>
      </c>
      <c r="R18" s="44">
        <f t="shared" si="18"/>
        <v>90.157605636635267</v>
      </c>
      <c r="S18" s="19">
        <f t="shared" si="12"/>
        <v>0.50640447820171608</v>
      </c>
      <c r="T18" s="43">
        <f t="shared" si="4"/>
        <v>45.576403038154446</v>
      </c>
      <c r="U18" s="45">
        <f t="shared" si="13"/>
        <v>7.981220018193369E-2</v>
      </c>
      <c r="V18" s="56" t="str">
        <f t="shared" si="5"/>
        <v>Stop</v>
      </c>
    </row>
    <row r="19" spans="1:22" ht="15" thickBot="1" x14ac:dyDescent="0.35">
      <c r="M19" s="96">
        <f>+MAX(M10:M18)</f>
        <v>4.1257418323794113</v>
      </c>
      <c r="U19" s="96">
        <f>+MAX(U10:U18)</f>
        <v>8.2714622256965242E-2</v>
      </c>
    </row>
    <row r="21" spans="1:22" x14ac:dyDescent="0.3">
      <c r="F21" s="115" t="s">
        <v>13</v>
      </c>
      <c r="G21" s="116" t="s">
        <v>31</v>
      </c>
      <c r="H21" s="116" t="s">
        <v>32</v>
      </c>
      <c r="I21" s="116" t="s">
        <v>33</v>
      </c>
      <c r="J21" s="116" t="s">
        <v>47</v>
      </c>
      <c r="N21" s="25" t="s">
        <v>26</v>
      </c>
      <c r="O21" s="25" t="s">
        <v>31</v>
      </c>
      <c r="P21" s="25" t="s">
        <v>32</v>
      </c>
      <c r="Q21" s="25" t="s">
        <v>33</v>
      </c>
      <c r="R21" s="25" t="s">
        <v>47</v>
      </c>
    </row>
    <row r="22" spans="1:22" x14ac:dyDescent="0.3">
      <c r="F22" s="116" t="s">
        <v>28</v>
      </c>
      <c r="G22" s="117">
        <f>+'Exercise 3_log'!O22</f>
        <v>30.106552055813335</v>
      </c>
      <c r="H22" s="117">
        <f>+'Exercise 3_log'!P22</f>
        <v>8.8678800276464216</v>
      </c>
      <c r="I22" s="117">
        <f>+'Exercise 3_log'!Q22</f>
        <v>11.135073996212252</v>
      </c>
      <c r="J22" s="117">
        <f>+G22+H22+I22</f>
        <v>50.109506079672016</v>
      </c>
      <c r="N22" s="25" t="s">
        <v>28</v>
      </c>
      <c r="O22" s="26">
        <f>+T10</f>
        <v>30.134566161383717</v>
      </c>
      <c r="P22" s="26">
        <f>+T11</f>
        <v>15.643050050509293</v>
      </c>
      <c r="Q22" s="26">
        <f>+T12</f>
        <v>14.248856639434589</v>
      </c>
      <c r="R22" s="26">
        <f>+O22+P22+Q22</f>
        <v>60.026472851327597</v>
      </c>
    </row>
    <row r="23" spans="1:22" x14ac:dyDescent="0.3">
      <c r="F23" s="116" t="s">
        <v>29</v>
      </c>
      <c r="G23" s="117">
        <f>+'Exercise 3_log'!O23</f>
        <v>35.017787674395926</v>
      </c>
      <c r="H23" s="117">
        <f>+'Exercise 3_log'!P23</f>
        <v>33.697009417546155</v>
      </c>
      <c r="I23" s="117">
        <f>+'Exercise 3_log'!Q23</f>
        <v>21.110804644798122</v>
      </c>
      <c r="J23" s="117">
        <f t="shared" ref="J23:J24" si="19">+G23+H23+I23</f>
        <v>89.825601736740197</v>
      </c>
      <c r="N23" s="25" t="s">
        <v>29</v>
      </c>
      <c r="O23" s="26">
        <f>+T13</f>
        <v>39.941709958863392</v>
      </c>
      <c r="P23" s="26">
        <f>+T14</f>
        <v>49.878412705976551</v>
      </c>
      <c r="Q23" s="26">
        <f>+T15</f>
        <v>30.174740322410965</v>
      </c>
      <c r="R23" s="26">
        <f t="shared" ref="R23:R24" si="20">+O23+P23+Q23</f>
        <v>119.99486298725091</v>
      </c>
    </row>
    <row r="24" spans="1:22" x14ac:dyDescent="0.3">
      <c r="F24" s="116" t="s">
        <v>30</v>
      </c>
      <c r="G24" s="117">
        <f>+'Exercise 3_log'!O24</f>
        <v>34.875660269790728</v>
      </c>
      <c r="H24" s="117">
        <f>+'Exercise 3_log'!P24</f>
        <v>17.435110554807416</v>
      </c>
      <c r="I24" s="117">
        <f>+'Exercise 3_log'!Q24</f>
        <v>47.754121358989622</v>
      </c>
      <c r="J24" s="117">
        <f t="shared" si="19"/>
        <v>100.06489218358777</v>
      </c>
      <c r="N24" s="25" t="s">
        <v>30</v>
      </c>
      <c r="O24" s="26">
        <f>+T16</f>
        <v>39.923723879752899</v>
      </c>
      <c r="P24" s="26">
        <f>+T17</f>
        <v>34.478537243514161</v>
      </c>
      <c r="Q24" s="26">
        <f>+T18</f>
        <v>45.576403038154446</v>
      </c>
      <c r="R24" s="26">
        <f t="shared" si="20"/>
        <v>119.97866416142151</v>
      </c>
    </row>
    <row r="25" spans="1:22" x14ac:dyDescent="0.3">
      <c r="F25" s="116" t="s">
        <v>48</v>
      </c>
      <c r="G25" s="117">
        <f>+G22+G23+G24</f>
        <v>99.999999999999986</v>
      </c>
      <c r="H25" s="117">
        <f t="shared" ref="H25" si="21">+H22+H23+H24</f>
        <v>59.999999999999993</v>
      </c>
      <c r="I25" s="117">
        <f t="shared" ref="I25" si="22">+I22+I23+I24</f>
        <v>80</v>
      </c>
      <c r="J25" s="115"/>
      <c r="N25" s="25" t="s">
        <v>48</v>
      </c>
      <c r="O25" s="26">
        <f>+O22+O23+O24</f>
        <v>110.00000000000001</v>
      </c>
      <c r="P25" s="26">
        <f t="shared" ref="P25:Q25" si="23">+P22+P23+P24</f>
        <v>100</v>
      </c>
      <c r="Q25" s="26">
        <f t="shared" si="23"/>
        <v>90</v>
      </c>
      <c r="R25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Exercise 1</vt:lpstr>
      <vt:lpstr>Exercise 2</vt:lpstr>
      <vt:lpstr>Exercise 3_log</vt:lpstr>
      <vt:lpstr>Exercise 3_exp</vt:lpstr>
      <vt:lpstr>Exercise 4</vt:lpstr>
      <vt:lpstr>Exercise 5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Eriksen Mabit</dc:creator>
  <cp:lastModifiedBy>Alfredo Jose Ojeda Diaz</cp:lastModifiedBy>
  <dcterms:created xsi:type="dcterms:W3CDTF">2020-10-01T10:10:12Z</dcterms:created>
  <dcterms:modified xsi:type="dcterms:W3CDTF">2025-02-21T10:50:26Z</dcterms:modified>
</cp:coreProperties>
</file>