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PythonProjects\issabel-voip-report\"/>
    </mc:Choice>
  </mc:AlternateContent>
  <xr:revisionPtr revIDLastSave="0" documentId="13_ncr:1_{8FF4E6EB-C196-408C-8191-C66627E1A9E7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3R" sheetId="2" r:id="rId1"/>
    <sheet name="3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2" l="1"/>
  <c r="D5" i="2" s="1"/>
  <c r="K3" i="2"/>
  <c r="J3" i="2"/>
  <c r="G3" i="2"/>
  <c r="G5" i="2" s="1"/>
  <c r="C3" i="2"/>
  <c r="C5" i="2" s="1"/>
  <c r="H3" i="2"/>
  <c r="H5" i="2" s="1"/>
  <c r="I5" i="2" l="1"/>
  <c r="J5" i="2"/>
  <c r="K5" i="2"/>
  <c r="E5" i="2"/>
  <c r="E3" i="2"/>
  <c r="L3" i="2"/>
  <c r="M3" i="2"/>
  <c r="F3" i="2"/>
  <c r="I3" i="2"/>
  <c r="L5" i="2" l="1"/>
  <c r="F5" i="2"/>
  <c r="O3" i="2"/>
  <c r="M5" i="2"/>
  <c r="N5" i="2" s="1"/>
  <c r="N3" i="2"/>
  <c r="O5" i="2" l="1"/>
</calcChain>
</file>

<file path=xl/sharedStrings.xml><?xml version="1.0" encoding="utf-8"?>
<sst xmlns="http://schemas.openxmlformats.org/spreadsheetml/2006/main" count="35" uniqueCount="34">
  <si>
    <t>Ring Group</t>
  </si>
  <si>
    <t>Account Code</t>
  </si>
  <si>
    <t>ANSWERED</t>
  </si>
  <si>
    <t>s</t>
  </si>
  <si>
    <t>2022-06-05 09:25:03</t>
  </si>
  <si>
    <t>SIP/sip-43933-0001156f</t>
  </si>
  <si>
    <t>SIP/sip-96617000-000041da</t>
  </si>
  <si>
    <t>2022-06-05 07:27:02</t>
  </si>
  <si>
    <t>SIP/sip-96617000-0001156e</t>
  </si>
  <si>
    <t>SIP/339-000041d7</t>
  </si>
  <si>
    <t>date</t>
  </si>
  <si>
    <t>source</t>
  </si>
  <si>
    <t>destination</t>
  </si>
  <si>
    <t>source chanel</t>
  </si>
  <si>
    <t>dst chanel</t>
  </si>
  <si>
    <t>condition</t>
  </si>
  <si>
    <t>time</t>
  </si>
  <si>
    <t>کاربران</t>
  </si>
  <si>
    <t>داخلی</t>
  </si>
  <si>
    <t>تعداد ورودی</t>
  </si>
  <si>
    <t>تعداد ورودی پاسخ داده شده</t>
  </si>
  <si>
    <t>تعداد ورودی بی پاسخ</t>
  </si>
  <si>
    <t>زمان ورودی داخلی</t>
  </si>
  <si>
    <t>زمان ورودی موبایل (دقیقه)</t>
  </si>
  <si>
    <t>متوسط مدت زمان مکالمات ورودی (دقیقه)</t>
  </si>
  <si>
    <t>تعداد خروجی</t>
  </si>
  <si>
    <t>زمان خروجی (دقیقه)</t>
  </si>
  <si>
    <t>متوسط مدت زمان تماس های خروجی (دقیقه)</t>
  </si>
  <si>
    <t>مجموع مدت زمان تماس های ورودی و خروجی (دقیقه)</t>
  </si>
  <si>
    <t>متوسط مدت زمان کل (دقیقه)</t>
  </si>
  <si>
    <t>مجموع مدت زمان ورودی و خروجی (ساعت)</t>
  </si>
  <si>
    <t>مجموع</t>
  </si>
  <si>
    <t>گزارش سیستم ویپ - 24 خرداد الی 7 تیر 1401</t>
  </si>
  <si>
    <t>درصد پاسخدهی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</si>
</sst>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7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B Nazanin"/>
      <charset val="178"/>
    </font>
    <font>
      <b/>
      <sz val="14"/>
      <color theme="1"/>
      <name val="B Nazanin"/>
      <charset val="178"/>
    </font>
    <font>
      <b/>
      <sz val="14"/>
      <color theme="1"/>
      <name val="B Titr"/>
      <charset val="178"/>
    </font>
    <font>
      <b/>
      <sz val="12"/>
      <color theme="1"/>
      <name val="B Nazanin"/>
      <charset val="178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1" fontId="2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164" fontId="4" fillId="2" borderId="2" xfId="1" applyNumberFormat="1" applyFont="1" applyFill="1" applyBorder="1" applyAlignment="1">
      <alignment horizontal="center" vertical="center" wrapText="1"/>
    </xf>
    <xf numFmtId="165" fontId="4" fillId="2" borderId="2" xfId="1" applyNumberFormat="1" applyFont="1" applyFill="1" applyBorder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 wrapText="1"/>
    </xf>
    <xf numFmtId="0" fontId="1" fillId="0" borderId="0" xfId="1"/>
    <xf numFmtId="0" fontId="3" fillId="0" borderId="0" xfId="1" applyFont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/>
    </xf>
    <xf numFmtId="2" fontId="5" fillId="0" borderId="2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165" fontId="5" fillId="0" borderId="2" xfId="1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1" fontId="3" fillId="0" borderId="0" xfId="1" applyNumberFormat="1" applyFont="1" applyAlignment="1">
      <alignment horizontal="center" vertical="center"/>
    </xf>
    <xf numFmtId="11" fontId="6" fillId="0" borderId="0" xfId="0" applyNumberFormat="1" applyFont="1"/>
    <xf numFmtId="0" fontId="2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 xr:uid="{3A72F7B7-A0CB-45F2-BC0C-C2C4A24F9F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FDDACE-99C9-4082-A56B-9E3F8F6ECCC2}" name="Table1" displayName="Table1" ref="A1:I3" totalsRowShown="0">
  <autoFilter ref="A1:I3" xr:uid="{49FDDACE-99C9-4082-A56B-9E3F8F6ECCC2}"/>
  <sortState xmlns:xlrd2="http://schemas.microsoft.com/office/spreadsheetml/2017/richdata2" ref="A2:I3">
    <sortCondition ref="A1:A3"/>
  </sortState>
  <tableColumns count="9">
    <tableColumn id="1" xr3:uid="{41C460A0-CE34-4D08-A7DF-B02A13D58D0D}" name="date"/>
    <tableColumn id="2" xr3:uid="{60FD3F2A-C1F3-4A8F-845A-1DDA46A4919A}" name="source"/>
    <tableColumn id="3" xr3:uid="{3B6107DD-298D-4195-AA72-FFC3E3858C2D}" name="Ring Group"/>
    <tableColumn id="4" xr3:uid="{32BADE40-0483-4232-8EEA-8C47C047F31C}" name="destination"/>
    <tableColumn id="5" xr3:uid="{E8B6CB84-13EC-42D0-914E-F8D05CD9E67C}" name="source chanel"/>
    <tableColumn id="6" xr3:uid="{733E1D03-1F9B-4B0C-AF0C-A11CCE753819}" name="Account Code"/>
    <tableColumn id="7" xr3:uid="{082C30E1-C910-410E-A018-336F7277844E}" name="dst chanel"/>
    <tableColumn id="8" xr3:uid="{30FA8582-2F68-44F5-BA79-76AE96B6353B}" name="condition"/>
    <tableColumn id="9" xr3:uid="{BA26855D-08EB-4464-AC58-5A19ABEB4A77}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5772-D5AA-4449-9BF8-6637FA45D027}">
  <sheetPr>
    <pageSetUpPr fitToPage="1"/>
  </sheetPr>
  <dimension ref="A1:Z5"/>
  <sheetViews>
    <sheetView rightToLeft="1" tabSelected="1" zoomScale="85" zoomScaleNormal="85" workbookViewId="0">
      <pane ySplit="2" topLeftCell="A3" activePane="bottomLeft" state="frozen"/>
      <selection pane="bottomLeft" activeCell="E5" sqref="E5"/>
    </sheetView>
  </sheetViews>
  <sheetFormatPr defaultColWidth="9.109375" defaultRowHeight="25.2"/>
  <cols>
    <col min="1" max="1" width="28" style="2" bestFit="1" customWidth="1"/>
    <col min="2" max="2" width="8" style="2" bestFit="1" customWidth="1"/>
    <col min="3" max="3" width="11.5546875" style="2" customWidth="1"/>
    <col min="4" max="5" width="15.5546875" style="2" customWidth="1"/>
    <col min="6" max="6" width="13.109375" style="2" customWidth="1"/>
    <col min="7" max="7" width="11.88671875" style="2" customWidth="1"/>
    <col min="8" max="8" width="14.33203125" style="2" hidden="1" customWidth="1"/>
    <col min="9" max="9" width="19.77734375" style="2" customWidth="1"/>
    <col min="10" max="10" width="8.5546875" style="2" customWidth="1"/>
    <col min="11" max="11" width="15.109375" style="2" customWidth="1"/>
    <col min="12" max="12" width="23.33203125" style="14" customWidth="1"/>
    <col min="13" max="13" width="19" style="2" customWidth="1"/>
    <col min="14" max="14" width="16.33203125" style="14" customWidth="1"/>
    <col min="15" max="15" width="17.6640625" style="15" bestFit="1" customWidth="1"/>
    <col min="16" max="16" width="19.88671875" style="1" bestFit="1" customWidth="1"/>
    <col min="17" max="17" width="18.33203125" style="2" customWidth="1"/>
    <col min="18" max="16384" width="9.109375" style="2"/>
  </cols>
  <sheetData>
    <row r="1" spans="1:26" ht="28.5" customHeight="1">
      <c r="A1" s="19" t="s">
        <v>32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26" s="8" customFormat="1" ht="52.2">
      <c r="A2" s="3" t="s">
        <v>17</v>
      </c>
      <c r="B2" s="3" t="s">
        <v>18</v>
      </c>
      <c r="C2" s="3" t="s">
        <v>19</v>
      </c>
      <c r="D2" s="3" t="s">
        <v>20</v>
      </c>
      <c r="E2" s="3" t="s">
        <v>33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4" t="s">
        <v>27</v>
      </c>
      <c r="M2" s="3" t="s">
        <v>28</v>
      </c>
      <c r="N2" s="4" t="s">
        <v>29</v>
      </c>
      <c r="O2" s="5" t="s">
        <v>30</v>
      </c>
      <c r="P2" s="6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>
      <c r="A3" s="9"/>
      <c r="B3" s="9">
        <v>100</v>
      </c>
      <c r="C3" s="9">
        <f>COUNTIFS('3'!D:D,B3,'3'!E:E,"SIP/sip*")+COUNTIFS('3'!D:D,B3,'3'!E:E,"*from-queue*")</f>
        <v>0</v>
      </c>
      <c r="D3" s="9">
        <f>COUNTIFS('3'!D:D,B3,'3'!E:E,"SIP/sip*",'3'!H:H,"ANSWERED")+COUNTIFS('3'!D:D,B3,'3'!E:E,"*from-queue*",'3'!H:H,"ANSWERED")</f>
        <v>0</v>
      </c>
      <c r="E3" s="10">
        <f>IF(C3=0,0,D3*100/C3)</f>
        <v>0</v>
      </c>
      <c r="F3" s="9">
        <f t="shared" ref="F3" si="0">C3-D3</f>
        <v>0</v>
      </c>
      <c r="G3" s="10">
        <f>SUMIFS('3'!I:I,'3'!D:D,B3,'3'!E:E,"SIP/sip*")/60+SUMIFS('3'!I:I,'3'!D:D,B3,'3'!E:E,"*from-queue*")/60</f>
        <v>0</v>
      </c>
      <c r="H3" s="10">
        <f>SUMIFS('3'!I:I,'3'!D:D,P3)/60</f>
        <v>0</v>
      </c>
      <c r="I3" s="11">
        <f t="shared" ref="I3" si="1">IF(D3=0,0,(H3+G3)/D3)</f>
        <v>0</v>
      </c>
      <c r="J3" s="9">
        <f>COUNTIFS('3'!B:B,B3,'3'!G:G,"SIP/sip*")</f>
        <v>0</v>
      </c>
      <c r="K3" s="10">
        <f>SUMIFS('3'!I:I,'3'!B:B,B3,'3'!G:G,"SIP/sip*")/60</f>
        <v>0</v>
      </c>
      <c r="L3" s="12">
        <f t="shared" ref="L3" si="2">IF(J3=0,0,K3/J3/24)</f>
        <v>0</v>
      </c>
      <c r="M3" s="10">
        <f t="shared" ref="M3" si="3">G3+H3+K3</f>
        <v>0</v>
      </c>
      <c r="N3" s="12">
        <f t="shared" ref="N3" si="4">IF(J3+D3=0,0,M3/(J3+D3)/24)</f>
        <v>0</v>
      </c>
      <c r="O3" s="13">
        <f t="shared" ref="O3" si="5">M3/60/24</f>
        <v>0</v>
      </c>
    </row>
    <row r="5" spans="1:26">
      <c r="A5" s="2" t="s">
        <v>31</v>
      </c>
      <c r="C5" s="2">
        <f>SUM(C3:C4)</f>
        <v>0</v>
      </c>
      <c r="D5" s="2">
        <f>SUM(D3:D4)</f>
        <v>0</v>
      </c>
      <c r="E5" s="17" t="e">
        <f>D5*100/C5</f>
        <v>#DIV/0!</v>
      </c>
      <c r="F5" s="2">
        <f>SUM(F3:F4)</f>
        <v>0</v>
      </c>
      <c r="G5" s="17">
        <f>SUM(G3:G4)</f>
        <v>0</v>
      </c>
      <c r="H5" s="2">
        <f>SUM(H3:H4)</f>
        <v>0</v>
      </c>
      <c r="I5" s="16" t="e">
        <f>G5/D5</f>
        <v>#DIV/0!</v>
      </c>
      <c r="J5" s="17">
        <f>SUM(J3:J4)</f>
        <v>0</v>
      </c>
      <c r="K5" s="17">
        <f>SUM(K3:K4)</f>
        <v>0</v>
      </c>
      <c r="L5" s="16" t="e">
        <f>K5/J5</f>
        <v>#DIV/0!</v>
      </c>
      <c r="M5" s="17">
        <f>SUM(M3:M4)</f>
        <v>0</v>
      </c>
      <c r="N5" s="16" t="e">
        <f>M5/(J5+D5)</f>
        <v>#DIV/0!</v>
      </c>
      <c r="O5" s="17">
        <f>SUM(O3:O4)</f>
        <v>0</v>
      </c>
    </row>
  </sheetData>
  <mergeCells count="1">
    <mergeCell ref="A1:O1"/>
  </mergeCells>
  <pageMargins left="0.25" right="0.25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zoomScaleNormal="100" workbookViewId="0">
      <selection activeCell="D3" sqref="D3"/>
    </sheetView>
  </sheetViews>
  <sheetFormatPr defaultColWidth="11.5546875" defaultRowHeight="13.2"/>
  <cols>
    <col min="1" max="1" width="26.77734375" customWidth="1"/>
    <col min="2" max="2" width="21.21875" customWidth="1"/>
    <col min="3" max="3" width="13" customWidth="1"/>
    <col min="4" max="4" width="21.88671875" customWidth="1"/>
    <col min="5" max="5" width="28.88671875" customWidth="1"/>
    <col min="6" max="6" width="17.109375" customWidth="1"/>
    <col min="7" max="7" width="11.88671875" customWidth="1"/>
    <col min="8" max="8" width="20.21875" customWidth="1"/>
    <col min="9" max="9" width="17.6640625" customWidth="1"/>
  </cols>
  <sheetData>
    <row r="1" spans="1:9">
      <c r="A1" t="s">
        <v>10</v>
      </c>
      <c r="B1" t="s">
        <v>11</v>
      </c>
      <c r="C1" t="s">
        <v>0</v>
      </c>
      <c r="D1" t="s">
        <v>12</v>
      </c>
      <c r="E1" t="s">
        <v>13</v>
      </c>
      <c r="F1" t="s">
        <v>1</v>
      </c>
      <c r="G1" t="s">
        <v>14</v>
      </c>
      <c r="H1" t="s">
        <v>15</v>
      </c>
      <c r="I1" t="s">
        <v>16</v>
      </c>
    </row>
    <row r="2" spans="1:9" ht="14.4">
      <c r="A2" t="s">
        <v>7</v>
      </c>
      <c r="B2" s="18">
        <v>909000000000</v>
      </c>
      <c r="D2" t="s">
        <v>3</v>
      </c>
      <c r="E2" t="s">
        <v>8</v>
      </c>
      <c r="G2" t="s">
        <v>9</v>
      </c>
      <c r="H2" t="s">
        <v>2</v>
      </c>
      <c r="I2">
        <v>8</v>
      </c>
    </row>
    <row r="3" spans="1:9" ht="14.4">
      <c r="A3" t="s">
        <v>4</v>
      </c>
      <c r="B3" s="18">
        <v>909000000000</v>
      </c>
      <c r="D3">
        <v>801</v>
      </c>
      <c r="E3" t="s">
        <v>5</v>
      </c>
      <c r="G3" t="s">
        <v>6</v>
      </c>
      <c r="H3" t="s">
        <v>2</v>
      </c>
      <c r="I3">
        <v>78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3R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Milad</cp:lastModifiedBy>
  <cp:revision>0</cp:revision>
  <dcterms:modified xsi:type="dcterms:W3CDTF">2022-07-16T11:36:11Z</dcterms:modified>
  <dc:language>en-US</dc:language>
</cp:coreProperties>
</file>