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ebextensions/taskpanes.xml" ContentType="application/vnd.ms-office.webextensiontaskpanes+xml"/>
  <Override PartName="/xl/webextensions/webextension1.xml" ContentType="application/vnd.ms-office.webextensi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microsoft.com/office/2011/relationships/webextensiontaskpanes" Target="xl/webextensions/taskpanes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227"/>
  <workbookPr filterPrivacy="1" defaultThemeVersion="124226"/>
  <xr:revisionPtr revIDLastSave="0" documentId="13_ncr:1000001_{5F0D33E2-2CD9-8B40-B400-4E20C0F00B80}" xr6:coauthVersionLast="47" xr6:coauthVersionMax="47" xr10:uidLastSave="{00000000-0000-0000-0000-000000000000}"/>
  <bookViews>
    <workbookView xWindow="-120" yWindow="-120" windowWidth="24240" windowHeight="13020" xr2:uid="{00000000-000D-0000-FFFF-FFFF00000000}"/>
  </bookViews>
  <sheets>
    <sheet name="Sheet1" sheetId="1" r:id="rId1"/>
    <sheet name="Utility" sheetId="4" r:id="rId2"/>
  </sheets>
  <definedNames>
    <definedName name="_xlnm._FilterDatabase" localSheetId="0" hidden="1">Sheet1!$B$6:$L$7</definedName>
    <definedName name="_xlchart.v1.0" hidden="1">Sheet1!$B$81</definedName>
    <definedName name="_xlchart.v1.1" hidden="1">Sheet1!$C$81</definedName>
    <definedName name="sigmaF">Sheet1!$D$58</definedName>
    <definedName name="Total">Sheet1!$D$58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0" i="1" l="1"/>
  <c r="C105" i="1"/>
  <c r="C113" i="1"/>
  <c r="C114" i="1"/>
  <c r="C136" i="1"/>
  <c r="D99" i="1"/>
  <c r="D100" i="1"/>
  <c r="G53" i="1"/>
  <c r="G54" i="1"/>
  <c r="G55" i="1"/>
  <c r="G56" i="1"/>
  <c r="G57" i="1"/>
  <c r="G52" i="1"/>
  <c r="F53" i="1"/>
  <c r="F54" i="1"/>
  <c r="F55" i="1"/>
  <c r="F56" i="1"/>
  <c r="F57" i="1"/>
  <c r="F52" i="1"/>
  <c r="C78" i="1"/>
  <c r="B78" i="1"/>
  <c r="J74" i="1"/>
  <c r="I74" i="1"/>
  <c r="H74" i="1"/>
  <c r="G74" i="1"/>
  <c r="F74" i="1"/>
  <c r="E74" i="1"/>
  <c r="D74" i="1"/>
  <c r="C74" i="1"/>
  <c r="E52" i="1"/>
  <c r="E53" i="1"/>
  <c r="E54" i="1"/>
  <c r="E55" i="1"/>
  <c r="E56" i="1"/>
  <c r="E57" i="1"/>
  <c r="D58" i="1"/>
  <c r="L63" i="1"/>
  <c r="G34" i="1"/>
  <c r="C34" i="1"/>
  <c r="B34" i="1"/>
  <c r="E29" i="1"/>
  <c r="J29" i="1"/>
  <c r="I29" i="1"/>
  <c r="H29" i="1"/>
  <c r="E78" i="1"/>
  <c r="L113" i="1"/>
  <c r="F113" i="1"/>
  <c r="I113" i="1"/>
  <c r="D101" i="1"/>
  <c r="F101" i="1"/>
  <c r="F99" i="1"/>
  <c r="F100" i="1"/>
  <c r="F58" i="1"/>
  <c r="B74" i="1"/>
  <c r="G58" i="1"/>
  <c r="F78" i="1"/>
  <c r="D78" i="1"/>
  <c r="C63" i="1"/>
  <c r="C64" i="1"/>
  <c r="I63" i="1"/>
  <c r="I66" i="1"/>
  <c r="L68" i="1"/>
  <c r="L66" i="1"/>
  <c r="L64" i="1"/>
  <c r="F63" i="1"/>
  <c r="H34" i="1"/>
  <c r="D102" i="1"/>
  <c r="D103" i="1"/>
  <c r="G78" i="1"/>
  <c r="I78" i="1"/>
  <c r="F121" i="1"/>
  <c r="E136" i="1"/>
  <c r="F115" i="1"/>
  <c r="D136" i="1"/>
  <c r="I115" i="1"/>
  <c r="F136" i="1"/>
  <c r="I121" i="1"/>
  <c r="G136" i="1"/>
  <c r="L121" i="1"/>
  <c r="I136" i="1"/>
  <c r="L115" i="1"/>
  <c r="H136" i="1"/>
  <c r="L127" i="1"/>
  <c r="J136" i="1"/>
  <c r="I64" i="1"/>
  <c r="F66" i="1"/>
  <c r="F64" i="1"/>
  <c r="G29" i="1"/>
  <c r="F29" i="1"/>
  <c r="D29" i="1"/>
  <c r="C29" i="1"/>
  <c r="B29" i="1"/>
  <c r="I34" i="1"/>
  <c r="H78" i="1"/>
  <c r="F102" i="1"/>
  <c r="D140" i="1"/>
  <c r="E140" i="1"/>
  <c r="F140" i="1"/>
  <c r="D104" i="1"/>
  <c r="F104" i="1"/>
  <c r="F103" i="1"/>
  <c r="F34" i="1"/>
  <c r="D34" i="1"/>
  <c r="E34" i="1"/>
  <c r="F105" i="1"/>
  <c r="B136" i="1"/>
  <c r="G100" i="1"/>
  <c r="G104" i="1"/>
  <c r="G101" i="1"/>
  <c r="G99" i="1"/>
  <c r="G102" i="1"/>
  <c r="G103" i="1"/>
  <c r="G105" i="1"/>
  <c r="G140" i="1"/>
  <c r="I140" i="1"/>
  <c r="H140" i="1"/>
</calcChain>
</file>

<file path=xl/sharedStrings.xml><?xml version="1.0" encoding="utf-8"?>
<sst xmlns="http://schemas.openxmlformats.org/spreadsheetml/2006/main" count="231" uniqueCount="121">
  <si>
    <t xml:space="preserve">Problem: </t>
  </si>
  <si>
    <t xml:space="preserve">From the following data  compute </t>
  </si>
  <si>
    <t>(i) Mean, median, mode, quartiles, D5 D7 , P20, P65, P90</t>
  </si>
  <si>
    <t>(a)</t>
  </si>
  <si>
    <t>(b)</t>
  </si>
  <si>
    <t>Value</t>
  </si>
  <si>
    <t>Frequency</t>
  </si>
  <si>
    <t>Class interval</t>
  </si>
  <si>
    <t>0-10</t>
  </si>
  <si>
    <t>20-30</t>
  </si>
  <si>
    <t>30-40</t>
  </si>
  <si>
    <t>40-50</t>
  </si>
  <si>
    <t>50-60</t>
  </si>
  <si>
    <t>10-20</t>
  </si>
  <si>
    <t>(C)</t>
  </si>
  <si>
    <t>Working Expression:</t>
  </si>
  <si>
    <t>Calculation:</t>
  </si>
  <si>
    <t>(ii)Range,Coefficeint of Range, Interquartile Range, Q.D., Coefficient of Q.D. , s.d. , variance, C.V.</t>
  </si>
  <si>
    <t>(A)</t>
  </si>
  <si>
    <t>(iii) Draw Histogram  for data (C)</t>
  </si>
  <si>
    <t>Mean</t>
  </si>
  <si>
    <t>Median</t>
  </si>
  <si>
    <t>Quartiles</t>
  </si>
  <si>
    <t>Deciles</t>
  </si>
  <si>
    <t>Percentiles</t>
  </si>
  <si>
    <t>Q1</t>
  </si>
  <si>
    <t>Q3</t>
  </si>
  <si>
    <t>D5</t>
  </si>
  <si>
    <t>D7</t>
  </si>
  <si>
    <t>P20</t>
  </si>
  <si>
    <t>P65</t>
  </si>
  <si>
    <t>P90</t>
  </si>
  <si>
    <t>(B)</t>
  </si>
  <si>
    <t>(i)</t>
  </si>
  <si>
    <t>Range</t>
  </si>
  <si>
    <t>Coefficient of Range</t>
  </si>
  <si>
    <t>IQR</t>
  </si>
  <si>
    <t>QD</t>
  </si>
  <si>
    <t>Coeff. Of QD</t>
  </si>
  <si>
    <t>S.D.</t>
  </si>
  <si>
    <t>Variance</t>
  </si>
  <si>
    <t>C.V.</t>
  </si>
  <si>
    <t>(ii)</t>
  </si>
  <si>
    <t>(iii)</t>
  </si>
  <si>
    <t>Frequency (f)</t>
  </si>
  <si>
    <t>Value (X)</t>
  </si>
  <si>
    <t>For Median:</t>
  </si>
  <si>
    <t>N</t>
  </si>
  <si>
    <t>(N+1)/2</t>
  </si>
  <si>
    <t>(N+1)/2 th term</t>
  </si>
  <si>
    <t>For Quartiles</t>
  </si>
  <si>
    <t>(N+1)/4</t>
  </si>
  <si>
    <t>(N+1)/4 th term</t>
  </si>
  <si>
    <t>3(N+1)/4</t>
  </si>
  <si>
    <t>3(N+1)/4 th term</t>
  </si>
  <si>
    <t>For Deciles:</t>
  </si>
  <si>
    <t>For Percentiles:</t>
  </si>
  <si>
    <t>5(N+1)/10 th term</t>
  </si>
  <si>
    <t>5(N+1)/10</t>
  </si>
  <si>
    <t>7(N+1)/10</t>
  </si>
  <si>
    <t>7(N+1)/10 th term</t>
  </si>
  <si>
    <t>20(N+1)/100</t>
  </si>
  <si>
    <t>65(N+1)/100</t>
  </si>
  <si>
    <t>20(N+1)/100 th term</t>
  </si>
  <si>
    <t>65(N+1)/100 th term</t>
  </si>
  <si>
    <t>90(N+1)/100</t>
  </si>
  <si>
    <t>90(N+1)/100 th term</t>
  </si>
  <si>
    <t>Coeff. of Range</t>
  </si>
  <si>
    <t>c.f.</t>
  </si>
  <si>
    <t>Total</t>
  </si>
  <si>
    <t>fX</t>
  </si>
  <si>
    <t>Values</t>
  </si>
  <si>
    <t>Mid-Value(X)</t>
  </si>
  <si>
    <t>Frequency(f)</t>
  </si>
  <si>
    <t>fx</t>
  </si>
  <si>
    <t>N/2</t>
  </si>
  <si>
    <t>c.f</t>
  </si>
  <si>
    <t>f</t>
  </si>
  <si>
    <t>h</t>
  </si>
  <si>
    <t>L</t>
  </si>
  <si>
    <t>N/4</t>
  </si>
  <si>
    <t>For Q1</t>
  </si>
  <si>
    <t>For Q3</t>
  </si>
  <si>
    <t>3(N/4)</t>
  </si>
  <si>
    <t>5(N/10)</t>
  </si>
  <si>
    <t>For D5</t>
  </si>
  <si>
    <t>For D7</t>
  </si>
  <si>
    <t>7(N/10)</t>
  </si>
  <si>
    <t>For P20</t>
  </si>
  <si>
    <t>For P65</t>
  </si>
  <si>
    <t>20(N/100)</t>
  </si>
  <si>
    <t>65(N/100)</t>
  </si>
  <si>
    <t>90(N/100)</t>
  </si>
  <si>
    <t>For P90</t>
  </si>
  <si>
    <t>f(X-x̄)²</t>
  </si>
  <si>
    <t>fX²</t>
  </si>
  <si>
    <t>Individual Series</t>
  </si>
  <si>
    <t>Mean=(ΣX)/n</t>
  </si>
  <si>
    <t>Median=(n+1)/2 th term</t>
  </si>
  <si>
    <t>Continuous Series</t>
  </si>
  <si>
    <t>Mean=(ΣfX)/n</t>
  </si>
  <si>
    <t>Discrete Series</t>
  </si>
  <si>
    <t>Range=L-S</t>
  </si>
  <si>
    <t>Coeff. of Range = (L-S)/(L+S)</t>
  </si>
  <si>
    <t>D_i = L+i(n/10)/f*h</t>
  </si>
  <si>
    <t>P_i = L+i(n/100)/f*h</t>
  </si>
  <si>
    <t>Median= L+(n/2)/f*h</t>
  </si>
  <si>
    <t>D_i=i(n+1)/10 th term</t>
  </si>
  <si>
    <t>P_i=i(n+1)/100 th term</t>
  </si>
  <si>
    <t>IQR=Q3-Q1</t>
  </si>
  <si>
    <t>QD=(Q3-Q1)/2</t>
  </si>
  <si>
    <t>coeff. of QD=(Q3-Q1)/(Q3+Q1)</t>
  </si>
  <si>
    <t>S.D.=√(Σx^2/n-(ΣX/n)^2</t>
  </si>
  <si>
    <t>Variance = S.D.^2</t>
  </si>
  <si>
    <t>C.V. = S.D./mean*100%</t>
  </si>
  <si>
    <t>[20-30)</t>
  </si>
  <si>
    <t>[30-40)</t>
  </si>
  <si>
    <t>[40-50)</t>
  </si>
  <si>
    <t>[50-60)</t>
  </si>
  <si>
    <t>[60-80)</t>
  </si>
  <si>
    <t>[70-80)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</si>
</sst>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</cellStyleXfs>
  <cellXfs count="70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0" fillId="0" borderId="1" xfId="0" applyBorder="1" applyAlignment="1">
      <alignment wrapText="1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49" fontId="0" fillId="0" borderId="1" xfId="0" applyNumberFormat="1" applyBorder="1"/>
    <xf numFmtId="0" fontId="1" fillId="0" borderId="0" xfId="0" applyFont="1"/>
    <xf numFmtId="10" fontId="0" fillId="0" borderId="0" xfId="0" applyNumberFormat="1"/>
    <xf numFmtId="0" fontId="0" fillId="0" borderId="0" xfId="0" applyAlignment="1">
      <alignment horizontal="right"/>
    </xf>
    <xf numFmtId="0" fontId="2" fillId="2" borderId="1" xfId="1" applyBorder="1"/>
    <xf numFmtId="164" fontId="2" fillId="2" borderId="1" xfId="1" applyNumberFormat="1" applyBorder="1"/>
    <xf numFmtId="0" fontId="2" fillId="3" borderId="2" xfId="2" applyBorder="1" applyAlignment="1">
      <alignment horizontal="center" vertical="top"/>
    </xf>
    <xf numFmtId="0" fontId="2" fillId="3" borderId="3" xfId="2" applyBorder="1" applyAlignment="1">
      <alignment horizontal="center" vertical="top"/>
    </xf>
    <xf numFmtId="0" fontId="2" fillId="3" borderId="1" xfId="2" applyBorder="1"/>
    <xf numFmtId="0" fontId="2" fillId="2" borderId="1" xfId="1" applyBorder="1" applyAlignment="1">
      <alignment wrapText="1"/>
    </xf>
    <xf numFmtId="164" fontId="2" fillId="2" borderId="1" xfId="1" applyNumberFormat="1" applyBorder="1" applyAlignment="1">
      <alignment wrapText="1"/>
    </xf>
    <xf numFmtId="9" fontId="2" fillId="2" borderId="1" xfId="1" applyNumberFormat="1" applyBorder="1" applyAlignment="1">
      <alignment wrapText="1"/>
    </xf>
    <xf numFmtId="0" fontId="2" fillId="3" borderId="1" xfId="2" applyBorder="1" applyAlignment="1">
      <alignment horizontal="center"/>
    </xf>
    <xf numFmtId="2" fontId="2" fillId="2" borderId="1" xfId="1" applyNumberFormat="1" applyBorder="1"/>
    <xf numFmtId="0" fontId="2" fillId="4" borderId="1" xfId="3" applyBorder="1" applyAlignment="1">
      <alignment horizontal="center"/>
    </xf>
    <xf numFmtId="0" fontId="2" fillId="4" borderId="1" xfId="3" applyBorder="1" applyAlignment="1">
      <alignment horizontal="center" wrapText="1"/>
    </xf>
    <xf numFmtId="0" fontId="2" fillId="5" borderId="1" xfId="4" applyBorder="1" applyAlignment="1">
      <alignment horizontal="center"/>
    </xf>
    <xf numFmtId="0" fontId="2" fillId="5" borderId="1" xfId="4" applyBorder="1" applyAlignment="1">
      <alignment wrapText="1"/>
    </xf>
    <xf numFmtId="0" fontId="2" fillId="4" borderId="1" xfId="3" applyBorder="1" applyAlignment="1">
      <alignment wrapText="1"/>
    </xf>
    <xf numFmtId="0" fontId="2" fillId="5" borderId="1" xfId="4" applyBorder="1"/>
    <xf numFmtId="0" fontId="2" fillId="4" borderId="1" xfId="3" applyBorder="1"/>
    <xf numFmtId="0" fontId="2" fillId="5" borderId="1" xfId="4" applyBorder="1" applyAlignment="1">
      <alignment horizontal="center" vertical="top"/>
    </xf>
    <xf numFmtId="0" fontId="2" fillId="5" borderId="1" xfId="4" applyBorder="1" applyAlignment="1">
      <alignment horizontal="center" vertical="top" wrapText="1"/>
    </xf>
    <xf numFmtId="0" fontId="0" fillId="5" borderId="1" xfId="4" applyFont="1" applyBorder="1"/>
    <xf numFmtId="0" fontId="0" fillId="5" borderId="1" xfId="4" applyFont="1" applyBorder="1" applyAlignment="1">
      <alignment horizontal="center" vertical="top"/>
    </xf>
    <xf numFmtId="0" fontId="5" fillId="0" borderId="1" xfId="0" applyFont="1" applyBorder="1" applyAlignment="1">
      <alignment wrapText="1"/>
    </xf>
    <xf numFmtId="0" fontId="0" fillId="0" borderId="7" xfId="0" applyBorder="1"/>
    <xf numFmtId="0" fontId="3" fillId="0" borderId="8" xfId="0" applyFont="1" applyBorder="1" applyAlignment="1">
      <alignment horizontal="center"/>
    </xf>
    <xf numFmtId="0" fontId="0" fillId="0" borderId="0" xfId="0" applyAlignment="1">
      <alignment horizontal="center" vertical="top"/>
    </xf>
    <xf numFmtId="0" fontId="0" fillId="0" borderId="0" xfId="0" applyAlignment="1">
      <alignment horizontal="center"/>
    </xf>
    <xf numFmtId="49" fontId="2" fillId="4" borderId="1" xfId="3" applyNumberFormat="1" applyBorder="1" applyAlignment="1">
      <alignment horizontal="center"/>
    </xf>
    <xf numFmtId="0" fontId="0" fillId="5" borderId="1" xfId="4" applyFont="1" applyBorder="1" applyAlignment="1">
      <alignment wrapText="1"/>
    </xf>
    <xf numFmtId="2" fontId="2" fillId="2" borderId="1" xfId="1" applyNumberFormat="1" applyBorder="1" applyAlignment="1">
      <alignment wrapText="1"/>
    </xf>
    <xf numFmtId="165" fontId="0" fillId="0" borderId="0" xfId="0" applyNumberFormat="1" applyAlignment="1">
      <alignment horizontal="center"/>
    </xf>
    <xf numFmtId="165" fontId="0" fillId="0" borderId="0" xfId="0" applyNumberFormat="1"/>
    <xf numFmtId="0" fontId="6" fillId="5" borderId="1" xfId="4" applyFont="1" applyBorder="1" applyAlignment="1">
      <alignment horizontal="center" vertical="top"/>
    </xf>
    <xf numFmtId="0" fontId="7" fillId="5" borderId="1" xfId="4" applyFont="1" applyBorder="1" applyAlignment="1">
      <alignment horizontal="center" vertical="top"/>
    </xf>
    <xf numFmtId="0" fontId="4" fillId="0" borderId="0" xfId="0" applyFont="1"/>
    <xf numFmtId="0" fontId="4" fillId="0" borderId="0" xfId="0" applyFont="1" applyAlignment="1">
      <alignment wrapText="1"/>
    </xf>
    <xf numFmtId="0" fontId="5" fillId="0" borderId="0" xfId="0" applyFont="1"/>
    <xf numFmtId="0" fontId="0" fillId="0" borderId="0" xfId="0" quotePrefix="1"/>
    <xf numFmtId="0" fontId="0" fillId="0" borderId="0" xfId="0" applyAlignment="1">
      <alignment vertical="top"/>
    </xf>
    <xf numFmtId="0" fontId="2" fillId="3" borderId="4" xfId="2" applyBorder="1" applyAlignment="1">
      <alignment horizontal="center"/>
    </xf>
    <xf numFmtId="0" fontId="2" fillId="3" borderId="6" xfId="2" applyBorder="1" applyAlignment="1">
      <alignment horizontal="center"/>
    </xf>
    <xf numFmtId="0" fontId="2" fillId="3" borderId="5" xfId="2" applyBorder="1" applyAlignment="1">
      <alignment horizontal="center"/>
    </xf>
    <xf numFmtId="0" fontId="0" fillId="0" borderId="0" xfId="0" applyAlignment="1">
      <alignment horizontal="left"/>
    </xf>
    <xf numFmtId="0" fontId="2" fillId="3" borderId="2" xfId="2" applyBorder="1" applyAlignment="1">
      <alignment horizontal="center" vertical="top" wrapText="1"/>
    </xf>
    <xf numFmtId="0" fontId="2" fillId="3" borderId="3" xfId="2" applyBorder="1" applyAlignment="1">
      <alignment horizontal="center" vertical="top" wrapText="1"/>
    </xf>
    <xf numFmtId="0" fontId="1" fillId="0" borderId="0" xfId="0" applyFont="1"/>
    <xf numFmtId="0" fontId="0" fillId="0" borderId="0" xfId="0"/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left"/>
    </xf>
    <xf numFmtId="0" fontId="2" fillId="5" borderId="1" xfId="4" applyBorder="1" applyAlignment="1">
      <alignment horizontal="left"/>
    </xf>
    <xf numFmtId="0" fontId="2" fillId="5" borderId="1" xfId="4" applyBorder="1" applyAlignment="1">
      <alignment horizontal="left" wrapText="1"/>
    </xf>
    <xf numFmtId="0" fontId="4" fillId="3" borderId="2" xfId="2" applyFont="1" applyBorder="1" applyAlignment="1">
      <alignment horizontal="center" vertical="top" wrapText="1"/>
    </xf>
    <xf numFmtId="0" fontId="4" fillId="3" borderId="3" xfId="2" applyFont="1" applyBorder="1" applyAlignment="1">
      <alignment horizontal="center" vertical="top" wrapText="1"/>
    </xf>
    <xf numFmtId="0" fontId="0" fillId="3" borderId="4" xfId="2" applyFont="1" applyBorder="1" applyAlignment="1">
      <alignment horizontal="center"/>
    </xf>
    <xf numFmtId="0" fontId="0" fillId="3" borderId="5" xfId="2" applyFont="1" applyBorder="1" applyAlignment="1">
      <alignment horizontal="center"/>
    </xf>
    <xf numFmtId="0" fontId="2" fillId="6" borderId="1" xfId="5" applyBorder="1" applyAlignment="1">
      <alignment horizontal="left"/>
    </xf>
    <xf numFmtId="0" fontId="2" fillId="6" borderId="1" xfId="5" applyBorder="1" applyAlignment="1">
      <alignment horizontal="left" wrapText="1"/>
    </xf>
    <xf numFmtId="0" fontId="2" fillId="5" borderId="4" xfId="4" applyBorder="1" applyAlignment="1">
      <alignment horizontal="center" wrapText="1"/>
    </xf>
    <xf numFmtId="0" fontId="2" fillId="5" borderId="5" xfId="4" applyBorder="1" applyAlignment="1">
      <alignment horizontal="center" wrapText="1"/>
    </xf>
    <xf numFmtId="0" fontId="0" fillId="5" borderId="4" xfId="4" applyFont="1" applyBorder="1" applyAlignment="1">
      <alignment horizontal="center" wrapText="1"/>
    </xf>
  </cellXfs>
  <cellStyles count="6">
    <cellStyle name="20% - Accent1" xfId="1" builtinId="30"/>
    <cellStyle name="20% - Accent3" xfId="3" builtinId="38"/>
    <cellStyle name="40% - Accent1" xfId="2" builtinId="31"/>
    <cellStyle name="40% - Accent3" xfId="4" builtinId="39"/>
    <cellStyle name="60% - Accent3" xfId="5" builtinId="40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calcChain" Target="calcChain.xml" /><Relationship Id="rId5" Type="http://schemas.openxmlformats.org/officeDocument/2006/relationships/sharedStrings" Target="sharedStrings.xml" /><Relationship Id="rId4" Type="http://schemas.openxmlformats.org/officeDocument/2006/relationships/styles" Target="styles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 /><Relationship Id="rId1" Type="http://schemas.microsoft.com/office/2011/relationships/chartStyle" Target="style2.xml" 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 /><Relationship Id="rId1" Type="http://schemas.microsoft.com/office/2011/relationships/chartStyle" Target="style4.xml" 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 /><Relationship Id="rId1" Type="http://schemas.microsoft.com/office/2011/relationships/chartStyle" Target="style3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Sheet1!$B$99:$B$104</c:f>
              <c:strCache>
                <c:ptCount val="6"/>
                <c:pt idx="0">
                  <c:v>0-10</c:v>
                </c:pt>
                <c:pt idx="1">
                  <c:v>10-20</c:v>
                </c:pt>
                <c:pt idx="2">
                  <c:v>20-30</c:v>
                </c:pt>
                <c:pt idx="3">
                  <c:v>30-40</c:v>
                </c:pt>
                <c:pt idx="4">
                  <c:v>40-50</c:v>
                </c:pt>
                <c:pt idx="5">
                  <c:v>50-60</c:v>
                </c:pt>
              </c:strCache>
            </c:strRef>
          </c:cat>
          <c:val>
            <c:numRef>
              <c:f>Sheet1!$C$99:$C$104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25</c:v>
                </c:pt>
                <c:pt idx="3">
                  <c:v>30</c:v>
                </c:pt>
                <c:pt idx="4">
                  <c:v>20</c:v>
                </c:pt>
                <c:pt idx="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51-4BA4-8DD4-CA67921749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axId val="1127822367"/>
        <c:axId val="1127816127"/>
      </c:barChart>
      <c:catAx>
        <c:axId val="11278223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Class</a:t>
                </a:r>
                <a:r>
                  <a:rPr lang="en-US" baseline="0"/>
                  <a:t> Interval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816127"/>
        <c:crosses val="autoZero"/>
        <c:auto val="1"/>
        <c:lblAlgn val="ctr"/>
        <c:lblOffset val="100"/>
        <c:noMultiLvlLbl val="0"/>
      </c:catAx>
      <c:valAx>
        <c:axId val="112781612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822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Utility!$E$1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 w="15875">
              <a:solidFill>
                <a:schemeClr val="bg1"/>
              </a:solidFill>
            </a:ln>
            <a:effectLst/>
          </c:spPr>
          <c:invertIfNegative val="0"/>
          <c:cat>
            <c:strRef>
              <c:f>Utility!$D$2:$D$7</c:f>
              <c:strCache>
                <c:ptCount val="6"/>
                <c:pt idx="0">
                  <c:v>[20-30)</c:v>
                </c:pt>
                <c:pt idx="1">
                  <c:v>[30-40)</c:v>
                </c:pt>
                <c:pt idx="2">
                  <c:v>[40-50)</c:v>
                </c:pt>
                <c:pt idx="3">
                  <c:v>[50-60)</c:v>
                </c:pt>
                <c:pt idx="4">
                  <c:v>[60-80)</c:v>
                </c:pt>
                <c:pt idx="5">
                  <c:v>[70-80)</c:v>
                </c:pt>
              </c:strCache>
            </c:strRef>
          </c:cat>
          <c:val>
            <c:numRef>
              <c:f>Utility!$E$2:$E$7</c:f>
              <c:numCache>
                <c:formatCode>General</c:formatCode>
                <c:ptCount val="6"/>
                <c:pt idx="0">
                  <c:v>8</c:v>
                </c:pt>
                <c:pt idx="1">
                  <c:v>12</c:v>
                </c:pt>
                <c:pt idx="2">
                  <c:v>20</c:v>
                </c:pt>
                <c:pt idx="3">
                  <c:v>10</c:v>
                </c:pt>
                <c:pt idx="4">
                  <c:v>6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A8-4DA1-B269-7CDA58951B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937552960"/>
        <c:axId val="1937553440"/>
      </c:barChart>
      <c:catAx>
        <c:axId val="1937552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7553440"/>
        <c:crosses val="autoZero"/>
        <c:auto val="1"/>
        <c:lblAlgn val="ctr"/>
        <c:lblOffset val="100"/>
        <c:noMultiLvlLbl val="0"/>
      </c:catAx>
      <c:valAx>
        <c:axId val="193755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7552960"/>
        <c:crosses val="autoZero"/>
        <c:crossBetween val="between"/>
        <c:majorUnit val="2"/>
      </c:valAx>
      <c:spPr>
        <a:noFill/>
        <a:ln w="12700">
          <a:solidFill>
            <a:schemeClr val="bg1">
              <a:lumMod val="65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/>
  </cx:chartData>
  <cx:chart>
    <cx:title pos="t" align="ctr" overlay="0">
      <cx:tx>
        <cx:txData>
          <cx:v>Histogram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t>Histogram</a:t>
          </a:r>
        </a:p>
      </cx:txPr>
    </cx:title>
    <cx:plotArea>
      <cx:plotAreaRegion>
        <cx:series layoutId="clusteredColumn" uniqueId="{61E90420-AA10-42F8-BCD6-687F16C7EA03}" formatIdx="0">
          <cx:dataId val="0"/>
          <cx:layoutPr>
            <cx:binning intervalClosed="r">
              <cx:binSize val="20"/>
            </cx:binning>
          </cx:layoutPr>
        </cx:series>
      </cx:plotAreaRegion>
      <cx:axis id="0">
        <cx:catScaling gapWidth="0.0299999993"/>
        <cx:title>
          <cx:tx>
            <cx:txData>
              <cx:v>Datas</cx:v>
            </cx:txData>
          </cx:tx>
          <cx:txPr>
            <a:bodyPr spcFirstLastPara="1" vertOverflow="ellipsis" wrap="square" lIns="0" tIns="0" rIns="0" bIns="0" anchor="ctr" anchorCtr="1"/>
            <a:lstStyle/>
            <a:p>
              <a:pPr algn="ctr">
                <a:defRPr/>
              </a:pPr>
              <a:r>
                <a:rPr lang="en-US" baseline="0"/>
                <a:t>Datas</a:t>
              </a:r>
            </a:p>
          </cx:txPr>
        </cx:title>
        <cx:tickLabels/>
      </cx:axis>
      <cx:axis id="1">
        <cx:valScaling/>
        <cx:title>
          <cx:tx>
            <cx:txData>
              <cx:v>Frequency</cx:v>
            </cx:txData>
          </cx:tx>
          <cx:txPr>
            <a:bodyPr spcFirstLastPara="1" vertOverflow="ellipsis" wrap="square" lIns="0" tIns="0" rIns="0" bIns="0" anchor="ctr" anchorCtr="1"/>
            <a:lstStyle/>
            <a:p>
              <a:pPr algn="ctr">
                <a:defRPr/>
              </a:pPr>
              <a:r>
                <a:rPr lang="en-US" baseline="0"/>
                <a:t>Frequency</a:t>
              </a:r>
            </a:p>
          </cx:txPr>
        </cx:title>
        <cx:majorGridlines/>
        <cx:tickLabels/>
      </cx:axis>
    </cx:plotArea>
  </cx:chart>
  <cx:spPr>
    <a:ln>
      <a:solidFill>
        <a:schemeClr val="bg1">
          <a:lumMod val="65000"/>
        </a:schemeClr>
      </a:solidFill>
    </a:ln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_xlchart.v1.1</cx:f>
      </cx:numDim>
    </cx:data>
  </cx:chartData>
  <cx:chart>
    <cx:title pos="t" align="ctr" overlay="0"/>
    <cx:plotArea>
      <cx:plotAreaRegion>
        <cx:series layoutId="clusteredColumn" uniqueId="{FE39C264-3445-4056-8431-10013E125EB1}">
          <cx:tx>
            <cx:txData>
              <cx:f>_xlchart.v1.0</cx:f>
              <cx:v/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2.xml" /><Relationship Id="rId2" Type="http://schemas.openxmlformats.org/officeDocument/2006/relationships/chart" Target="../charts/chart1.xml" /><Relationship Id="rId1" Type="http://schemas.microsoft.com/office/2014/relationships/chartEx" Target="../charts/chartEx1.xml" /><Relationship Id="rId4" Type="http://schemas.openxmlformats.org/officeDocument/2006/relationships/chart" Target="../charts/chart2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9846</xdr:colOff>
      <xdr:row>35</xdr:row>
      <xdr:rowOff>180754</xdr:rowOff>
    </xdr:from>
    <xdr:to>
      <xdr:col>6</xdr:col>
      <xdr:colOff>11207</xdr:colOff>
      <xdr:row>48</xdr:row>
      <xdr:rowOff>181997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2513411D-D9DF-0141-3D9C-BC24B272924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0</xdr:colOff>
      <xdr:row>141</xdr:row>
      <xdr:rowOff>179295</xdr:rowOff>
    </xdr:from>
    <xdr:to>
      <xdr:col>7</xdr:col>
      <xdr:colOff>504265</xdr:colOff>
      <xdr:row>156</xdr:row>
      <xdr:rowOff>64995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43A3F63-0FB6-4E54-B5E4-51F093A64A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</xdr:colOff>
      <xdr:row>111</xdr:row>
      <xdr:rowOff>8</xdr:rowOff>
    </xdr:from>
    <xdr:to>
      <xdr:col>6</xdr:col>
      <xdr:colOff>582713</xdr:colOff>
      <xdr:row>125</xdr:row>
      <xdr:rowOff>76208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0A0BAE4F-D295-68A0-F268-692107B66F0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658160</xdr:colOff>
      <xdr:row>80</xdr:row>
      <xdr:rowOff>7587</xdr:rowOff>
    </xdr:from>
    <xdr:to>
      <xdr:col>6</xdr:col>
      <xdr:colOff>7277</xdr:colOff>
      <xdr:row>92</xdr:row>
      <xdr:rowOff>182009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DF2B216C-CA2E-4032-B0BE-C3F4AF5AED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 /></Relationships>
</file>

<file path=xl/webextensions/taskpanes.xml><?xml version="1.0" encoding="utf-8"?>
<wetp:taskpanes xmlns:wetp="http://schemas.microsoft.com/office/webextensions/taskpanes/2010/11">
  <wetp:taskpane dockstate="right" visibility="0" width="350" row="4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2688F760-EC3A-4D53-8829-E6532BDF0E24}">
  <we:reference id="wa200001584" version="2.8.1.5" store="en-US" storeType="OMEX"/>
  <we:alternateReferences>
    <we:reference id="wa200001584" version="2.8.1.5" store="wa200001584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J143"/>
  <sheetViews>
    <sheetView tabSelected="1" view="pageLayout" zoomScale="70" zoomScaleNormal="85" zoomScalePageLayoutView="70" workbookViewId="0">
      <selection activeCell="I13" sqref="I13"/>
    </sheetView>
  </sheetViews>
  <sheetFormatPr defaultRowHeight="15" x14ac:dyDescent="0.2"/>
  <cols>
    <col min="2" max="2" width="9.55078125" bestFit="1" customWidth="1"/>
    <col min="3" max="3" width="10.22265625" customWidth="1"/>
    <col min="4" max="4" width="9.953125" customWidth="1"/>
    <col min="5" max="5" width="9.68359375" customWidth="1"/>
    <col min="6" max="6" width="6.9921875" customWidth="1"/>
    <col min="7" max="7" width="10.35546875" customWidth="1"/>
    <col min="8" max="8" width="11.703125" customWidth="1"/>
    <col min="9" max="9" width="5.91796875" customWidth="1"/>
    <col min="10" max="10" width="7.6640625" customWidth="1"/>
    <col min="11" max="11" width="11.97265625" customWidth="1"/>
    <col min="12" max="12" width="13.046875" customWidth="1"/>
    <col min="14" max="14" width="10.625" customWidth="1"/>
    <col min="15" max="15" width="10.22265625" customWidth="1"/>
    <col min="20" max="20" width="10.89453125" customWidth="1"/>
    <col min="22" max="22" width="6.72265625" customWidth="1"/>
    <col min="23" max="23" width="13.98828125" customWidth="1"/>
  </cols>
  <sheetData>
    <row r="1" spans="1:62" s="1" customFormat="1" x14ac:dyDescent="0.2">
      <c r="A1" s="2" t="s">
        <v>0</v>
      </c>
      <c r="B1" t="s">
        <v>1</v>
      </c>
    </row>
    <row r="2" spans="1:62" s="1" customFormat="1" x14ac:dyDescent="0.2">
      <c r="B2" t="s">
        <v>2</v>
      </c>
    </row>
    <row r="3" spans="1:62" s="1" customFormat="1" x14ac:dyDescent="0.2">
      <c r="B3" s="52" t="s">
        <v>17</v>
      </c>
      <c r="C3" s="52"/>
      <c r="D3" s="52"/>
      <c r="E3" s="52"/>
      <c r="F3" s="52"/>
      <c r="G3" s="52"/>
      <c r="H3" s="52"/>
      <c r="I3" s="52"/>
      <c r="J3" s="52"/>
      <c r="K3" s="52"/>
    </row>
    <row r="4" spans="1:62" s="1" customFormat="1" x14ac:dyDescent="0.2">
      <c r="B4" t="s">
        <v>19</v>
      </c>
    </row>
    <row r="5" spans="1:62" s="1" customFormat="1" x14ac:dyDescent="0.2"/>
    <row r="6" spans="1:62" s="1" customFormat="1" x14ac:dyDescent="0.2">
      <c r="A6" s="1" t="s">
        <v>3</v>
      </c>
      <c r="B6" s="3">
        <v>43</v>
      </c>
      <c r="C6" s="3">
        <v>37</v>
      </c>
      <c r="D6" s="3">
        <v>50</v>
      </c>
      <c r="E6" s="3">
        <v>51</v>
      </c>
      <c r="F6" s="3">
        <v>58</v>
      </c>
      <c r="G6" s="3">
        <v>105</v>
      </c>
      <c r="H6" s="3">
        <v>52</v>
      </c>
      <c r="I6" s="4">
        <v>45</v>
      </c>
      <c r="J6" s="4">
        <v>45</v>
      </c>
      <c r="K6" s="4">
        <v>10</v>
      </c>
      <c r="L6" s="4">
        <v>43</v>
      </c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</row>
    <row r="7" spans="1:62" s="1" customFormat="1" x14ac:dyDescent="0.2">
      <c r="B7" s="3">
        <v>57</v>
      </c>
      <c r="C7" s="3">
        <v>89</v>
      </c>
      <c r="D7" s="3">
        <v>90</v>
      </c>
      <c r="E7" s="3">
        <v>65</v>
      </c>
      <c r="F7" s="3">
        <v>73</v>
      </c>
      <c r="G7" s="3">
        <v>45</v>
      </c>
      <c r="H7" s="3">
        <v>65</v>
      </c>
      <c r="I7" s="3">
        <v>78</v>
      </c>
      <c r="J7" s="3">
        <v>89</v>
      </c>
      <c r="K7" s="3">
        <v>75</v>
      </c>
      <c r="L7" s="3">
        <v>54</v>
      </c>
      <c r="Y7"/>
      <c r="Z7" s="9"/>
      <c r="AA7"/>
      <c r="AB7"/>
      <c r="AC7"/>
      <c r="AD7" s="9"/>
      <c r="AE7"/>
      <c r="AF7"/>
      <c r="AG7"/>
      <c r="AH7" s="9"/>
      <c r="AI7"/>
      <c r="AJ7"/>
      <c r="AK7"/>
      <c r="AL7" s="9"/>
      <c r="AM7"/>
      <c r="AN7"/>
      <c r="AO7"/>
      <c r="AP7" s="9"/>
      <c r="AQ7"/>
      <c r="AR7"/>
      <c r="AS7"/>
      <c r="AT7" s="9"/>
      <c r="AU7"/>
      <c r="AV7"/>
      <c r="AW7"/>
      <c r="AX7" s="9"/>
      <c r="AY7"/>
      <c r="AZ7"/>
      <c r="BA7"/>
      <c r="BB7" s="9"/>
      <c r="BC7"/>
      <c r="BD7"/>
      <c r="BE7"/>
      <c r="BF7" s="9"/>
      <c r="BG7"/>
      <c r="BH7"/>
      <c r="BI7"/>
      <c r="BJ7" s="9"/>
    </row>
    <row r="8" spans="1:62" s="1" customFormat="1" ht="7.5" customHeight="1" x14ac:dyDescent="0.2">
      <c r="Y8"/>
      <c r="Z8" s="9"/>
      <c r="AA8"/>
      <c r="AB8"/>
      <c r="AC8"/>
      <c r="AD8" s="9"/>
      <c r="AE8"/>
      <c r="AF8"/>
      <c r="AG8"/>
      <c r="AH8" s="9"/>
      <c r="AI8"/>
      <c r="AJ8"/>
      <c r="AK8"/>
      <c r="AL8" s="9"/>
      <c r="AM8"/>
      <c r="AN8"/>
      <c r="AO8"/>
      <c r="AP8" s="9"/>
      <c r="AQ8"/>
      <c r="AR8"/>
      <c r="AS8"/>
      <c r="AT8" s="9"/>
      <c r="AU8"/>
      <c r="AV8"/>
      <c r="AW8"/>
      <c r="AX8" s="9"/>
      <c r="AY8"/>
      <c r="AZ8"/>
      <c r="BA8"/>
      <c r="BB8" s="9"/>
      <c r="BC8"/>
      <c r="BD8"/>
      <c r="BE8"/>
      <c r="BF8" s="9"/>
      <c r="BG8"/>
      <c r="BH8"/>
      <c r="BI8"/>
      <c r="BJ8" s="9"/>
    </row>
    <row r="9" spans="1:62" s="1" customFormat="1" ht="26.25" customHeight="1" x14ac:dyDescent="0.2">
      <c r="A9" s="1" t="s">
        <v>4</v>
      </c>
      <c r="B9" s="5" t="s">
        <v>5</v>
      </c>
      <c r="C9" s="6" t="s">
        <v>6</v>
      </c>
      <c r="E9" t="s">
        <v>14</v>
      </c>
      <c r="F9" s="32" t="s">
        <v>7</v>
      </c>
      <c r="G9" s="4" t="s">
        <v>6</v>
      </c>
    </row>
    <row r="10" spans="1:62" s="1" customFormat="1" x14ac:dyDescent="0.2">
      <c r="B10" s="6">
        <v>20</v>
      </c>
      <c r="C10" s="6">
        <v>8</v>
      </c>
      <c r="F10" s="3" t="s">
        <v>8</v>
      </c>
      <c r="G10" s="3">
        <v>5</v>
      </c>
    </row>
    <row r="11" spans="1:62" s="1" customFormat="1" x14ac:dyDescent="0.2">
      <c r="B11" s="6">
        <v>30</v>
      </c>
      <c r="C11" s="6">
        <v>12</v>
      </c>
      <c r="F11" s="7" t="s">
        <v>13</v>
      </c>
      <c r="G11" s="3">
        <v>10</v>
      </c>
    </row>
    <row r="12" spans="1:62" s="1" customFormat="1" x14ac:dyDescent="0.2">
      <c r="B12" s="6">
        <v>40</v>
      </c>
      <c r="C12" s="6">
        <v>20</v>
      </c>
      <c r="F12" s="3" t="s">
        <v>9</v>
      </c>
      <c r="G12" s="4">
        <v>25</v>
      </c>
    </row>
    <row r="13" spans="1:62" x14ac:dyDescent="0.2">
      <c r="B13" s="6">
        <v>50</v>
      </c>
      <c r="C13" s="6">
        <v>10</v>
      </c>
      <c r="F13" s="4" t="s">
        <v>10</v>
      </c>
      <c r="G13" s="4">
        <v>30</v>
      </c>
    </row>
    <row r="14" spans="1:62" x14ac:dyDescent="0.2">
      <c r="B14" s="6">
        <v>60</v>
      </c>
      <c r="C14" s="6">
        <v>6</v>
      </c>
      <c r="F14" s="4" t="s">
        <v>11</v>
      </c>
      <c r="G14" s="4">
        <v>20</v>
      </c>
    </row>
    <row r="15" spans="1:62" x14ac:dyDescent="0.2">
      <c r="B15" s="6">
        <v>70</v>
      </c>
      <c r="C15" s="6">
        <v>4</v>
      </c>
      <c r="F15" s="4" t="s">
        <v>12</v>
      </c>
      <c r="G15" s="4">
        <v>10</v>
      </c>
    </row>
    <row r="18" spans="1:22" x14ac:dyDescent="0.2">
      <c r="A18" s="8" t="s">
        <v>15</v>
      </c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1:22" ht="15" customHeight="1" x14ac:dyDescent="0.2">
      <c r="A19" s="57" t="s">
        <v>96</v>
      </c>
      <c r="B19" s="57"/>
      <c r="C19" s="58" t="s">
        <v>101</v>
      </c>
      <c r="D19" s="58"/>
      <c r="E19" s="55" t="s">
        <v>99</v>
      </c>
      <c r="F19" s="56"/>
      <c r="H19" t="s">
        <v>102</v>
      </c>
      <c r="K19" t="s">
        <v>112</v>
      </c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1:22" ht="12.75" customHeight="1" x14ac:dyDescent="0.2">
      <c r="A20" t="s">
        <v>97</v>
      </c>
      <c r="B20" s="1"/>
      <c r="C20" t="s">
        <v>100</v>
      </c>
      <c r="E20" t="s">
        <v>100</v>
      </c>
      <c r="H20" t="s">
        <v>103</v>
      </c>
      <c r="K20" t="s">
        <v>113</v>
      </c>
      <c r="M20" s="1"/>
      <c r="N20" s="1"/>
      <c r="O20" s="1"/>
      <c r="P20" s="1"/>
      <c r="Q20" s="1"/>
      <c r="R20" s="1"/>
      <c r="S20" s="1"/>
      <c r="T20" s="1"/>
      <c r="U20" s="1"/>
      <c r="V20" s="1"/>
    </row>
    <row r="21" spans="1:22" ht="15" customHeight="1" x14ac:dyDescent="0.2">
      <c r="A21" s="44" t="s">
        <v>98</v>
      </c>
      <c r="B21" s="45"/>
      <c r="C21" s="44" t="s">
        <v>98</v>
      </c>
      <c r="D21" s="44"/>
      <c r="E21" s="46" t="s">
        <v>106</v>
      </c>
      <c r="F21" s="46"/>
      <c r="H21" t="s">
        <v>109</v>
      </c>
      <c r="K21" t="s">
        <v>114</v>
      </c>
      <c r="N21" s="1"/>
    </row>
    <row r="22" spans="1:22" x14ac:dyDescent="0.2">
      <c r="A22" s="44" t="s">
        <v>107</v>
      </c>
      <c r="B22" s="46"/>
      <c r="C22" s="44" t="s">
        <v>107</v>
      </c>
      <c r="E22" t="s">
        <v>104</v>
      </c>
      <c r="H22" t="s">
        <v>110</v>
      </c>
    </row>
    <row r="23" spans="1:22" ht="18.75" customHeight="1" x14ac:dyDescent="0.2">
      <c r="A23" s="44" t="s">
        <v>108</v>
      </c>
      <c r="B23" s="44"/>
      <c r="C23" s="44" t="s">
        <v>108</v>
      </c>
      <c r="E23" t="s">
        <v>105</v>
      </c>
      <c r="H23" t="s">
        <v>111</v>
      </c>
    </row>
    <row r="25" spans="1:22" x14ac:dyDescent="0.2">
      <c r="A25" s="8" t="s">
        <v>16</v>
      </c>
    </row>
    <row r="26" spans="1:22" x14ac:dyDescent="0.2">
      <c r="A26" t="s">
        <v>18</v>
      </c>
      <c r="N26" s="1"/>
    </row>
    <row r="27" spans="1:22" x14ac:dyDescent="0.2">
      <c r="A27" s="10" t="s">
        <v>33</v>
      </c>
      <c r="B27" s="13" t="s">
        <v>20</v>
      </c>
      <c r="C27" s="13" t="s">
        <v>21</v>
      </c>
      <c r="D27" s="49" t="s">
        <v>22</v>
      </c>
      <c r="E27" s="51"/>
      <c r="F27" s="49" t="s">
        <v>23</v>
      </c>
      <c r="G27" s="51"/>
      <c r="H27" s="49" t="s">
        <v>24</v>
      </c>
      <c r="I27" s="50"/>
      <c r="J27" s="51"/>
      <c r="N27" s="1"/>
    </row>
    <row r="28" spans="1:22" x14ac:dyDescent="0.2">
      <c r="B28" s="14"/>
      <c r="C28" s="14"/>
      <c r="D28" s="15" t="s">
        <v>25</v>
      </c>
      <c r="E28" s="15" t="s">
        <v>26</v>
      </c>
      <c r="F28" s="15" t="s">
        <v>27</v>
      </c>
      <c r="G28" s="15" t="s">
        <v>28</v>
      </c>
      <c r="H28" s="15" t="s">
        <v>29</v>
      </c>
      <c r="I28" s="15" t="s">
        <v>30</v>
      </c>
      <c r="J28" s="15" t="s">
        <v>31</v>
      </c>
      <c r="N28" s="1"/>
    </row>
    <row r="29" spans="1:22" x14ac:dyDescent="0.2">
      <c r="B29" s="12">
        <f>AVERAGE(B6:L7)</f>
        <v>59.954545454545453</v>
      </c>
      <c r="C29" s="11">
        <f>MEDIAN(B6:L7)</f>
        <v>55.5</v>
      </c>
      <c r="D29" s="11">
        <f>QUARTILE(B6:L7,1)</f>
        <v>45</v>
      </c>
      <c r="E29" s="11">
        <f>QUARTILE(B6:L7, 3)</f>
        <v>74.5</v>
      </c>
      <c r="F29" s="11">
        <f>PERCENTILE(B6:L7,5/10)</f>
        <v>55.5</v>
      </c>
      <c r="G29" s="11">
        <f>PERCENTILE(B6:L7,7/10)</f>
        <v>70.599999999999994</v>
      </c>
      <c r="H29" s="11">
        <f>PERCENTILE(B6:L7, 20/100)</f>
        <v>45</v>
      </c>
      <c r="I29" s="11">
        <f>PERCENTILE(B6:L7, 65/100)</f>
        <v>65</v>
      </c>
      <c r="J29" s="11">
        <f>PERCENTILE(B6:L7, 90/100)</f>
        <v>89</v>
      </c>
      <c r="N29" s="1"/>
    </row>
    <row r="30" spans="1:22" x14ac:dyDescent="0.2">
      <c r="B30" s="47"/>
      <c r="N30" s="1"/>
    </row>
    <row r="31" spans="1:22" x14ac:dyDescent="0.2">
      <c r="N31" s="1"/>
    </row>
    <row r="32" spans="1:22" ht="14.25" customHeight="1" x14ac:dyDescent="0.2">
      <c r="B32" s="53" t="s">
        <v>34</v>
      </c>
      <c r="C32" s="53" t="s">
        <v>35</v>
      </c>
      <c r="D32" s="53" t="s">
        <v>36</v>
      </c>
      <c r="E32" s="53" t="s">
        <v>37</v>
      </c>
      <c r="F32" s="53" t="s">
        <v>38</v>
      </c>
      <c r="G32" s="53" t="s">
        <v>39</v>
      </c>
      <c r="H32" s="53" t="s">
        <v>40</v>
      </c>
      <c r="I32" s="53" t="s">
        <v>41</v>
      </c>
      <c r="N32" s="1"/>
    </row>
    <row r="33" spans="1:14" x14ac:dyDescent="0.2">
      <c r="A33" s="10" t="s">
        <v>42</v>
      </c>
      <c r="B33" s="54"/>
      <c r="C33" s="54"/>
      <c r="D33" s="54"/>
      <c r="E33" s="54"/>
      <c r="F33" s="54"/>
      <c r="G33" s="54"/>
      <c r="H33" s="54"/>
      <c r="I33" s="54"/>
      <c r="N33" s="1"/>
    </row>
    <row r="34" spans="1:14" x14ac:dyDescent="0.2">
      <c r="B34" s="16">
        <f>MAX(B6:L7)-MIN(B6:L7)</f>
        <v>95</v>
      </c>
      <c r="C34" s="17">
        <f>(MAX(B6:L7)-MIN(B6:L7))/(MAX(B6:L7)+MIN(B6:L7))</f>
        <v>0.82608695652173914</v>
      </c>
      <c r="D34" s="16">
        <f>E29-D29</f>
        <v>29.5</v>
      </c>
      <c r="E34" s="16">
        <f>D34/2</f>
        <v>14.75</v>
      </c>
      <c r="F34" s="17">
        <f>(E29-D29)/(E29+D29)</f>
        <v>0.24686192468619247</v>
      </c>
      <c r="G34" s="17">
        <f>_xlfn.STDEV.S(B6:L7)</f>
        <v>21.768210269909151</v>
      </c>
      <c r="H34" s="17">
        <f>SQRT(G34)</f>
        <v>4.6656414639263861</v>
      </c>
      <c r="I34" s="18">
        <f>G34/B29</f>
        <v>0.36307856401668032</v>
      </c>
      <c r="N34" s="1"/>
    </row>
    <row r="35" spans="1:14" x14ac:dyDescent="0.2">
      <c r="N35" s="1"/>
    </row>
    <row r="36" spans="1:14" x14ac:dyDescent="0.2">
      <c r="N36" s="1"/>
    </row>
    <row r="37" spans="1:14" x14ac:dyDescent="0.2">
      <c r="A37" s="10" t="s">
        <v>43</v>
      </c>
    </row>
    <row r="51" spans="1:12" ht="31.5" customHeight="1" x14ac:dyDescent="0.2">
      <c r="A51" s="48" t="s">
        <v>32</v>
      </c>
      <c r="C51" s="28" t="s">
        <v>45</v>
      </c>
      <c r="D51" s="29" t="s">
        <v>44</v>
      </c>
      <c r="E51" s="28" t="s">
        <v>68</v>
      </c>
      <c r="F51" s="31" t="s">
        <v>70</v>
      </c>
      <c r="G51" s="42" t="s">
        <v>95</v>
      </c>
    </row>
    <row r="52" spans="1:12" x14ac:dyDescent="0.2">
      <c r="C52" s="22">
        <v>20</v>
      </c>
      <c r="D52" s="22">
        <v>8</v>
      </c>
      <c r="E52" s="21">
        <f>D52</f>
        <v>8</v>
      </c>
      <c r="F52" s="27">
        <f>D52*C52</f>
        <v>160</v>
      </c>
      <c r="G52" s="21">
        <f>D52*C52^2</f>
        <v>3200</v>
      </c>
    </row>
    <row r="53" spans="1:12" x14ac:dyDescent="0.2">
      <c r="C53" s="22">
        <v>30</v>
      </c>
      <c r="D53" s="22">
        <v>12</v>
      </c>
      <c r="E53" s="21">
        <f>E52+D53</f>
        <v>20</v>
      </c>
      <c r="F53" s="27">
        <f t="shared" ref="F53:F57" si="0">D53*C53</f>
        <v>360</v>
      </c>
      <c r="G53" s="21">
        <f t="shared" ref="G53:G57" si="1">D53*C53^2</f>
        <v>10800</v>
      </c>
    </row>
    <row r="54" spans="1:12" x14ac:dyDescent="0.2">
      <c r="C54" s="22">
        <v>40</v>
      </c>
      <c r="D54" s="22">
        <v>20</v>
      </c>
      <c r="E54" s="21">
        <f t="shared" ref="E54:E57" si="2">E53+D54</f>
        <v>40</v>
      </c>
      <c r="F54" s="27">
        <f t="shared" si="0"/>
        <v>800</v>
      </c>
      <c r="G54" s="21">
        <f t="shared" si="1"/>
        <v>32000</v>
      </c>
    </row>
    <row r="55" spans="1:12" x14ac:dyDescent="0.2">
      <c r="C55" s="22">
        <v>50</v>
      </c>
      <c r="D55" s="22">
        <v>10</v>
      </c>
      <c r="E55" s="21">
        <f t="shared" si="2"/>
        <v>50</v>
      </c>
      <c r="F55" s="27">
        <f t="shared" si="0"/>
        <v>500</v>
      </c>
      <c r="G55" s="21">
        <f t="shared" si="1"/>
        <v>25000</v>
      </c>
    </row>
    <row r="56" spans="1:12" x14ac:dyDescent="0.2">
      <c r="A56" s="10"/>
      <c r="C56" s="22">
        <v>60</v>
      </c>
      <c r="D56" s="22">
        <v>6</v>
      </c>
      <c r="E56" s="21">
        <f t="shared" si="2"/>
        <v>56</v>
      </c>
      <c r="F56" s="27">
        <f t="shared" si="0"/>
        <v>360</v>
      </c>
      <c r="G56" s="21">
        <f t="shared" si="1"/>
        <v>21600</v>
      </c>
    </row>
    <row r="57" spans="1:12" x14ac:dyDescent="0.2">
      <c r="C57" s="22">
        <v>70</v>
      </c>
      <c r="D57" s="22">
        <v>4</v>
      </c>
      <c r="E57" s="21">
        <f t="shared" si="2"/>
        <v>60</v>
      </c>
      <c r="F57" s="27">
        <f t="shared" si="0"/>
        <v>280</v>
      </c>
      <c r="G57" s="21">
        <f t="shared" si="1"/>
        <v>19600</v>
      </c>
    </row>
    <row r="58" spans="1:12" x14ac:dyDescent="0.2">
      <c r="C58" s="30" t="s">
        <v>69</v>
      </c>
      <c r="D58" s="23">
        <f>SUM(D52:D57)</f>
        <v>60</v>
      </c>
      <c r="E58" s="26"/>
      <c r="F58" s="26">
        <f>SUM(F52:F57)</f>
        <v>2460</v>
      </c>
      <c r="G58" s="26">
        <f>SUM(G52:G57)</f>
        <v>112200</v>
      </c>
    </row>
    <row r="62" spans="1:12" x14ac:dyDescent="0.2">
      <c r="A62" s="1"/>
      <c r="B62" s="59" t="s">
        <v>46</v>
      </c>
      <c r="C62" s="59"/>
      <c r="D62" s="1"/>
      <c r="E62" s="60" t="s">
        <v>50</v>
      </c>
      <c r="F62" s="60"/>
      <c r="G62" s="1"/>
      <c r="H62" s="60" t="s">
        <v>55</v>
      </c>
      <c r="I62" s="60"/>
      <c r="J62" s="1"/>
      <c r="K62" s="60" t="s">
        <v>56</v>
      </c>
      <c r="L62" s="60"/>
    </row>
    <row r="63" spans="1:12" x14ac:dyDescent="0.2">
      <c r="A63" s="1"/>
      <c r="B63" s="24" t="s">
        <v>47</v>
      </c>
      <c r="C63" s="25">
        <f>D58</f>
        <v>60</v>
      </c>
      <c r="D63" s="1"/>
      <c r="E63" s="24" t="s">
        <v>47</v>
      </c>
      <c r="F63" s="25">
        <f>D58</f>
        <v>60</v>
      </c>
      <c r="G63" s="1"/>
      <c r="H63" s="24" t="s">
        <v>47</v>
      </c>
      <c r="I63" s="25">
        <f>D58</f>
        <v>60</v>
      </c>
      <c r="J63" s="1"/>
      <c r="K63" s="24" t="s">
        <v>47</v>
      </c>
      <c r="L63" s="25">
        <f>D58</f>
        <v>60</v>
      </c>
    </row>
    <row r="64" spans="1:12" x14ac:dyDescent="0.2">
      <c r="A64" s="1"/>
      <c r="B64" s="24" t="s">
        <v>48</v>
      </c>
      <c r="C64" s="25">
        <f>(C63+1)/2</f>
        <v>30.5</v>
      </c>
      <c r="D64" s="1"/>
      <c r="E64" s="24" t="s">
        <v>51</v>
      </c>
      <c r="F64" s="25">
        <f>(F63+1)/4</f>
        <v>15.25</v>
      </c>
      <c r="G64" s="1"/>
      <c r="H64" s="24" t="s">
        <v>58</v>
      </c>
      <c r="I64" s="25">
        <f>5*(I63+1)/10</f>
        <v>30.5</v>
      </c>
      <c r="J64" s="1"/>
      <c r="K64" s="24" t="s">
        <v>61</v>
      </c>
      <c r="L64" s="25">
        <f>20*(L63+1)/100</f>
        <v>12.2</v>
      </c>
    </row>
    <row r="65" spans="1:12" ht="37.5" customHeight="1" x14ac:dyDescent="0.2">
      <c r="A65" s="1"/>
      <c r="B65" s="24" t="s">
        <v>49</v>
      </c>
      <c r="C65" s="25">
        <v>40</v>
      </c>
      <c r="D65" s="1"/>
      <c r="E65" s="24" t="s">
        <v>52</v>
      </c>
      <c r="F65" s="25">
        <v>30</v>
      </c>
      <c r="G65" s="1"/>
      <c r="H65" s="24" t="s">
        <v>57</v>
      </c>
      <c r="I65" s="25">
        <v>40</v>
      </c>
      <c r="J65" s="1"/>
      <c r="K65" s="24" t="s">
        <v>63</v>
      </c>
      <c r="L65" s="25">
        <v>30</v>
      </c>
    </row>
    <row r="66" spans="1:12" ht="27" customHeight="1" x14ac:dyDescent="0.2">
      <c r="A66" s="1"/>
      <c r="B66" s="1"/>
      <c r="C66" s="1"/>
      <c r="D66" s="1"/>
      <c r="E66" s="24" t="s">
        <v>53</v>
      </c>
      <c r="F66" s="25">
        <f>3*(F63+1)/4</f>
        <v>45.75</v>
      </c>
      <c r="G66" s="1"/>
      <c r="H66" s="24" t="s">
        <v>59</v>
      </c>
      <c r="I66" s="25">
        <f>7*(I63+1)/10</f>
        <v>42.7</v>
      </c>
      <c r="J66" s="1"/>
      <c r="K66" s="24" t="s">
        <v>62</v>
      </c>
      <c r="L66" s="25">
        <f>65*(L63+1)/100</f>
        <v>39.65</v>
      </c>
    </row>
    <row r="67" spans="1:12" ht="37.5" customHeight="1" x14ac:dyDescent="0.2">
      <c r="A67" s="1"/>
      <c r="B67" s="1"/>
      <c r="C67" s="1"/>
      <c r="D67" s="1"/>
      <c r="E67" s="24" t="s">
        <v>54</v>
      </c>
      <c r="F67" s="25">
        <v>50</v>
      </c>
      <c r="G67" s="1"/>
      <c r="H67" s="24" t="s">
        <v>60</v>
      </c>
      <c r="I67" s="25">
        <v>50</v>
      </c>
      <c r="J67" s="1"/>
      <c r="K67" s="24" t="s">
        <v>64</v>
      </c>
      <c r="L67" s="25">
        <v>40</v>
      </c>
    </row>
    <row r="68" spans="1:12" ht="22.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24" t="s">
        <v>65</v>
      </c>
      <c r="L68" s="27">
        <f>90*(L63+1)/100</f>
        <v>54.9</v>
      </c>
    </row>
    <row r="69" spans="1:12" ht="30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24" t="s">
        <v>66</v>
      </c>
      <c r="L69" s="27">
        <v>60</v>
      </c>
    </row>
    <row r="70" spans="1:12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</row>
    <row r="71" spans="1:12" x14ac:dyDescent="0.2">
      <c r="B71" s="10"/>
      <c r="K71" s="1"/>
      <c r="L71" s="1"/>
    </row>
    <row r="72" spans="1:12" x14ac:dyDescent="0.2">
      <c r="A72" s="10" t="s">
        <v>33</v>
      </c>
      <c r="B72" s="13" t="s">
        <v>20</v>
      </c>
      <c r="C72" s="13" t="s">
        <v>21</v>
      </c>
      <c r="D72" s="63" t="s">
        <v>22</v>
      </c>
      <c r="E72" s="64"/>
      <c r="F72" s="49" t="s">
        <v>23</v>
      </c>
      <c r="G72" s="51"/>
      <c r="H72" s="49" t="s">
        <v>24</v>
      </c>
      <c r="I72" s="50"/>
      <c r="J72" s="51"/>
      <c r="K72" s="1"/>
      <c r="L72" s="1"/>
    </row>
    <row r="73" spans="1:12" x14ac:dyDescent="0.2">
      <c r="B73" s="14"/>
      <c r="C73" s="14"/>
      <c r="D73" s="19" t="s">
        <v>25</v>
      </c>
      <c r="E73" s="19" t="s">
        <v>26</v>
      </c>
      <c r="F73" s="19" t="s">
        <v>27</v>
      </c>
      <c r="G73" s="19" t="s">
        <v>28</v>
      </c>
      <c r="H73" s="19" t="s">
        <v>29</v>
      </c>
      <c r="I73" s="19" t="s">
        <v>30</v>
      </c>
      <c r="J73" s="19" t="s">
        <v>31</v>
      </c>
      <c r="K73" s="1"/>
      <c r="L73" s="1"/>
    </row>
    <row r="74" spans="1:12" x14ac:dyDescent="0.2">
      <c r="B74" s="20">
        <f>F58/D58</f>
        <v>41</v>
      </c>
      <c r="C74" s="11">
        <f>C65</f>
        <v>40</v>
      </c>
      <c r="D74" s="11">
        <f>F65</f>
        <v>30</v>
      </c>
      <c r="E74" s="11">
        <f>F67</f>
        <v>50</v>
      </c>
      <c r="F74" s="11">
        <f>I65</f>
        <v>40</v>
      </c>
      <c r="G74" s="11">
        <f>I67</f>
        <v>50</v>
      </c>
      <c r="H74" s="11">
        <f>L65</f>
        <v>30</v>
      </c>
      <c r="I74" s="11">
        <f>L67</f>
        <v>40</v>
      </c>
      <c r="J74" s="11">
        <f>L69</f>
        <v>60</v>
      </c>
    </row>
    <row r="75" spans="1:12" x14ac:dyDescent="0.2">
      <c r="B75" s="1"/>
      <c r="C75" s="1"/>
      <c r="D75" s="1"/>
      <c r="E75" s="1"/>
      <c r="F75" s="1"/>
    </row>
    <row r="76" spans="1:12" x14ac:dyDescent="0.2">
      <c r="A76" s="10" t="s">
        <v>42</v>
      </c>
      <c r="B76" s="61" t="s">
        <v>34</v>
      </c>
      <c r="C76" s="61" t="s">
        <v>67</v>
      </c>
      <c r="D76" s="61" t="s">
        <v>36</v>
      </c>
      <c r="E76" s="61" t="s">
        <v>37</v>
      </c>
      <c r="F76" s="61" t="s">
        <v>38</v>
      </c>
      <c r="G76" s="61" t="s">
        <v>39</v>
      </c>
      <c r="H76" s="61" t="s">
        <v>40</v>
      </c>
      <c r="I76" s="61" t="s">
        <v>41</v>
      </c>
    </row>
    <row r="77" spans="1:12" ht="14.25" customHeight="1" x14ac:dyDescent="0.2">
      <c r="A77" s="1"/>
      <c r="B77" s="62"/>
      <c r="C77" s="62"/>
      <c r="D77" s="62"/>
      <c r="E77" s="62"/>
      <c r="F77" s="62"/>
      <c r="G77" s="62"/>
      <c r="H77" s="62"/>
      <c r="I77" s="62"/>
    </row>
    <row r="78" spans="1:12" x14ac:dyDescent="0.2">
      <c r="B78" s="16">
        <f>MAX(B10:B15)-MIN(B10:B15)</f>
        <v>50</v>
      </c>
      <c r="C78" s="17">
        <f>(MAX(B10:B15)-MIN(B10:B15))/(MAX(B10:B15)+MIN(B10:B15))</f>
        <v>0.55555555555555558</v>
      </c>
      <c r="D78" s="16">
        <f>E74-D74</f>
        <v>20</v>
      </c>
      <c r="E78" s="16">
        <f>(E74-D74)/2</f>
        <v>10</v>
      </c>
      <c r="F78" s="17">
        <f>(E74-D74)/(E74+D74)</f>
        <v>0.25</v>
      </c>
      <c r="G78" s="17">
        <f>SQRT(G58/sigmaF-B74^2)</f>
        <v>13.74772708486752</v>
      </c>
      <c r="H78" s="17">
        <f>G78^2</f>
        <v>189</v>
      </c>
      <c r="I78" s="18">
        <f>G78/B74</f>
        <v>0.33531041670408585</v>
      </c>
    </row>
    <row r="80" spans="1:12" x14ac:dyDescent="0.2">
      <c r="A80" s="10" t="s">
        <v>43</v>
      </c>
    </row>
    <row r="94" spans="1:1" s="35" customFormat="1" x14ac:dyDescent="0.2"/>
    <row r="95" spans="1:1" s="36" customFormat="1" x14ac:dyDescent="0.2"/>
    <row r="96" spans="1:1" s="36" customFormat="1" x14ac:dyDescent="0.2">
      <c r="A96" t="s">
        <v>14</v>
      </c>
    </row>
    <row r="97" spans="2:12" s="36" customFormat="1" x14ac:dyDescent="0.2"/>
    <row r="98" spans="2:12" s="36" customFormat="1" ht="27.75" x14ac:dyDescent="0.2">
      <c r="B98" s="29" t="s">
        <v>7</v>
      </c>
      <c r="C98" s="29" t="s">
        <v>73</v>
      </c>
      <c r="D98" s="28" t="s">
        <v>68</v>
      </c>
      <c r="E98" s="29" t="s">
        <v>72</v>
      </c>
      <c r="F98" s="28" t="s">
        <v>74</v>
      </c>
      <c r="G98" s="43" t="s">
        <v>94</v>
      </c>
    </row>
    <row r="99" spans="2:12" s="36" customFormat="1" x14ac:dyDescent="0.2">
      <c r="B99" s="22" t="s">
        <v>8</v>
      </c>
      <c r="C99" s="22">
        <v>5</v>
      </c>
      <c r="D99" s="21">
        <f>C99</f>
        <v>5</v>
      </c>
      <c r="E99" s="22">
        <v>5</v>
      </c>
      <c r="F99" s="21">
        <f>C99*D99</f>
        <v>25</v>
      </c>
      <c r="G99" s="21">
        <f>C99*(E99-$B$136)^2</f>
        <v>15540.3125</v>
      </c>
      <c r="H99" s="40"/>
    </row>
    <row r="100" spans="2:12" s="36" customFormat="1" x14ac:dyDescent="0.2">
      <c r="B100" s="37" t="s">
        <v>13</v>
      </c>
      <c r="C100" s="22">
        <v>10</v>
      </c>
      <c r="D100" s="21">
        <f>C100+D99</f>
        <v>15</v>
      </c>
      <c r="E100" s="22">
        <v>15</v>
      </c>
      <c r="F100" s="21">
        <f t="shared" ref="F100:F104" si="3">C100*D100</f>
        <v>150</v>
      </c>
      <c r="G100" s="21">
        <f t="shared" ref="G100:G104" si="4">C100*(E100-$B$136)^2</f>
        <v>20930.625</v>
      </c>
      <c r="H100" s="40"/>
    </row>
    <row r="101" spans="2:12" x14ac:dyDescent="0.2">
      <c r="B101" s="22" t="s">
        <v>9</v>
      </c>
      <c r="C101" s="21">
        <v>25</v>
      </c>
      <c r="D101" s="21">
        <f>C101+D100</f>
        <v>40</v>
      </c>
      <c r="E101" s="22">
        <v>25</v>
      </c>
      <c r="F101" s="21">
        <f t="shared" si="3"/>
        <v>1000</v>
      </c>
      <c r="G101" s="21">
        <f t="shared" si="4"/>
        <v>31951.5625</v>
      </c>
      <c r="H101" s="40"/>
    </row>
    <row r="102" spans="2:12" x14ac:dyDescent="0.2">
      <c r="B102" s="21" t="s">
        <v>10</v>
      </c>
      <c r="C102" s="21">
        <v>30</v>
      </c>
      <c r="D102" s="21">
        <f>C102+D101</f>
        <v>70</v>
      </c>
      <c r="E102" s="22">
        <v>35</v>
      </c>
      <c r="F102" s="21">
        <f t="shared" si="3"/>
        <v>2100</v>
      </c>
      <c r="G102" s="21">
        <f t="shared" si="4"/>
        <v>19891.875</v>
      </c>
      <c r="H102" s="40"/>
    </row>
    <row r="103" spans="2:12" x14ac:dyDescent="0.2">
      <c r="B103" s="21" t="s">
        <v>11</v>
      </c>
      <c r="C103" s="21">
        <v>20</v>
      </c>
      <c r="D103" s="21">
        <f>C103+D102</f>
        <v>90</v>
      </c>
      <c r="E103" s="22">
        <v>45</v>
      </c>
      <c r="F103" s="21">
        <f t="shared" si="3"/>
        <v>1800</v>
      </c>
      <c r="G103" s="21">
        <f t="shared" si="4"/>
        <v>4961.25</v>
      </c>
      <c r="H103" s="40"/>
    </row>
    <row r="104" spans="2:12" ht="15" customHeight="1" x14ac:dyDescent="0.2">
      <c r="B104" s="21" t="s">
        <v>12</v>
      </c>
      <c r="C104" s="21">
        <v>10</v>
      </c>
      <c r="D104" s="21">
        <f>C104+D103</f>
        <v>100</v>
      </c>
      <c r="E104" s="22">
        <v>55</v>
      </c>
      <c r="F104" s="21">
        <f t="shared" si="3"/>
        <v>1000</v>
      </c>
      <c r="G104" s="21">
        <f t="shared" si="4"/>
        <v>330.625</v>
      </c>
      <c r="H104" s="40"/>
    </row>
    <row r="105" spans="2:12" x14ac:dyDescent="0.2">
      <c r="B105" s="30" t="s">
        <v>69</v>
      </c>
      <c r="C105" s="26">
        <f>SUM(C99:C104)</f>
        <v>100</v>
      </c>
      <c r="D105" s="26"/>
      <c r="E105" s="26"/>
      <c r="F105" s="23">
        <f>SUM(F99:F104)</f>
        <v>6075</v>
      </c>
      <c r="G105" s="23">
        <f>SUM(G99:G104)</f>
        <v>93606.25</v>
      </c>
      <c r="H105" s="41"/>
    </row>
    <row r="112" spans="2:12" x14ac:dyDescent="0.2">
      <c r="B112" s="65" t="s">
        <v>46</v>
      </c>
      <c r="C112" s="65"/>
      <c r="D112" s="1"/>
      <c r="E112" s="66" t="s">
        <v>50</v>
      </c>
      <c r="F112" s="66"/>
      <c r="G112" s="1"/>
      <c r="H112" s="66" t="s">
        <v>55</v>
      </c>
      <c r="I112" s="66"/>
      <c r="J112" s="1"/>
      <c r="K112" s="66" t="s">
        <v>56</v>
      </c>
      <c r="L112" s="66"/>
    </row>
    <row r="113" spans="2:12" x14ac:dyDescent="0.2">
      <c r="B113" s="24" t="s">
        <v>47</v>
      </c>
      <c r="C113" s="25">
        <f>$C$105</f>
        <v>100</v>
      </c>
      <c r="D113" s="1"/>
      <c r="E113" s="24" t="s">
        <v>47</v>
      </c>
      <c r="F113" s="25">
        <f>$C$105</f>
        <v>100</v>
      </c>
      <c r="G113" s="1"/>
      <c r="H113" s="24" t="s">
        <v>47</v>
      </c>
      <c r="I113" s="25">
        <f>$C$105</f>
        <v>100</v>
      </c>
      <c r="J113" s="1"/>
      <c r="K113" s="24" t="s">
        <v>47</v>
      </c>
      <c r="L113" s="25">
        <f>$C$105</f>
        <v>100</v>
      </c>
    </row>
    <row r="114" spans="2:12" x14ac:dyDescent="0.2">
      <c r="B114" s="24" t="s">
        <v>75</v>
      </c>
      <c r="C114" s="25">
        <f>C113/2</f>
        <v>50</v>
      </c>
      <c r="D114" s="1"/>
      <c r="E114" s="67" t="s">
        <v>81</v>
      </c>
      <c r="F114" s="68"/>
      <c r="G114" s="1"/>
      <c r="H114" s="67" t="s">
        <v>85</v>
      </c>
      <c r="I114" s="68"/>
      <c r="J114" s="1"/>
      <c r="K114" s="67" t="s">
        <v>88</v>
      </c>
      <c r="L114" s="68"/>
    </row>
    <row r="115" spans="2:12" x14ac:dyDescent="0.2">
      <c r="B115" s="24" t="s">
        <v>76</v>
      </c>
      <c r="C115" s="25">
        <v>40</v>
      </c>
      <c r="D115" s="1"/>
      <c r="E115" s="38" t="s">
        <v>80</v>
      </c>
      <c r="F115" s="25">
        <f>F113/4</f>
        <v>25</v>
      </c>
      <c r="G115" s="1"/>
      <c r="H115" s="38" t="s">
        <v>84</v>
      </c>
      <c r="I115" s="25">
        <f>5*I113/10</f>
        <v>50</v>
      </c>
      <c r="J115" s="1"/>
      <c r="K115" s="38" t="s">
        <v>90</v>
      </c>
      <c r="L115" s="25">
        <f>20*L113/100</f>
        <v>20</v>
      </c>
    </row>
    <row r="116" spans="2:12" x14ac:dyDescent="0.2">
      <c r="B116" s="24" t="s">
        <v>77</v>
      </c>
      <c r="C116" s="25">
        <v>30</v>
      </c>
      <c r="D116" s="1"/>
      <c r="E116" s="24" t="s">
        <v>76</v>
      </c>
      <c r="F116" s="25">
        <v>15</v>
      </c>
      <c r="G116" s="1"/>
      <c r="H116" s="24" t="s">
        <v>76</v>
      </c>
      <c r="I116" s="25">
        <v>40</v>
      </c>
      <c r="J116" s="1"/>
      <c r="K116" s="24" t="s">
        <v>76</v>
      </c>
      <c r="L116" s="25">
        <v>15</v>
      </c>
    </row>
    <row r="117" spans="2:12" x14ac:dyDescent="0.2">
      <c r="B117" s="38" t="s">
        <v>79</v>
      </c>
      <c r="C117" s="25">
        <v>30</v>
      </c>
      <c r="D117" s="1"/>
      <c r="E117" s="24" t="s">
        <v>77</v>
      </c>
      <c r="F117" s="25">
        <v>25</v>
      </c>
      <c r="G117" s="1"/>
      <c r="H117" s="24" t="s">
        <v>77</v>
      </c>
      <c r="I117" s="25">
        <v>30</v>
      </c>
      <c r="J117" s="1"/>
      <c r="K117" s="24" t="s">
        <v>77</v>
      </c>
      <c r="L117" s="25">
        <v>25</v>
      </c>
    </row>
    <row r="118" spans="2:12" x14ac:dyDescent="0.2">
      <c r="B118" s="24" t="s">
        <v>78</v>
      </c>
      <c r="C118" s="25">
        <v>10</v>
      </c>
      <c r="D118" s="1"/>
      <c r="E118" s="38" t="s">
        <v>79</v>
      </c>
      <c r="F118" s="25">
        <v>20</v>
      </c>
      <c r="G118" s="1"/>
      <c r="H118" s="38" t="s">
        <v>79</v>
      </c>
      <c r="I118" s="25">
        <v>30</v>
      </c>
      <c r="J118" s="1"/>
      <c r="K118" s="38" t="s">
        <v>79</v>
      </c>
      <c r="L118" s="25">
        <v>20</v>
      </c>
    </row>
    <row r="119" spans="2:12" x14ac:dyDescent="0.2">
      <c r="B119" s="1"/>
      <c r="C119" s="1"/>
      <c r="D119" s="1"/>
      <c r="E119" s="24" t="s">
        <v>78</v>
      </c>
      <c r="F119" s="25">
        <v>10</v>
      </c>
      <c r="G119" s="1"/>
      <c r="H119" s="24" t="s">
        <v>78</v>
      </c>
      <c r="I119" s="25">
        <v>10</v>
      </c>
      <c r="J119" s="1"/>
      <c r="K119" s="24" t="s">
        <v>78</v>
      </c>
      <c r="L119" s="25">
        <v>10</v>
      </c>
    </row>
    <row r="120" spans="2:12" x14ac:dyDescent="0.2">
      <c r="E120" s="67" t="s">
        <v>82</v>
      </c>
      <c r="F120" s="68"/>
      <c r="H120" s="67" t="s">
        <v>86</v>
      </c>
      <c r="I120" s="68"/>
      <c r="K120" s="67" t="s">
        <v>89</v>
      </c>
      <c r="L120" s="68"/>
    </row>
    <row r="121" spans="2:12" x14ac:dyDescent="0.2">
      <c r="E121" s="38" t="s">
        <v>83</v>
      </c>
      <c r="F121" s="25">
        <f>3*F113/4</f>
        <v>75</v>
      </c>
      <c r="H121" s="38" t="s">
        <v>87</v>
      </c>
      <c r="I121" s="25">
        <f>7*I113/10</f>
        <v>70</v>
      </c>
      <c r="K121" s="38" t="s">
        <v>91</v>
      </c>
      <c r="L121" s="25">
        <f>65*L113/100</f>
        <v>65</v>
      </c>
    </row>
    <row r="122" spans="2:12" x14ac:dyDescent="0.2">
      <c r="E122" s="24" t="s">
        <v>76</v>
      </c>
      <c r="F122" s="25">
        <v>70</v>
      </c>
      <c r="H122" s="24" t="s">
        <v>76</v>
      </c>
      <c r="I122" s="25">
        <v>70</v>
      </c>
      <c r="K122" s="24" t="s">
        <v>76</v>
      </c>
      <c r="L122" s="25">
        <v>40</v>
      </c>
    </row>
    <row r="123" spans="2:12" x14ac:dyDescent="0.2">
      <c r="E123" s="24" t="s">
        <v>77</v>
      </c>
      <c r="F123" s="25">
        <v>20</v>
      </c>
      <c r="H123" s="24" t="s">
        <v>77</v>
      </c>
      <c r="I123" s="25">
        <v>20</v>
      </c>
      <c r="K123" s="24" t="s">
        <v>77</v>
      </c>
      <c r="L123" s="25">
        <v>30</v>
      </c>
    </row>
    <row r="124" spans="2:12" x14ac:dyDescent="0.2">
      <c r="E124" s="38" t="s">
        <v>79</v>
      </c>
      <c r="F124" s="25">
        <v>40</v>
      </c>
      <c r="H124" s="38" t="s">
        <v>79</v>
      </c>
      <c r="I124" s="25">
        <v>40</v>
      </c>
      <c r="K124" s="38" t="s">
        <v>79</v>
      </c>
      <c r="L124" s="25">
        <v>30</v>
      </c>
    </row>
    <row r="125" spans="2:12" x14ac:dyDescent="0.2">
      <c r="E125" s="24" t="s">
        <v>78</v>
      </c>
      <c r="F125" s="25">
        <v>10</v>
      </c>
      <c r="H125" s="24" t="s">
        <v>78</v>
      </c>
      <c r="I125" s="25">
        <v>10</v>
      </c>
      <c r="K125" s="24" t="s">
        <v>78</v>
      </c>
      <c r="L125" s="25">
        <v>10</v>
      </c>
    </row>
    <row r="126" spans="2:12" x14ac:dyDescent="0.2">
      <c r="K126" s="69" t="s">
        <v>93</v>
      </c>
      <c r="L126" s="68"/>
    </row>
    <row r="127" spans="2:12" x14ac:dyDescent="0.2">
      <c r="K127" s="38" t="s">
        <v>92</v>
      </c>
      <c r="L127" s="25">
        <f>90*L113/100</f>
        <v>90</v>
      </c>
    </row>
    <row r="128" spans="2:12" x14ac:dyDescent="0.2">
      <c r="K128" s="24" t="s">
        <v>76</v>
      </c>
      <c r="L128" s="25">
        <v>90</v>
      </c>
    </row>
    <row r="129" spans="1:12" x14ac:dyDescent="0.2">
      <c r="K129" s="24" t="s">
        <v>77</v>
      </c>
      <c r="L129" s="25">
        <v>10</v>
      </c>
    </row>
    <row r="130" spans="1:12" x14ac:dyDescent="0.2">
      <c r="K130" s="38" t="s">
        <v>79</v>
      </c>
      <c r="L130" s="25">
        <v>50</v>
      </c>
    </row>
    <row r="131" spans="1:12" x14ac:dyDescent="0.2">
      <c r="K131" s="24" t="s">
        <v>78</v>
      </c>
      <c r="L131" s="25">
        <v>10</v>
      </c>
    </row>
    <row r="134" spans="1:12" x14ac:dyDescent="0.2">
      <c r="A134" s="10" t="s">
        <v>33</v>
      </c>
      <c r="B134" s="13" t="s">
        <v>20</v>
      </c>
      <c r="C134" s="13" t="s">
        <v>21</v>
      </c>
      <c r="D134" s="63" t="s">
        <v>22</v>
      </c>
      <c r="E134" s="64"/>
      <c r="F134" s="49" t="s">
        <v>23</v>
      </c>
      <c r="G134" s="51"/>
      <c r="H134" s="49" t="s">
        <v>24</v>
      </c>
      <c r="I134" s="50"/>
      <c r="J134" s="51"/>
    </row>
    <row r="135" spans="1:12" x14ac:dyDescent="0.2">
      <c r="B135" s="14"/>
      <c r="C135" s="14"/>
      <c r="D135" s="19" t="s">
        <v>25</v>
      </c>
      <c r="E135" s="19" t="s">
        <v>26</v>
      </c>
      <c r="F135" s="19" t="s">
        <v>27</v>
      </c>
      <c r="G135" s="19" t="s">
        <v>28</v>
      </c>
      <c r="H135" s="19" t="s">
        <v>29</v>
      </c>
      <c r="I135" s="19" t="s">
        <v>30</v>
      </c>
      <c r="J135" s="19" t="s">
        <v>31</v>
      </c>
    </row>
    <row r="136" spans="1:12" x14ac:dyDescent="0.2">
      <c r="B136" s="20">
        <f>F105/C105</f>
        <v>60.75</v>
      </c>
      <c r="C136" s="20">
        <f>C117+(C114-C115)/C116*C118</f>
        <v>33.333333333333336</v>
      </c>
      <c r="D136" s="20">
        <f>F118+(F115-F116)/F117*F119</f>
        <v>24</v>
      </c>
      <c r="E136" s="20">
        <f>F124+(F121-F122)/F123*F125</f>
        <v>42.5</v>
      </c>
      <c r="F136" s="20">
        <f>I118+(I115-I116)/I117*I119</f>
        <v>33.333333333333336</v>
      </c>
      <c r="G136" s="20">
        <f>I124+(I121-I122)/I123*I125</f>
        <v>40</v>
      </c>
      <c r="H136" s="20">
        <f>L118+(L115-L116)/L117*L119</f>
        <v>22</v>
      </c>
      <c r="I136" s="20">
        <f>L124+(L121-L122)/L123*L125</f>
        <v>38.333333333333336</v>
      </c>
      <c r="J136" s="20">
        <f>L130+(L127-L128)/L129*L131</f>
        <v>50</v>
      </c>
    </row>
    <row r="138" spans="1:12" x14ac:dyDescent="0.2">
      <c r="A138" s="10" t="s">
        <v>42</v>
      </c>
      <c r="B138" s="61" t="s">
        <v>34</v>
      </c>
      <c r="C138" s="61" t="s">
        <v>67</v>
      </c>
      <c r="D138" s="61" t="s">
        <v>36</v>
      </c>
      <c r="E138" s="61" t="s">
        <v>37</v>
      </c>
      <c r="F138" s="61" t="s">
        <v>38</v>
      </c>
      <c r="G138" s="61" t="s">
        <v>39</v>
      </c>
      <c r="H138" s="61" t="s">
        <v>40</v>
      </c>
      <c r="I138" s="61" t="s">
        <v>41</v>
      </c>
    </row>
    <row r="139" spans="1:12" x14ac:dyDescent="0.2">
      <c r="A139" s="1"/>
      <c r="B139" s="62"/>
      <c r="C139" s="62"/>
      <c r="D139" s="62"/>
      <c r="E139" s="62"/>
      <c r="F139" s="62"/>
      <c r="G139" s="62"/>
      <c r="H139" s="62"/>
      <c r="I139" s="62"/>
    </row>
    <row r="140" spans="1:12" x14ac:dyDescent="0.2">
      <c r="B140" s="16">
        <v>60</v>
      </c>
      <c r="C140" s="39">
        <f>60/60</f>
        <v>1</v>
      </c>
      <c r="D140" s="39">
        <f>(E136-D136)</f>
        <v>18.5</v>
      </c>
      <c r="E140" s="16">
        <f>D140/2</f>
        <v>9.25</v>
      </c>
      <c r="F140" s="17">
        <f>(E136-D136)/(E136+D136)</f>
        <v>0.2781954887218045</v>
      </c>
      <c r="G140" s="17">
        <f>SQRT(G105/C105)</f>
        <v>30.595138502709872</v>
      </c>
      <c r="H140" s="17">
        <f>G140^2</f>
        <v>936.06250000000011</v>
      </c>
      <c r="I140" s="18">
        <f>G140/B136</f>
        <v>0.5036236790569526</v>
      </c>
    </row>
    <row r="143" spans="1:12" x14ac:dyDescent="0.2">
      <c r="A143" s="10" t="s">
        <v>43</v>
      </c>
    </row>
  </sheetData>
  <sortState xmlns:xlrd2="http://schemas.microsoft.com/office/spreadsheetml/2017/richdata2" ref="BG7:BJ8">
    <sortCondition ref="BI8"/>
  </sortState>
  <mergeCells count="52">
    <mergeCell ref="K120:L120"/>
    <mergeCell ref="K126:L126"/>
    <mergeCell ref="B138:B139"/>
    <mergeCell ref="C138:C139"/>
    <mergeCell ref="D138:D139"/>
    <mergeCell ref="E138:E139"/>
    <mergeCell ref="F138:F139"/>
    <mergeCell ref="G138:G139"/>
    <mergeCell ref="H138:H139"/>
    <mergeCell ref="I138:I139"/>
    <mergeCell ref="D134:E134"/>
    <mergeCell ref="F134:G134"/>
    <mergeCell ref="H134:J134"/>
    <mergeCell ref="E120:F120"/>
    <mergeCell ref="H120:I120"/>
    <mergeCell ref="B112:C112"/>
    <mergeCell ref="E112:F112"/>
    <mergeCell ref="H112:I112"/>
    <mergeCell ref="K112:L112"/>
    <mergeCell ref="E114:F114"/>
    <mergeCell ref="H114:I114"/>
    <mergeCell ref="K114:L114"/>
    <mergeCell ref="B62:C62"/>
    <mergeCell ref="E62:F62"/>
    <mergeCell ref="H62:I62"/>
    <mergeCell ref="K62:L62"/>
    <mergeCell ref="B76:B77"/>
    <mergeCell ref="C76:C77"/>
    <mergeCell ref="D76:D77"/>
    <mergeCell ref="E76:E77"/>
    <mergeCell ref="F76:F77"/>
    <mergeCell ref="G76:G77"/>
    <mergeCell ref="H76:H77"/>
    <mergeCell ref="I76:I77"/>
    <mergeCell ref="D72:E72"/>
    <mergeCell ref="F72:G72"/>
    <mergeCell ref="H72:J72"/>
    <mergeCell ref="H27:J27"/>
    <mergeCell ref="B3:K3"/>
    <mergeCell ref="B32:B33"/>
    <mergeCell ref="C32:C33"/>
    <mergeCell ref="D32:D33"/>
    <mergeCell ref="E19:F19"/>
    <mergeCell ref="A19:B19"/>
    <mergeCell ref="C19:D19"/>
    <mergeCell ref="D27:E27"/>
    <mergeCell ref="F27:G27"/>
    <mergeCell ref="E32:E33"/>
    <mergeCell ref="F32:F33"/>
    <mergeCell ref="G32:G33"/>
    <mergeCell ref="H32:H33"/>
    <mergeCell ref="I32:I33"/>
  </mergeCells>
  <printOptions headings="1" gridLines="1"/>
  <pageMargins left="0.7" right="0.7" top="0.96250000000000002" bottom="0.75" header="0.3" footer="0.3"/>
  <pageSetup scale="75" orientation="portrait" r:id="rId1"/>
  <headerFooter>
    <oddHeader xml:space="preserve">&amp;LLevel: BIT 2&amp;Xnd&amp;X Semester
Roll No: 2014/080
&amp;CTribhuvan University&amp;"-,Italic"
&amp;"-,Regular"Amrit Campus
Basic Statistcs
 Practical  1&amp;RDate:2081/   /    .   
 </oddHeader>
    <oddFooter>&amp;LMilan Bairagi&amp;R&amp;P of 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B0CBA-8D5E-433E-BBC2-5BAA4711DF9C}">
  <dimension ref="A1:E19"/>
  <sheetViews>
    <sheetView workbookViewId="0">
      <selection activeCell="E3" sqref="E3"/>
    </sheetView>
  </sheetViews>
  <sheetFormatPr defaultRowHeight="15" x14ac:dyDescent="0.2"/>
  <cols>
    <col min="5" max="5" width="11.43359375" customWidth="1"/>
  </cols>
  <sheetData>
    <row r="1" spans="1:5" x14ac:dyDescent="0.2">
      <c r="A1" s="34" t="s">
        <v>71</v>
      </c>
      <c r="B1" s="34" t="s">
        <v>6</v>
      </c>
      <c r="D1" s="5" t="s">
        <v>5</v>
      </c>
      <c r="E1" s="6" t="s">
        <v>6</v>
      </c>
    </row>
    <row r="2" spans="1:5" x14ac:dyDescent="0.2">
      <c r="A2">
        <v>4</v>
      </c>
      <c r="B2" s="22">
        <v>8</v>
      </c>
      <c r="D2" s="6" t="s">
        <v>115</v>
      </c>
      <c r="E2" s="6">
        <v>8</v>
      </c>
    </row>
    <row r="3" spans="1:5" x14ac:dyDescent="0.2">
      <c r="A3">
        <v>6</v>
      </c>
      <c r="B3" s="22">
        <v>12</v>
      </c>
      <c r="D3" s="6" t="s">
        <v>116</v>
      </c>
      <c r="E3" s="6">
        <v>12</v>
      </c>
    </row>
    <row r="4" spans="1:5" x14ac:dyDescent="0.2">
      <c r="A4">
        <v>8</v>
      </c>
      <c r="B4" s="22">
        <v>20</v>
      </c>
      <c r="D4" s="6" t="s">
        <v>117</v>
      </c>
      <c r="E4" s="6">
        <v>20</v>
      </c>
    </row>
    <row r="5" spans="1:5" x14ac:dyDescent="0.2">
      <c r="A5">
        <v>10</v>
      </c>
      <c r="B5" s="22">
        <v>10</v>
      </c>
      <c r="D5" s="6" t="s">
        <v>118</v>
      </c>
      <c r="E5" s="6">
        <v>10</v>
      </c>
    </row>
    <row r="6" spans="1:5" x14ac:dyDescent="0.2">
      <c r="A6">
        <v>12</v>
      </c>
      <c r="B6" s="22">
        <v>6</v>
      </c>
      <c r="D6" s="6" t="s">
        <v>119</v>
      </c>
      <c r="E6" s="6">
        <v>6</v>
      </c>
    </row>
    <row r="7" spans="1:5" x14ac:dyDescent="0.2">
      <c r="A7">
        <v>20</v>
      </c>
      <c r="B7" s="22">
        <v>4</v>
      </c>
      <c r="D7" s="6" t="s">
        <v>120</v>
      </c>
      <c r="E7" s="6">
        <v>4</v>
      </c>
    </row>
    <row r="8" spans="1:5" ht="15.75" thickBot="1" x14ac:dyDescent="0.25">
      <c r="A8" s="33"/>
      <c r="B8" s="33"/>
    </row>
    <row r="13" spans="1:5" ht="27.75" x14ac:dyDescent="0.2">
      <c r="A13" s="29" t="s">
        <v>7</v>
      </c>
      <c r="B13" s="29" t="s">
        <v>73</v>
      </c>
    </row>
    <row r="14" spans="1:5" x14ac:dyDescent="0.2">
      <c r="A14" s="22" t="s">
        <v>8</v>
      </c>
      <c r="B14" s="22">
        <v>5</v>
      </c>
    </row>
    <row r="15" spans="1:5" x14ac:dyDescent="0.2">
      <c r="A15" s="37" t="s">
        <v>13</v>
      </c>
      <c r="B15" s="22">
        <v>10</v>
      </c>
    </row>
    <row r="16" spans="1:5" x14ac:dyDescent="0.2">
      <c r="A16" s="22" t="s">
        <v>9</v>
      </c>
      <c r="B16" s="21">
        <v>25</v>
      </c>
    </row>
    <row r="17" spans="1:2" x14ac:dyDescent="0.2">
      <c r="A17" s="21" t="s">
        <v>10</v>
      </c>
      <c r="B17" s="21">
        <v>30</v>
      </c>
    </row>
    <row r="18" spans="1:2" x14ac:dyDescent="0.2">
      <c r="A18" s="21" t="s">
        <v>11</v>
      </c>
      <c r="B18" s="21">
        <v>20</v>
      </c>
    </row>
    <row r="19" spans="1:2" x14ac:dyDescent="0.2">
      <c r="A19" s="21" t="s">
        <v>12</v>
      </c>
      <c r="B19" s="21">
        <v>10</v>
      </c>
    </row>
  </sheetData>
  <sortState xmlns:xlrd2="http://schemas.microsoft.com/office/spreadsheetml/2017/richdata2" ref="A2:A7">
    <sortCondition ref="A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Utility</vt:lpstr>
      <vt:lpstr>sigmaF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2024-11-29T11:35:10Z</dcterms:modified>
</cp:coreProperties>
</file>