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79\Source\Repos\TomTomTrading\AnalyticsTest\"/>
    </mc:Choice>
  </mc:AlternateContent>
  <xr:revisionPtr revIDLastSave="0" documentId="13_ncr:1_{2814D1DD-7DF8-4D12-BC23-D0417F390FAC}" xr6:coauthVersionLast="47" xr6:coauthVersionMax="47" xr10:uidLastSave="{00000000-0000-0000-0000-000000000000}"/>
  <bookViews>
    <workbookView xWindow="2292" yWindow="2964" windowWidth="42132" windowHeight="20820" activeTab="2" xr2:uid="{D7864B54-7EC1-40B2-B146-35265CDD5DE6}"/>
  </bookViews>
  <sheets>
    <sheet name="Test Case 1" sheetId="5" r:id="rId1"/>
    <sheet name="Test Case 2" sheetId="6" r:id="rId2"/>
    <sheet name="Test Case 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2" i="7" l="1" a="1"/>
  <c r="AE12" i="7" s="1"/>
  <c r="AE13" i="7" a="1"/>
  <c r="AE13" i="7" s="1"/>
  <c r="AE14" i="7" a="1"/>
  <c r="AE14" i="7" s="1"/>
  <c r="AE15" i="7" a="1"/>
  <c r="AE15" i="7" s="1"/>
  <c r="AE11" i="7" a="1"/>
  <c r="AE11" i="7" s="1"/>
  <c r="AC12" i="7" a="1"/>
  <c r="AC12" i="7" s="1"/>
  <c r="AC13" i="7" a="1"/>
  <c r="AC13" i="7" s="1"/>
  <c r="AC14" i="7" a="1"/>
  <c r="AC14" i="7" s="1"/>
  <c r="AC15" i="7" a="1"/>
  <c r="AC15" i="7" s="1"/>
  <c r="AC11" i="7" a="1"/>
  <c r="AC11" i="7" s="1"/>
  <c r="AC10" i="7" a="1"/>
  <c r="AC10" i="7" s="1"/>
  <c r="AB11" i="7"/>
  <c r="AB12" i="7"/>
  <c r="AB13" i="7"/>
  <c r="AB14" i="7"/>
  <c r="AB15" i="7"/>
  <c r="AA11" i="7"/>
  <c r="AA12" i="7"/>
  <c r="AA13" i="7"/>
  <c r="AA14" i="7"/>
  <c r="AA15" i="7"/>
  <c r="AA10" i="7"/>
  <c r="Z15" i="7"/>
  <c r="Z14" i="7"/>
  <c r="Z13" i="7"/>
  <c r="Z12" i="7"/>
  <c r="Z11" i="7"/>
  <c r="Z10" i="7"/>
  <c r="AE15" i="6" a="1"/>
  <c r="AE15" i="6" s="1"/>
  <c r="AE17" i="6" a="1"/>
  <c r="AE17" i="6" s="1"/>
  <c r="AE18" i="6" a="1"/>
  <c r="AE18" i="6" s="1"/>
  <c r="AE19" i="6" a="1"/>
  <c r="AE19" i="6" s="1"/>
  <c r="AC17" i="6" a="1"/>
  <c r="AC17" i="6" s="1"/>
  <c r="AC18" i="6" a="1"/>
  <c r="AC18" i="6" s="1"/>
  <c r="AC19" i="6" a="1"/>
  <c r="AC19" i="6" s="1"/>
  <c r="AC16" i="6" a="1"/>
  <c r="AC16" i="6" s="1"/>
  <c r="AC15" i="6" a="1"/>
  <c r="AC15" i="6" s="1"/>
  <c r="AA16" i="6"/>
  <c r="AA17" i="6"/>
  <c r="AA18" i="6"/>
  <c r="AA19" i="6"/>
  <c r="AA15" i="6"/>
  <c r="Z19" i="6"/>
  <c r="Z18" i="6"/>
  <c r="Z17" i="6"/>
  <c r="Z16" i="6"/>
  <c r="Z15" i="6"/>
  <c r="Z14" i="6"/>
  <c r="Z13" i="6"/>
  <c r="Z12" i="6"/>
  <c r="Z11" i="6"/>
  <c r="Z10" i="6"/>
  <c r="AE11" i="5" a="1"/>
  <c r="AE11" i="5" s="1"/>
  <c r="AC11" i="5"/>
  <c r="AB12" i="5"/>
  <c r="AB13" i="5"/>
  <c r="AB14" i="5"/>
  <c r="AB15" i="5"/>
  <c r="AB16" i="5"/>
  <c r="AB17" i="5"/>
  <c r="AB18" i="5"/>
  <c r="AB19" i="5"/>
  <c r="AE12" i="5" a="1"/>
  <c r="AE12" i="5" s="1"/>
  <c r="AE13" i="5" a="1"/>
  <c r="AE13" i="5" s="1"/>
  <c r="AE14" i="5" a="1"/>
  <c r="AE14" i="5" s="1"/>
  <c r="AE15" i="5" a="1"/>
  <c r="AE15" i="5" s="1"/>
  <c r="AE16" i="5" a="1"/>
  <c r="AE16" i="5" s="1"/>
  <c r="AE17" i="5" a="1"/>
  <c r="AE17" i="5" s="1"/>
  <c r="AE18" i="5" a="1"/>
  <c r="AE18" i="5" s="1"/>
  <c r="AE19" i="5" a="1"/>
  <c r="AE19" i="5" s="1"/>
  <c r="AE10" i="5"/>
  <c r="AC12" i="5" a="1"/>
  <c r="AC12" i="5" s="1"/>
  <c r="AC13" i="5" a="1"/>
  <c r="AC13" i="5" s="1"/>
  <c r="AC14" i="5" a="1"/>
  <c r="AC14" i="5" s="1"/>
  <c r="AC15" i="5" a="1"/>
  <c r="AC15" i="5" s="1"/>
  <c r="AC16" i="5" a="1"/>
  <c r="AC16" i="5" s="1"/>
  <c r="AC17" i="5" a="1"/>
  <c r="AC17" i="5" s="1"/>
  <c r="AC18" i="5" a="1"/>
  <c r="AC18" i="5" s="1"/>
  <c r="AC19" i="5" a="1"/>
  <c r="AC19" i="5" s="1"/>
  <c r="AB11" i="5"/>
  <c r="AB10" i="5"/>
  <c r="AA11" i="5"/>
  <c r="AA12" i="5"/>
  <c r="AA13" i="5"/>
  <c r="AA14" i="5"/>
  <c r="AA15" i="5"/>
  <c r="AA16" i="5"/>
  <c r="AA17" i="5"/>
  <c r="AA18" i="5"/>
  <c r="AA19" i="5"/>
  <c r="Z11" i="5"/>
  <c r="Z12" i="5"/>
  <c r="Z13" i="5"/>
  <c r="Z14" i="5"/>
  <c r="Z15" i="5"/>
  <c r="Z16" i="5"/>
  <c r="Z17" i="5"/>
  <c r="Z18" i="5"/>
  <c r="Z19" i="5"/>
  <c r="Z10" i="5"/>
  <c r="K10" i="5"/>
  <c r="P12" i="7"/>
  <c r="P13" i="7" s="1"/>
  <c r="P14" i="7" s="1"/>
  <c r="P15" i="7" s="1"/>
  <c r="V12" i="7" a="1"/>
  <c r="V12" i="7" s="1"/>
  <c r="V13" i="7" s="1"/>
  <c r="Y13" i="7" s="1"/>
  <c r="U12" i="7" a="1"/>
  <c r="U12" i="7" s="1"/>
  <c r="U13" i="7" s="1"/>
  <c r="U14" i="7" s="1"/>
  <c r="U15" i="7" s="1"/>
  <c r="T9" i="7" a="1"/>
  <c r="T9" i="7" s="1"/>
  <c r="X9" i="7" s="1"/>
  <c r="S9" i="7" a="1"/>
  <c r="S9" i="7" s="1"/>
  <c r="S10" i="7" s="1"/>
  <c r="S11" i="7" s="1"/>
  <c r="S12" i="7" s="1"/>
  <c r="S13" i="7" s="1"/>
  <c r="S14" i="7" s="1"/>
  <c r="S15" i="7" s="1"/>
  <c r="R9" i="7" a="1"/>
  <c r="R9" i="7" s="1"/>
  <c r="R10" i="7" s="1"/>
  <c r="R11" i="7" s="1"/>
  <c r="R12" i="7" s="1"/>
  <c r="R13" i="7" s="1"/>
  <c r="R14" i="7" s="1"/>
  <c r="R15" i="7" s="1"/>
  <c r="W15" i="7" s="1"/>
  <c r="Q9" i="7" a="1"/>
  <c r="Q9" i="7" s="1"/>
  <c r="Q10" i="7" s="1"/>
  <c r="Q11" i="7" s="1"/>
  <c r="Q12" i="7" s="1"/>
  <c r="Q13" i="7" s="1"/>
  <c r="Q14" i="7" s="1"/>
  <c r="Q15" i="7" s="1"/>
  <c r="N9" i="7"/>
  <c r="N10" i="7" s="1"/>
  <c r="N11" i="7" s="1"/>
  <c r="N12" i="7" s="1"/>
  <c r="N13" i="7" s="1"/>
  <c r="N14" i="7" s="1"/>
  <c r="N15" i="7" s="1"/>
  <c r="O9" i="7"/>
  <c r="O10" i="7" s="1"/>
  <c r="O11" i="7" s="1"/>
  <c r="O12" i="7" s="1"/>
  <c r="O13" i="7" s="1"/>
  <c r="O14" i="7" s="1"/>
  <c r="O15" i="7" s="1"/>
  <c r="M11" i="7"/>
  <c r="M12" i="7"/>
  <c r="M13" i="7"/>
  <c r="M14" i="7"/>
  <c r="M15" i="7"/>
  <c r="L10" i="7"/>
  <c r="L11" i="7"/>
  <c r="L12" i="7"/>
  <c r="L13" i="7"/>
  <c r="L14" i="7"/>
  <c r="L15" i="7"/>
  <c r="K10" i="7"/>
  <c r="K11" i="7"/>
  <c r="K12" i="7"/>
  <c r="K13" i="7"/>
  <c r="K14" i="7"/>
  <c r="K15" i="7"/>
  <c r="K9" i="7"/>
  <c r="L9" i="7"/>
  <c r="T18" i="6" a="1"/>
  <c r="T18" i="6" s="1"/>
  <c r="S18" i="6" a="1"/>
  <c r="S18" i="6" s="1"/>
  <c r="R14" i="6"/>
  <c r="R15" i="6" s="1"/>
  <c r="R16" i="6" s="1"/>
  <c r="R17" i="6" s="1"/>
  <c r="R18" i="6" s="1"/>
  <c r="R19" i="6" s="1"/>
  <c r="R13" i="6" a="1"/>
  <c r="R13" i="6" s="1"/>
  <c r="Q13" i="6" a="1"/>
  <c r="Q13" i="6" s="1"/>
  <c r="V9" i="5" a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T9" i="5" a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U9" i="5" a="1"/>
  <c r="U9" i="5" s="1"/>
  <c r="S9" i="5" a="1"/>
  <c r="S9" i="5" s="1"/>
  <c r="R9" i="5" a="1"/>
  <c r="R9" i="5" s="1"/>
  <c r="Q9" i="5" a="1"/>
  <c r="Q9" i="5" s="1"/>
  <c r="Q10" i="5" s="1"/>
  <c r="Q11" i="5" s="1"/>
  <c r="N9" i="5"/>
  <c r="O9" i="5"/>
  <c r="P9" i="5"/>
  <c r="L19" i="6"/>
  <c r="K14" i="6"/>
  <c r="K15" i="6"/>
  <c r="K16" i="6"/>
  <c r="K17" i="6"/>
  <c r="K18" i="6"/>
  <c r="K19" i="6"/>
  <c r="L18" i="6"/>
  <c r="O19" i="6" s="1"/>
  <c r="K13" i="6"/>
  <c r="N14" i="6" s="1"/>
  <c r="P10" i="5"/>
  <c r="P11" i="5" s="1"/>
  <c r="P12" i="5" s="1"/>
  <c r="P13" i="5" s="1"/>
  <c r="P14" i="5" s="1"/>
  <c r="P15" i="5" s="1"/>
  <c r="P16" i="5" s="1"/>
  <c r="P17" i="5" s="1"/>
  <c r="P18" i="5" s="1"/>
  <c r="P19" i="5" s="1"/>
  <c r="O10" i="5"/>
  <c r="O11" i="5" s="1"/>
  <c r="O12" i="5" s="1"/>
  <c r="O13" i="5" s="1"/>
  <c r="O14" i="5" s="1"/>
  <c r="O15" i="5" s="1"/>
  <c r="O16" i="5" s="1"/>
  <c r="O17" i="5" s="1"/>
  <c r="O18" i="5" s="1"/>
  <c r="O19" i="5" s="1"/>
  <c r="N10" i="5"/>
  <c r="N11" i="5" s="1"/>
  <c r="N12" i="5" s="1"/>
  <c r="N13" i="5" s="1"/>
  <c r="N14" i="5" s="1"/>
  <c r="N15" i="5" s="1"/>
  <c r="N16" i="5" s="1"/>
  <c r="N17" i="5" s="1"/>
  <c r="N18" i="5" s="1"/>
  <c r="N19" i="5" s="1"/>
  <c r="M10" i="5"/>
  <c r="M11" i="5"/>
  <c r="M12" i="5"/>
  <c r="M13" i="5"/>
  <c r="M14" i="5"/>
  <c r="M15" i="5"/>
  <c r="M16" i="5"/>
  <c r="M17" i="5"/>
  <c r="M18" i="5"/>
  <c r="M19" i="5"/>
  <c r="M9" i="5"/>
  <c r="L10" i="5"/>
  <c r="L11" i="5"/>
  <c r="L12" i="5"/>
  <c r="L13" i="5"/>
  <c r="L14" i="5"/>
  <c r="L15" i="5"/>
  <c r="L16" i="5"/>
  <c r="L17" i="5"/>
  <c r="L18" i="5"/>
  <c r="L19" i="5"/>
  <c r="L9" i="5"/>
  <c r="K11" i="5"/>
  <c r="K12" i="5"/>
  <c r="K13" i="5"/>
  <c r="K14" i="5"/>
  <c r="K15" i="5"/>
  <c r="K16" i="5"/>
  <c r="K17" i="5"/>
  <c r="K18" i="5"/>
  <c r="K19" i="5"/>
  <c r="K9" i="5"/>
  <c r="AE10" i="7" l="1"/>
  <c r="Y12" i="7"/>
  <c r="T10" i="7"/>
  <c r="W12" i="7"/>
  <c r="V14" i="7"/>
  <c r="W11" i="7"/>
  <c r="AB10" i="7"/>
  <c r="W9" i="7"/>
  <c r="W10" i="7"/>
  <c r="W13" i="7"/>
  <c r="W14" i="7"/>
  <c r="AB16" i="6"/>
  <c r="AE16" i="6" a="1"/>
  <c r="AE16" i="6" s="1"/>
  <c r="AB18" i="6"/>
  <c r="S19" i="6"/>
  <c r="T19" i="6"/>
  <c r="Q14" i="6"/>
  <c r="Q15" i="6" s="1"/>
  <c r="Q16" i="6" s="1"/>
  <c r="Q17" i="6" s="1"/>
  <c r="Q18" i="6" s="1"/>
  <c r="Q19" i="6" s="1"/>
  <c r="N15" i="6"/>
  <c r="N16" i="6" s="1"/>
  <c r="N17" i="6" s="1"/>
  <c r="N18" i="6" s="1"/>
  <c r="N19" i="6" s="1"/>
  <c r="U10" i="5"/>
  <c r="Y9" i="5"/>
  <c r="X9" i="5"/>
  <c r="S10" i="5"/>
  <c r="W9" i="5"/>
  <c r="R10" i="5"/>
  <c r="Q12" i="5"/>
  <c r="V15" i="7" l="1"/>
  <c r="Y15" i="7" s="1"/>
  <c r="Y14" i="7"/>
  <c r="X10" i="7"/>
  <c r="T11" i="7"/>
  <c r="AB19" i="6"/>
  <c r="AB17" i="6"/>
  <c r="AB15" i="6"/>
  <c r="Y10" i="5"/>
  <c r="U11" i="5"/>
  <c r="X10" i="5"/>
  <c r="S11" i="5"/>
  <c r="W10" i="5"/>
  <c r="R11" i="5"/>
  <c r="Q13" i="5"/>
  <c r="T12" i="7" l="1"/>
  <c r="X11" i="7"/>
  <c r="U12" i="5"/>
  <c r="Y11" i="5"/>
  <c r="S12" i="5"/>
  <c r="X11" i="5"/>
  <c r="R12" i="5"/>
  <c r="W11" i="5"/>
  <c r="Q14" i="5"/>
  <c r="T13" i="7" l="1"/>
  <c r="X12" i="7"/>
  <c r="U13" i="5"/>
  <c r="Y12" i="5"/>
  <c r="S13" i="5"/>
  <c r="X12" i="5"/>
  <c r="R13" i="5"/>
  <c r="W12" i="5"/>
  <c r="Q15" i="5"/>
  <c r="T14" i="7" l="1"/>
  <c r="X13" i="7"/>
  <c r="U14" i="5"/>
  <c r="Y13" i="5"/>
  <c r="S14" i="5"/>
  <c r="X13" i="5"/>
  <c r="R14" i="5"/>
  <c r="W13" i="5"/>
  <c r="Q16" i="5"/>
  <c r="T15" i="7" l="1"/>
  <c r="X15" i="7" s="1"/>
  <c r="X14" i="7"/>
  <c r="U15" i="5"/>
  <c r="Y14" i="5"/>
  <c r="S15" i="5"/>
  <c r="X14" i="5"/>
  <c r="R15" i="5"/>
  <c r="W14" i="5"/>
  <c r="Q17" i="5"/>
  <c r="W14" i="6"/>
  <c r="U16" i="5" l="1"/>
  <c r="Y15" i="5"/>
  <c r="S16" i="5"/>
  <c r="X15" i="5"/>
  <c r="R16" i="5"/>
  <c r="W15" i="5"/>
  <c r="Q18" i="5"/>
  <c r="W15" i="6"/>
  <c r="U17" i="5" l="1"/>
  <c r="Y16" i="5"/>
  <c r="S17" i="5"/>
  <c r="X16" i="5"/>
  <c r="R17" i="5"/>
  <c r="W16" i="5"/>
  <c r="Q19" i="5"/>
  <c r="W16" i="6"/>
  <c r="U18" i="5" l="1"/>
  <c r="Y17" i="5"/>
  <c r="S18" i="5"/>
  <c r="X17" i="5"/>
  <c r="R18" i="5"/>
  <c r="W17" i="5"/>
  <c r="W17" i="6"/>
  <c r="U19" i="5" l="1"/>
  <c r="Y19" i="5" s="1"/>
  <c r="Y18" i="5"/>
  <c r="S19" i="5"/>
  <c r="X19" i="5" s="1"/>
  <c r="X18" i="5"/>
  <c r="R19" i="5"/>
  <c r="W19" i="5" s="1"/>
  <c r="W18" i="5"/>
  <c r="X19" i="6"/>
  <c r="W19" i="6"/>
  <c r="W1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<sst xmlns="http://schemas.openxmlformats.org/spreadsheetml/2006/main" count="219" uniqueCount="46">
  <si>
    <t>Date</t>
  </si>
  <si>
    <t>Symbol</t>
  </si>
  <si>
    <t>Open</t>
  </si>
  <si>
    <t>High</t>
  </si>
  <si>
    <t>Low</t>
  </si>
  <si>
    <t>Close</t>
  </si>
  <si>
    <t>Volume</t>
  </si>
  <si>
    <t>From</t>
  </si>
  <si>
    <t>To</t>
  </si>
  <si>
    <t>Target Date</t>
  </si>
  <si>
    <t>1h</t>
  </si>
  <si>
    <t>Range</t>
  </si>
  <si>
    <t>Interval</t>
  </si>
  <si>
    <t>SMA (5)</t>
  </si>
  <si>
    <t>SMA (10)</t>
  </si>
  <si>
    <t>SMA (15)</t>
  </si>
  <si>
    <t>EMA (5)</t>
  </si>
  <si>
    <t>EMA (10)</t>
  </si>
  <si>
    <t>EMA (15)</t>
  </si>
  <si>
    <t>RSI (5)</t>
  </si>
  <si>
    <t>RSI (10)</t>
  </si>
  <si>
    <t>RSI (15)</t>
  </si>
  <si>
    <t>ETHUSD</t>
  </si>
  <si>
    <t>UPS(5)</t>
  </si>
  <si>
    <t>DOWNS(5)</t>
  </si>
  <si>
    <t>UPS(10)</t>
  </si>
  <si>
    <t>DOWNS(10)</t>
  </si>
  <si>
    <t>UPS(15)</t>
  </si>
  <si>
    <t>DOWNS(15)</t>
  </si>
  <si>
    <t>Period not covered</t>
  </si>
  <si>
    <t>Period covered</t>
  </si>
  <si>
    <t>3h</t>
  </si>
  <si>
    <t>Unregular data</t>
  </si>
  <si>
    <t>EMA (15) Diff</t>
  </si>
  <si>
    <t>EMA (15) Diff2</t>
  </si>
  <si>
    <t>EMA (15) Diff LG3</t>
  </si>
  <si>
    <t>Hours</t>
  </si>
  <si>
    <t>EMA (15) Diff2 LG3</t>
  </si>
  <si>
    <t>EMA (5) Diff</t>
  </si>
  <si>
    <t>EMA (5) Diff2</t>
  </si>
  <si>
    <t>EMA (5) Diff LG3</t>
  </si>
  <si>
    <t>EMA (5) Diff2 LG3</t>
  </si>
  <si>
    <t>EMA (10) Diff</t>
  </si>
  <si>
    <t>EMA (10) Diff2</t>
  </si>
  <si>
    <t>EMA (10) Diff2 LG3</t>
  </si>
  <si>
    <t>EMA (10) Diff LG3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</si>
</sst>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2A79-E9E6-410A-9AED-93247D7B0680}">
  <dimension ref="B2:AF57"/>
  <sheetViews>
    <sheetView topLeftCell="B1" workbookViewId="0">
      <selection activeCell="Z8" sqref="Z8:AF19"/>
    </sheetView>
  </sheetViews>
  <sheetFormatPr defaultRowHeight="14.4" x14ac:dyDescent="0.3"/>
  <cols>
    <col min="2" max="2" width="16.77734375" customWidth="1"/>
    <col min="3" max="3" width="16.88671875" customWidth="1"/>
    <col min="4" max="4" width="14.77734375" customWidth="1"/>
    <col min="10" max="10" width="15.6640625" customWidth="1"/>
    <col min="11" max="11" width="10.77734375" customWidth="1"/>
    <col min="12" max="12" width="9.5546875" customWidth="1"/>
    <col min="13" max="13" width="9.6640625" customWidth="1"/>
    <col min="15" max="15" width="9.109375" customWidth="1"/>
    <col min="16" max="16" width="9.33203125" customWidth="1"/>
    <col min="17" max="17" width="9.88671875" customWidth="1"/>
    <col min="18" max="18" width="10.5546875" customWidth="1"/>
    <col min="19" max="19" width="9.44140625" customWidth="1"/>
    <col min="20" max="20" width="11.44140625" customWidth="1"/>
    <col min="21" max="21" width="9.88671875" customWidth="1"/>
    <col min="22" max="22" width="12.109375" customWidth="1"/>
    <col min="25" max="25" width="10.21875" customWidth="1"/>
    <col min="26" max="26" width="8.21875" customWidth="1"/>
    <col min="27" max="27" width="14.5546875" customWidth="1"/>
    <col min="28" max="28" width="17.6640625" customWidth="1"/>
    <col min="29" max="29" width="17.5546875" customWidth="1"/>
    <col min="31" max="31" width="17.77734375" customWidth="1"/>
  </cols>
  <sheetData>
    <row r="2" spans="2:32" x14ac:dyDescent="0.3">
      <c r="B2" s="2" t="s">
        <v>30</v>
      </c>
    </row>
    <row r="3" spans="2:32" x14ac:dyDescent="0.3">
      <c r="B3" t="s">
        <v>12</v>
      </c>
      <c r="C3" t="s">
        <v>10</v>
      </c>
    </row>
    <row r="4" spans="2:32" x14ac:dyDescent="0.3">
      <c r="B4" t="s">
        <v>11</v>
      </c>
      <c r="C4" s="1">
        <v>44427</v>
      </c>
      <c r="D4" s="1">
        <v>44429</v>
      </c>
    </row>
    <row r="5" spans="2:32" x14ac:dyDescent="0.3">
      <c r="B5" t="s">
        <v>7</v>
      </c>
      <c r="C5" s="1">
        <v>44428.041666666664</v>
      </c>
    </row>
    <row r="6" spans="2:32" x14ac:dyDescent="0.3">
      <c r="B6" t="s">
        <v>8</v>
      </c>
      <c r="C6" s="1">
        <v>44428.416666666664</v>
      </c>
    </row>
    <row r="8" spans="2:32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J8" s="2" t="s">
        <v>9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19</v>
      </c>
      <c r="X8" s="2" t="s">
        <v>20</v>
      </c>
      <c r="Y8" s="2" t="s">
        <v>21</v>
      </c>
      <c r="Z8" s="2" t="s">
        <v>36</v>
      </c>
      <c r="AA8" s="2" t="s">
        <v>33</v>
      </c>
      <c r="AB8" s="2" t="s">
        <v>34</v>
      </c>
      <c r="AC8" s="2" t="s">
        <v>35</v>
      </c>
      <c r="AE8" s="2" t="s">
        <v>37</v>
      </c>
    </row>
    <row r="9" spans="2:32" x14ac:dyDescent="0.3">
      <c r="B9" s="1">
        <v>44427</v>
      </c>
      <c r="C9" t="s">
        <v>22</v>
      </c>
      <c r="D9">
        <v>3012.63</v>
      </c>
      <c r="E9">
        <v>3048.87</v>
      </c>
      <c r="F9">
        <v>3000</v>
      </c>
      <c r="G9">
        <v>3046.67</v>
      </c>
      <c r="H9">
        <v>450.39031130000001</v>
      </c>
      <c r="J9" s="1">
        <v>44428</v>
      </c>
      <c r="K9">
        <f>SUM(G29:G33)/COUNT(G29:G33)</f>
        <v>3181.5419999999999</v>
      </c>
      <c r="L9">
        <f>SUM(G24:G33)/COUNT(G24:G33)</f>
        <v>3135.701</v>
      </c>
      <c r="M9">
        <f>SUM(G19:G33)/COUNT(G19:G33)</f>
        <v>3091.9466666666663</v>
      </c>
      <c r="N9" s="3">
        <f>K9</f>
        <v>3181.5419999999999</v>
      </c>
      <c r="O9" s="3">
        <f t="shared" ref="O9:P9" si="0">L9</f>
        <v>3135.701</v>
      </c>
      <c r="P9" s="3">
        <f t="shared" si="0"/>
        <v>3091.9466666666663</v>
      </c>
      <c r="Q9" s="3" cm="1">
        <f t="array" ref="Q9">SUM(IF(G29:G33-D29:D33&gt;0,G29:G33-D29:D33,0))/5</f>
        <v>16.33000000000002</v>
      </c>
      <c r="R9" s="3" cm="1">
        <f t="array" ref="R9">SUM(IF(D29:D33-G29:G33&gt;0,D29:D33-G29:G33,0))/5</f>
        <v>0</v>
      </c>
      <c r="S9" s="3" cm="1">
        <f t="array" ref="S9">SUM(IF(G24:G33-D24:D33&gt;0,G24:G33-D24:D33,0))/10</f>
        <v>20.717000000000006</v>
      </c>
      <c r="T9" s="3" cm="1">
        <f t="array" ref="T9">SUM(IF(D24:D33-G24:G33&gt;0,D24:D33-G24:G33,0))/10</f>
        <v>2.1150000000000091</v>
      </c>
      <c r="U9" s="3" cm="1">
        <f t="array" ref="U9">SUM(IF(G19:G33-D19:D33&gt;0,G19:G33-D19:D33,0))/15</f>
        <v>18.347333333333335</v>
      </c>
      <c r="V9" s="3" cm="1">
        <f t="array" ref="V9">SUM(IF(D19:D33-G19:G33&gt;0,D19:D33-G19:G33,0))/15</f>
        <v>3.4346666666666654</v>
      </c>
      <c r="W9" s="3">
        <f>100-IF(R9=0,0,100/(1+Q9/R9))</f>
        <v>100</v>
      </c>
      <c r="X9" s="3">
        <f>100-IF(T9=0,0,100/(1+S9/T9))</f>
        <v>90.736685353889243</v>
      </c>
      <c r="Y9" s="3">
        <f>100-IF(V9=0,0,100/(1+U9/V9))</f>
        <v>84.231628561809458</v>
      </c>
      <c r="Z9">
        <v>0</v>
      </c>
      <c r="AA9">
        <v>0</v>
      </c>
      <c r="AB9">
        <v>0</v>
      </c>
      <c r="AC9">
        <v>0</v>
      </c>
      <c r="AE9">
        <v>0</v>
      </c>
    </row>
    <row r="10" spans="2:32" x14ac:dyDescent="0.3">
      <c r="B10" s="1">
        <v>44427.041666666664</v>
      </c>
      <c r="C10" t="s">
        <v>22</v>
      </c>
      <c r="D10">
        <v>3046.67</v>
      </c>
      <c r="E10">
        <v>3053.12</v>
      </c>
      <c r="F10">
        <v>3027.18</v>
      </c>
      <c r="G10">
        <v>3027.64</v>
      </c>
      <c r="H10">
        <v>1639.0769769999999</v>
      </c>
      <c r="J10" s="1">
        <v>44428.041666666664</v>
      </c>
      <c r="K10">
        <f>SUM(G30:G34)/COUNT(G30:G34)</f>
        <v>3197.4459999999999</v>
      </c>
      <c r="L10">
        <f t="shared" ref="L10:L19" si="1">SUM(G25:G34)/COUNT(G25:G34)</f>
        <v>3152.518</v>
      </c>
      <c r="M10">
        <f t="shared" ref="M10:M19" si="2">SUM(G20:G34)/COUNT(G20:G34)</f>
        <v>3108.797333333333</v>
      </c>
      <c r="N10">
        <f>(1/3)*G34+(1-1/3)*N9</f>
        <v>3200.2513333333336</v>
      </c>
      <c r="O10">
        <f>(2/11)*G34+(1-2/11)*O9</f>
        <v>3154.2408181818182</v>
      </c>
      <c r="P10">
        <f>(1/8)*G34+(1-1/8)*P9</f>
        <v>3110.1620833333327</v>
      </c>
      <c r="Q10">
        <f>(1/5)*MAX(G34-D34,0)+(1-1/5)*Q9</f>
        <v>14.786000000000042</v>
      </c>
      <c r="R10">
        <f>(1/5)*MAX(D34-G34,0)+(1-1/5)*R9</f>
        <v>0</v>
      </c>
      <c r="S10">
        <f>(1/10)*MAX(G34-D34,0)+(1-1/10)*S9</f>
        <v>19.506300000000017</v>
      </c>
      <c r="T10">
        <f>(1/10)*MAX(D34-G34,0)+(1-1/10)*T9</f>
        <v>1.9035000000000082</v>
      </c>
      <c r="U10">
        <f>(1/15)*MAX(G34-D34,0)+(1-1/15)*U9</f>
        <v>17.69817777777779</v>
      </c>
      <c r="V10">
        <f>(1/15)*MAX(D34-G34,0)+(1-1/15)*V9</f>
        <v>3.2056888888888877</v>
      </c>
      <c r="W10">
        <f t="shared" ref="W10:W19" si="3">100-IF(R10=0,0,100/(1+Q10/R10))</f>
        <v>100</v>
      </c>
      <c r="X10">
        <f t="shared" ref="X10:X19" si="4">100-IF(T10=0,0,100/(1+S10/T10))</f>
        <v>91.109211669422393</v>
      </c>
      <c r="Y10">
        <f t="shared" ref="Y10:Y19" si="5">100-IF(V10=0,0,100/(1+U10/V10))</f>
        <v>84.664612820169381</v>
      </c>
      <c r="Z10">
        <f>HOUR(J10-$J$9)</f>
        <v>1</v>
      </c>
      <c r="AA10" s="5">
        <v>0</v>
      </c>
      <c r="AB10">
        <f>(AA10-AA9)/(Z10-Z9)</f>
        <v>0</v>
      </c>
      <c r="AC10" s="5">
        <v>0</v>
      </c>
      <c r="AE10">
        <f>(AC10-AC9)/(Z10-Z9)</f>
        <v>0</v>
      </c>
    </row>
    <row r="11" spans="2:32" x14ac:dyDescent="0.3">
      <c r="B11" s="1">
        <v>44427.083333333336</v>
      </c>
      <c r="C11" t="s">
        <v>22</v>
      </c>
      <c r="D11">
        <v>3027.64</v>
      </c>
      <c r="E11">
        <v>3027.64</v>
      </c>
      <c r="F11">
        <v>3006</v>
      </c>
      <c r="G11">
        <v>3009.69</v>
      </c>
      <c r="H11">
        <v>237.65121260000001</v>
      </c>
      <c r="J11" s="1">
        <v>44428.08333321759</v>
      </c>
      <c r="K11">
        <f t="shared" ref="K11:K19" si="6">SUM(G31:G35)/COUNT(G31:G35)</f>
        <v>3210.65</v>
      </c>
      <c r="L11">
        <f t="shared" si="1"/>
        <v>3170.7750000000001</v>
      </c>
      <c r="M11">
        <f t="shared" si="2"/>
        <v>3125.8586666666665</v>
      </c>
      <c r="N11">
        <f t="shared" ref="N11:N19" si="7">(1/3)*G35+(1-1/3)*N10</f>
        <v>3210.4742222222226</v>
      </c>
      <c r="O11">
        <f t="shared" ref="O11:O19" si="8">(2/11)*G35+(1-2/11)*O10</f>
        <v>3168.1824876033056</v>
      </c>
      <c r="P11">
        <f t="shared" ref="P11:P19" si="9">(1/8)*G35+(1-1/8)*P10</f>
        <v>3125.2568229166664</v>
      </c>
      <c r="Q11">
        <f t="shared" ref="Q11:Q19" si="10">(1/5)*MAX(G35-D35,0)+(1-1/5)*Q10</f>
        <v>11.828800000000035</v>
      </c>
      <c r="R11">
        <f t="shared" ref="R11:R19" si="11">(1/5)*MAX(D35-G35,0)+(1-1/5)*R10</f>
        <v>1.35</v>
      </c>
      <c r="S11">
        <f t="shared" ref="S11:S19" si="12">(1/10)*MAX(G35-D35,0)+(1-1/10)*S10</f>
        <v>17.555670000000017</v>
      </c>
      <c r="T11">
        <f t="shared" ref="T11:T19" si="13">(1/10)*MAX(D35-G35,0)+(1-1/10)*T10</f>
        <v>2.3881500000000075</v>
      </c>
      <c r="U11">
        <f t="shared" ref="U11:U19" si="14">(1/15)*MAX(G35-D35,0)+(1-1/15)*U10</f>
        <v>16.518299259259273</v>
      </c>
      <c r="V11">
        <f t="shared" ref="V11:V19" si="15">(1/15)*MAX(D35-G35,0)+(1-1/15)*V10</f>
        <v>3.4419762962962954</v>
      </c>
      <c r="W11">
        <f t="shared" si="3"/>
        <v>89.756275229914735</v>
      </c>
      <c r="X11">
        <f t="shared" si="4"/>
        <v>88.025613949584368</v>
      </c>
      <c r="Y11">
        <f t="shared" si="5"/>
        <v>82.755867840019448</v>
      </c>
      <c r="Z11">
        <f t="shared" ref="Z11:Z19" si="16">HOUR(J11-$J$9)</f>
        <v>2</v>
      </c>
      <c r="AA11" s="5">
        <f t="shared" ref="AA11:AA19" si="17">(P11-P10)/(Z11-Z10)</f>
        <v>15.094739583333649</v>
      </c>
      <c r="AB11">
        <f t="shared" ref="AB11:AB19" si="18">(AA11-AA10)/(Z11-Z10)</f>
        <v>15.094739583333649</v>
      </c>
      <c r="AC11" s="5">
        <f>(P11-P10)/(Z11-Z10)</f>
        <v>15.094739583333649</v>
      </c>
      <c r="AE11" cm="1">
        <f t="array" ref="AE11:AF11">LINEST(AC10:AC11,Z10:Z11,TRUE,FALSE)</f>
        <v>15.09473958333365</v>
      </c>
      <c r="AF11">
        <v>-15.094739583333652</v>
      </c>
    </row>
    <row r="12" spans="2:32" x14ac:dyDescent="0.3">
      <c r="B12" s="1">
        <v>44427.125</v>
      </c>
      <c r="C12" t="s">
        <v>22</v>
      </c>
      <c r="D12">
        <v>3009.69</v>
      </c>
      <c r="E12">
        <v>3009.69</v>
      </c>
      <c r="F12">
        <v>2967.28</v>
      </c>
      <c r="G12">
        <v>2967.28</v>
      </c>
      <c r="H12">
        <v>563.47329090000005</v>
      </c>
      <c r="J12" s="1">
        <v>44428.124999826388</v>
      </c>
      <c r="K12">
        <f t="shared" si="6"/>
        <v>3220.0940000000001</v>
      </c>
      <c r="L12">
        <f t="shared" si="1"/>
        <v>3187.59</v>
      </c>
      <c r="M12">
        <f t="shared" si="2"/>
        <v>3140.5306666666665</v>
      </c>
      <c r="N12">
        <f t="shared" si="7"/>
        <v>3212.9228148148154</v>
      </c>
      <c r="O12">
        <f t="shared" si="8"/>
        <v>3177.2074898572496</v>
      </c>
      <c r="P12">
        <f t="shared" si="9"/>
        <v>3136.8272200520832</v>
      </c>
      <c r="Q12">
        <f t="shared" si="10"/>
        <v>9.4630400000000279</v>
      </c>
      <c r="R12">
        <f t="shared" si="11"/>
        <v>3.699999999999982</v>
      </c>
      <c r="S12">
        <f t="shared" si="12"/>
        <v>15.800103000000016</v>
      </c>
      <c r="T12">
        <f t="shared" si="13"/>
        <v>3.4593349999999976</v>
      </c>
      <c r="U12">
        <f t="shared" si="14"/>
        <v>15.417079308641988</v>
      </c>
      <c r="V12">
        <f t="shared" si="15"/>
        <v>4.0858445432098698</v>
      </c>
      <c r="W12">
        <f t="shared" si="3"/>
        <v>71.890991746587574</v>
      </c>
      <c r="X12">
        <f t="shared" si="4"/>
        <v>82.03823496822703</v>
      </c>
      <c r="Y12">
        <f t="shared" si="5"/>
        <v>79.050092313097409</v>
      </c>
      <c r="Z12">
        <f t="shared" si="16"/>
        <v>3</v>
      </c>
      <c r="AA12" s="5">
        <f t="shared" si="17"/>
        <v>11.570397135416897</v>
      </c>
      <c r="AB12">
        <f t="shared" si="18"/>
        <v>-3.5243424479167516</v>
      </c>
      <c r="AC12" cm="1">
        <f t="array" ref="AC12:AD12">LINEST(P10:P12,Z10:Z12,TRUE,FALSE)</f>
        <v>13.332568359375273</v>
      </c>
      <c r="AD12">
        <v>3097.4169053819433</v>
      </c>
      <c r="AE12" cm="1">
        <f t="array" ref="AE12:AF12">LINEST(AC10:AC12,Z10:Z12,TRUE,FALSE)</f>
        <v>6.6662841796876373</v>
      </c>
      <c r="AF12">
        <v>-3.8567990451389669</v>
      </c>
    </row>
    <row r="13" spans="2:32" x14ac:dyDescent="0.3">
      <c r="B13" s="1">
        <v>44427.166666666664</v>
      </c>
      <c r="C13" t="s">
        <v>22</v>
      </c>
      <c r="D13">
        <v>2967.28</v>
      </c>
      <c r="E13">
        <v>2992.58</v>
      </c>
      <c r="F13">
        <v>2958.92</v>
      </c>
      <c r="G13">
        <v>2982</v>
      </c>
      <c r="H13">
        <v>3968.3387899999998</v>
      </c>
      <c r="J13" s="1">
        <v>44428.166666435187</v>
      </c>
      <c r="K13">
        <f t="shared" si="6"/>
        <v>3227.9540000000002</v>
      </c>
      <c r="L13">
        <f t="shared" si="1"/>
        <v>3196.5829999999996</v>
      </c>
      <c r="M13">
        <f t="shared" si="2"/>
        <v>3154.050666666667</v>
      </c>
      <c r="N13">
        <f t="shared" si="7"/>
        <v>3216.7152098765437</v>
      </c>
      <c r="O13">
        <f t="shared" si="8"/>
        <v>3185.7697644286582</v>
      </c>
      <c r="P13">
        <f t="shared" si="9"/>
        <v>3147.7613175455726</v>
      </c>
      <c r="Q13">
        <f t="shared" si="10"/>
        <v>8.8664320000000263</v>
      </c>
      <c r="R13">
        <f t="shared" si="11"/>
        <v>2.9599999999999858</v>
      </c>
      <c r="S13">
        <f t="shared" si="12"/>
        <v>14.868092700000016</v>
      </c>
      <c r="T13">
        <f t="shared" si="13"/>
        <v>3.1134014999999979</v>
      </c>
      <c r="U13">
        <f t="shared" si="14"/>
        <v>14.821274021399189</v>
      </c>
      <c r="V13">
        <f t="shared" si="15"/>
        <v>3.8134549069958785</v>
      </c>
      <c r="W13">
        <f t="shared" si="3"/>
        <v>74.971318483884374</v>
      </c>
      <c r="X13">
        <f t="shared" si="4"/>
        <v>82.685523987211269</v>
      </c>
      <c r="Y13">
        <f t="shared" si="5"/>
        <v>79.535763993942268</v>
      </c>
      <c r="Z13">
        <f t="shared" si="16"/>
        <v>4</v>
      </c>
      <c r="AA13" s="5">
        <f t="shared" si="17"/>
        <v>10.934097493489389</v>
      </c>
      <c r="AB13">
        <f t="shared" si="18"/>
        <v>-0.63629964192750776</v>
      </c>
      <c r="AC13" cm="1">
        <f t="array" ref="AC13:AD13">LINEST(P11:P13,Z11:Z13,TRUE,FALSE)</f>
        <v>11.252247314453143</v>
      </c>
      <c r="AD13">
        <v>3102.8583782280812</v>
      </c>
      <c r="AE13" cm="1">
        <f t="array" ref="AE13:AF13">LINEST(AC11:AC13,Z11:Z13,TRUE,FALSE)</f>
        <v>-1.9212461344402527</v>
      </c>
      <c r="AF13">
        <v>18.990256822374782</v>
      </c>
    </row>
    <row r="14" spans="2:32" x14ac:dyDescent="0.3">
      <c r="B14" s="1">
        <v>44427.208333333336</v>
      </c>
      <c r="C14" t="s">
        <v>22</v>
      </c>
      <c r="D14">
        <v>2982</v>
      </c>
      <c r="E14">
        <v>3016.64</v>
      </c>
      <c r="F14">
        <v>2970</v>
      </c>
      <c r="G14">
        <v>3007.01</v>
      </c>
      <c r="H14">
        <v>1641.5553669999999</v>
      </c>
      <c r="J14" s="1">
        <v>44428.208333043978</v>
      </c>
      <c r="K14">
        <f t="shared" si="6"/>
        <v>3227.1419999999998</v>
      </c>
      <c r="L14">
        <f t="shared" si="1"/>
        <v>3204.3419999999996</v>
      </c>
      <c r="M14">
        <f t="shared" si="2"/>
        <v>3166.1813333333334</v>
      </c>
      <c r="N14">
        <f t="shared" si="7"/>
        <v>3219.4768065843627</v>
      </c>
      <c r="O14">
        <f t="shared" si="8"/>
        <v>3192.9025345325385</v>
      </c>
      <c r="P14">
        <f t="shared" si="9"/>
        <v>3157.4161528523759</v>
      </c>
      <c r="Q14">
        <f t="shared" si="10"/>
        <v>7.2331455999999843</v>
      </c>
      <c r="R14">
        <f t="shared" si="11"/>
        <v>2.3679999999999888</v>
      </c>
      <c r="S14">
        <f t="shared" si="12"/>
        <v>13.451283429999997</v>
      </c>
      <c r="T14">
        <f t="shared" si="13"/>
        <v>2.802061349999998</v>
      </c>
      <c r="U14">
        <f t="shared" si="14"/>
        <v>13.879855753305897</v>
      </c>
      <c r="V14">
        <f t="shared" si="15"/>
        <v>3.5592245798628199</v>
      </c>
      <c r="W14">
        <f t="shared" si="3"/>
        <v>75.336276537666549</v>
      </c>
      <c r="X14">
        <f t="shared" si="4"/>
        <v>82.760094073387407</v>
      </c>
      <c r="Y14">
        <f t="shared" si="5"/>
        <v>79.59052592301407</v>
      </c>
      <c r="Z14">
        <f t="shared" si="16"/>
        <v>5</v>
      </c>
      <c r="AA14" s="5">
        <f t="shared" si="17"/>
        <v>9.6548353068033066</v>
      </c>
      <c r="AB14">
        <f t="shared" si="18"/>
        <v>-1.2792621866860827</v>
      </c>
      <c r="AC14" cm="1">
        <f t="array" ref="AC14:AD14">LINEST(P12:P14,Z12:Z14,TRUE,FALSE)</f>
        <v>10.294466400146348</v>
      </c>
      <c r="AD14">
        <v>3106.157031216092</v>
      </c>
      <c r="AE14" cm="1">
        <f t="array" ref="AE14:AF14">LINEST(AC12:AC14,Z12:Z14,TRUE,FALSE)</f>
        <v>-1.5190509796144622</v>
      </c>
      <c r="AF14">
        <v>17.702631276449438</v>
      </c>
    </row>
    <row r="15" spans="2:32" x14ac:dyDescent="0.3">
      <c r="B15" s="1">
        <v>44427.25</v>
      </c>
      <c r="C15" t="s">
        <v>22</v>
      </c>
      <c r="D15">
        <v>3007.01</v>
      </c>
      <c r="E15">
        <v>3009.12</v>
      </c>
      <c r="F15">
        <v>2984.5</v>
      </c>
      <c r="G15">
        <v>2997.03</v>
      </c>
      <c r="H15">
        <v>526.45748930000002</v>
      </c>
      <c r="J15" s="1">
        <v>44428.249999652777</v>
      </c>
      <c r="K15">
        <f t="shared" si="6"/>
        <v>3225.5160000000005</v>
      </c>
      <c r="L15">
        <f t="shared" si="1"/>
        <v>3211.4810000000002</v>
      </c>
      <c r="M15">
        <f t="shared" si="2"/>
        <v>3176.8506666666667</v>
      </c>
      <c r="N15">
        <f t="shared" si="7"/>
        <v>3222.8312043895753</v>
      </c>
      <c r="O15">
        <f t="shared" si="8"/>
        <v>3199.5638918902587</v>
      </c>
      <c r="P15">
        <f t="shared" si="9"/>
        <v>3166.431633745829</v>
      </c>
      <c r="Q15">
        <f t="shared" si="10"/>
        <v>6.6945164799999812</v>
      </c>
      <c r="R15">
        <f t="shared" si="11"/>
        <v>1.8943999999999912</v>
      </c>
      <c r="S15">
        <f t="shared" si="12"/>
        <v>12.560155086999995</v>
      </c>
      <c r="T15">
        <f t="shared" si="13"/>
        <v>2.5218552149999982</v>
      </c>
      <c r="U15">
        <f t="shared" si="14"/>
        <v>13.257198703085502</v>
      </c>
      <c r="V15">
        <f t="shared" si="15"/>
        <v>3.3219429412052985</v>
      </c>
      <c r="W15">
        <f t="shared" si="3"/>
        <v>77.943667231934739</v>
      </c>
      <c r="X15">
        <f t="shared" si="4"/>
        <v>83.279051237184348</v>
      </c>
      <c r="Y15">
        <f t="shared" si="5"/>
        <v>79.963118643423599</v>
      </c>
      <c r="Z15">
        <f t="shared" si="16"/>
        <v>6</v>
      </c>
      <c r="AA15" s="5">
        <f t="shared" si="17"/>
        <v>9.0154808934530593</v>
      </c>
      <c r="AB15">
        <f t="shared" si="18"/>
        <v>-0.63935441335024734</v>
      </c>
      <c r="AC15" cm="1">
        <f t="array" ref="AC15:AD15">LINEST(P13:P15,Z13:Z15,TRUE,FALSE)</f>
        <v>9.3351581001281829</v>
      </c>
      <c r="AD15">
        <v>3110.5272442139512</v>
      </c>
      <c r="AE15" cm="1">
        <f t="array" ref="AE15:AF15">LINEST(AC13:AC15,Z13:Z15,TRUE,FALSE)</f>
        <v>-0.95854460716248047</v>
      </c>
      <c r="AF15">
        <v>15.086680307388294</v>
      </c>
    </row>
    <row r="16" spans="2:32" x14ac:dyDescent="0.3">
      <c r="B16" s="1">
        <v>44427.291666666664</v>
      </c>
      <c r="C16" t="s">
        <v>22</v>
      </c>
      <c r="D16">
        <v>2997.03</v>
      </c>
      <c r="E16">
        <v>3009.24</v>
      </c>
      <c r="F16">
        <v>2973.44</v>
      </c>
      <c r="G16">
        <v>2994.71</v>
      </c>
      <c r="H16">
        <v>531.88927039999999</v>
      </c>
      <c r="J16" s="1">
        <v>44428.291666261575</v>
      </c>
      <c r="K16">
        <f t="shared" si="6"/>
        <v>3221.982</v>
      </c>
      <c r="L16">
        <f t="shared" si="1"/>
        <v>3216.3159999999998</v>
      </c>
      <c r="M16">
        <f t="shared" si="2"/>
        <v>3187.8440000000001</v>
      </c>
      <c r="N16">
        <f t="shared" si="7"/>
        <v>3219.6374695930508</v>
      </c>
      <c r="O16">
        <f t="shared" si="8"/>
        <v>3202.0522751829385</v>
      </c>
      <c r="P16">
        <f t="shared" si="9"/>
        <v>3172.2839295276003</v>
      </c>
      <c r="Q16">
        <f t="shared" si="10"/>
        <v>5.355613183999985</v>
      </c>
      <c r="R16">
        <f t="shared" si="11"/>
        <v>4.7735199999999862</v>
      </c>
      <c r="S16">
        <f t="shared" si="12"/>
        <v>11.304139578299996</v>
      </c>
      <c r="T16">
        <f t="shared" si="13"/>
        <v>3.8986696934999947</v>
      </c>
      <c r="U16">
        <f t="shared" si="14"/>
        <v>12.373385456213136</v>
      </c>
      <c r="V16">
        <f t="shared" si="15"/>
        <v>4.1864800784582759</v>
      </c>
      <c r="W16">
        <f t="shared" si="3"/>
        <v>52.873361290774007</v>
      </c>
      <c r="X16">
        <f t="shared" si="4"/>
        <v>74.355596891347446</v>
      </c>
      <c r="Y16">
        <f t="shared" si="5"/>
        <v>74.719117919810174</v>
      </c>
      <c r="Z16">
        <f t="shared" si="16"/>
        <v>7</v>
      </c>
      <c r="AA16" s="5">
        <f t="shared" si="17"/>
        <v>5.8522957817713177</v>
      </c>
      <c r="AB16">
        <f t="shared" si="18"/>
        <v>-3.1631851116817415</v>
      </c>
      <c r="AC16" cm="1">
        <f t="array" ref="AC16:AD16">LINEST(P14:P16,Z14:Z16,TRUE,FALSE)</f>
        <v>7.4338883376121867</v>
      </c>
      <c r="AD16">
        <v>3120.7739086829283</v>
      </c>
      <c r="AE16" cm="1">
        <f t="array" ref="AE16:AF16">LINEST(AC14:AC16,Z14:Z16,TRUE,FALSE)</f>
        <v>-1.4302890312670811</v>
      </c>
      <c r="AF16">
        <v>17.602905133564725</v>
      </c>
    </row>
    <row r="17" spans="2:32" x14ac:dyDescent="0.3">
      <c r="B17" s="1">
        <v>44427.333333333336</v>
      </c>
      <c r="C17" t="s">
        <v>22</v>
      </c>
      <c r="D17">
        <v>2994.71</v>
      </c>
      <c r="E17">
        <v>3022.53</v>
      </c>
      <c r="F17">
        <v>2980.75</v>
      </c>
      <c r="G17">
        <v>3001.68</v>
      </c>
      <c r="H17">
        <v>608.26683249999996</v>
      </c>
      <c r="J17" s="1">
        <v>44428.333332870374</v>
      </c>
      <c r="K17">
        <f t="shared" si="6"/>
        <v>3218.152</v>
      </c>
      <c r="L17">
        <f t="shared" si="1"/>
        <v>3219.1230000000005</v>
      </c>
      <c r="M17">
        <f t="shared" si="2"/>
        <v>3197.7773333333334</v>
      </c>
      <c r="N17">
        <f t="shared" si="7"/>
        <v>3212.648313062034</v>
      </c>
      <c r="O17">
        <f t="shared" si="8"/>
        <v>3201.4373160587675</v>
      </c>
      <c r="P17">
        <f t="shared" si="9"/>
        <v>3175.5821883366507</v>
      </c>
      <c r="Q17">
        <f t="shared" si="10"/>
        <v>4.2844905471999883</v>
      </c>
      <c r="R17">
        <f t="shared" si="11"/>
        <v>6.7348159999999755</v>
      </c>
      <c r="S17">
        <f t="shared" si="12"/>
        <v>10.173725620469996</v>
      </c>
      <c r="T17">
        <f t="shared" si="13"/>
        <v>4.9668027241499884</v>
      </c>
      <c r="U17">
        <f t="shared" si="14"/>
        <v>11.548493092465593</v>
      </c>
      <c r="V17">
        <f t="shared" si="15"/>
        <v>4.8793814065610528</v>
      </c>
      <c r="W17">
        <f t="shared" si="3"/>
        <v>38.881671263503321</v>
      </c>
      <c r="X17">
        <f t="shared" si="4"/>
        <v>67.195314383365712</v>
      </c>
      <c r="Y17">
        <f t="shared" si="5"/>
        <v>70.298157519707388</v>
      </c>
      <c r="Z17">
        <f t="shared" si="16"/>
        <v>8</v>
      </c>
      <c r="AA17" s="5">
        <f t="shared" si="17"/>
        <v>3.2982588090503668</v>
      </c>
      <c r="AB17">
        <f t="shared" si="18"/>
        <v>-2.5540369727209509</v>
      </c>
      <c r="AC17" cm="1">
        <f t="array" ref="AC17:AD17">LINEST(P15:P17,Z15:Z17,TRUE,FALSE)</f>
        <v>4.5752772954108414</v>
      </c>
      <c r="AD17">
        <v>3139.4056428021509</v>
      </c>
      <c r="AE17" cm="1">
        <f t="array" ref="AE17:AF17">LINEST(AC15:AC17,Z15:Z17,TRUE,FALSE)</f>
        <v>-2.3799404023586708</v>
      </c>
      <c r="AF17">
        <v>23.774357394227767</v>
      </c>
    </row>
    <row r="18" spans="2:32" x14ac:dyDescent="0.3">
      <c r="B18" s="1">
        <v>44427.375</v>
      </c>
      <c r="C18" t="s">
        <v>22</v>
      </c>
      <c r="D18">
        <v>3001.68</v>
      </c>
      <c r="E18">
        <v>3014.51</v>
      </c>
      <c r="F18">
        <v>2999.55</v>
      </c>
      <c r="G18">
        <v>3005.37</v>
      </c>
      <c r="H18">
        <v>521.62491950000003</v>
      </c>
      <c r="J18" s="1">
        <v>44428.374999479165</v>
      </c>
      <c r="K18">
        <f t="shared" si="6"/>
        <v>3214.5840000000003</v>
      </c>
      <c r="L18">
        <f t="shared" si="1"/>
        <v>3221.2690000000002</v>
      </c>
      <c r="M18">
        <f t="shared" si="2"/>
        <v>3202.5833333333335</v>
      </c>
      <c r="N18">
        <f t="shared" si="7"/>
        <v>3210.5855420413563</v>
      </c>
      <c r="O18">
        <f t="shared" si="8"/>
        <v>3202.3505313208098</v>
      </c>
      <c r="P18">
        <f t="shared" si="9"/>
        <v>3179.4419147945691</v>
      </c>
      <c r="Q18">
        <f t="shared" si="10"/>
        <v>4.9855924377599834</v>
      </c>
      <c r="R18">
        <f t="shared" si="11"/>
        <v>5.3878527999999806</v>
      </c>
      <c r="S18">
        <f t="shared" si="12"/>
        <v>9.9353530584229937</v>
      </c>
      <c r="T18">
        <f t="shared" si="13"/>
        <v>4.4701224517349898</v>
      </c>
      <c r="U18">
        <f t="shared" si="14"/>
        <v>11.297926886301218</v>
      </c>
      <c r="V18">
        <f t="shared" si="15"/>
        <v>4.5540893127903157</v>
      </c>
      <c r="W18">
        <f t="shared" si="3"/>
        <v>48.061105288454478</v>
      </c>
      <c r="X18">
        <f t="shared" si="4"/>
        <v>68.969282210900332</v>
      </c>
      <c r="Y18">
        <f t="shared" si="5"/>
        <v>71.271229756557361</v>
      </c>
      <c r="Z18">
        <f t="shared" si="16"/>
        <v>9</v>
      </c>
      <c r="AA18" s="5">
        <f t="shared" si="17"/>
        <v>3.8597264579184412</v>
      </c>
      <c r="AB18">
        <f t="shared" si="18"/>
        <v>0.56146764886807432</v>
      </c>
      <c r="AC18" cm="1">
        <f t="array" ref="AC18:AD18">LINEST(P16:P18,Z16:Z18,TRUE,FALSE)</f>
        <v>3.578992633484404</v>
      </c>
      <c r="AD18">
        <v>3147.1374031517316</v>
      </c>
      <c r="AE18" cm="1">
        <f t="array" ref="AE18:AF18">LINEST(AC16:AC18,Z16:Z18,TRUE,FALSE)</f>
        <v>-1.9274478520638916</v>
      </c>
      <c r="AF18">
        <v>20.615635572013609</v>
      </c>
    </row>
    <row r="19" spans="2:32" x14ac:dyDescent="0.3">
      <c r="B19" s="1">
        <v>44427.416666666664</v>
      </c>
      <c r="C19" t="s">
        <v>22</v>
      </c>
      <c r="D19">
        <v>3005.37</v>
      </c>
      <c r="E19">
        <v>3012.5</v>
      </c>
      <c r="F19">
        <v>2980.02</v>
      </c>
      <c r="G19">
        <v>2984.91</v>
      </c>
      <c r="H19">
        <v>733.06505890000005</v>
      </c>
      <c r="J19" s="1">
        <v>44428.416666087964</v>
      </c>
      <c r="K19">
        <f t="shared" si="6"/>
        <v>3212.7699999999995</v>
      </c>
      <c r="L19">
        <f t="shared" si="1"/>
        <v>3219.9559999999997</v>
      </c>
      <c r="M19">
        <f t="shared" si="2"/>
        <v>3207.1513333333328</v>
      </c>
      <c r="N19">
        <f t="shared" si="7"/>
        <v>3212.367028027571</v>
      </c>
      <c r="O19">
        <f t="shared" si="8"/>
        <v>3204.819525626117</v>
      </c>
      <c r="P19">
        <f t="shared" si="9"/>
        <v>3184.0029254452479</v>
      </c>
      <c r="Q19">
        <f t="shared" si="10"/>
        <v>5.8824739502079471</v>
      </c>
      <c r="R19">
        <f t="shared" si="11"/>
        <v>4.3102822399999843</v>
      </c>
      <c r="S19">
        <f t="shared" si="12"/>
        <v>9.8888177525806746</v>
      </c>
      <c r="T19">
        <f t="shared" si="13"/>
        <v>4.0231102065614905</v>
      </c>
      <c r="U19">
        <f t="shared" si="14"/>
        <v>11.176065093881123</v>
      </c>
      <c r="V19">
        <f t="shared" si="15"/>
        <v>4.2504833586042947</v>
      </c>
      <c r="W19">
        <f t="shared" si="3"/>
        <v>57.712299209699282</v>
      </c>
      <c r="X19">
        <f t="shared" si="4"/>
        <v>71.081576770833408</v>
      </c>
      <c r="Y19">
        <f t="shared" si="5"/>
        <v>72.446958101509182</v>
      </c>
      <c r="Z19">
        <f t="shared" si="16"/>
        <v>10</v>
      </c>
      <c r="AA19" s="5">
        <f t="shared" si="17"/>
        <v>4.5610106506787815</v>
      </c>
      <c r="AB19">
        <f t="shared" si="18"/>
        <v>0.70128419276034037</v>
      </c>
      <c r="AC19" cm="1">
        <f t="array" ref="AC19:AD19">LINEST(P17:P19,Z17:Z19,TRUE,FALSE)</f>
        <v>4.2103685542986105</v>
      </c>
      <c r="AD19">
        <v>3141.7823592034683</v>
      </c>
      <c r="AE19" cm="1">
        <f t="array" ref="AE19:AF19">LINEST(AC17:AC19,Z17:Z19,TRUE,FALSE)</f>
        <v>-0.18245437055611549</v>
      </c>
      <c r="AF19">
        <v>5.7636354960696581</v>
      </c>
    </row>
    <row r="20" spans="2:32" x14ac:dyDescent="0.3">
      <c r="B20" s="1">
        <v>44427.458333333336</v>
      </c>
      <c r="C20" t="s">
        <v>22</v>
      </c>
      <c r="D20">
        <v>2984.91</v>
      </c>
      <c r="E20">
        <v>3002.54</v>
      </c>
      <c r="F20">
        <v>2975</v>
      </c>
      <c r="G20">
        <v>2975</v>
      </c>
      <c r="H20">
        <v>732.10662779999996</v>
      </c>
      <c r="Z20" s="5"/>
    </row>
    <row r="21" spans="2:32" x14ac:dyDescent="0.3">
      <c r="B21" s="1">
        <v>44427.5</v>
      </c>
      <c r="C21" t="s">
        <v>22</v>
      </c>
      <c r="D21">
        <v>2975</v>
      </c>
      <c r="E21">
        <v>3003.11</v>
      </c>
      <c r="F21">
        <v>2962.61</v>
      </c>
      <c r="G21">
        <v>2997.74</v>
      </c>
      <c r="H21">
        <v>778.49428650000004</v>
      </c>
    </row>
    <row r="22" spans="2:32" x14ac:dyDescent="0.3">
      <c r="B22" s="1">
        <v>44427.541666666664</v>
      </c>
      <c r="C22" t="s">
        <v>22</v>
      </c>
      <c r="D22">
        <v>2997.74</v>
      </c>
      <c r="E22">
        <v>3022.05</v>
      </c>
      <c r="F22">
        <v>2983.62</v>
      </c>
      <c r="G22">
        <v>3021.5</v>
      </c>
      <c r="H22">
        <v>2271.3571219999999</v>
      </c>
    </row>
    <row r="23" spans="2:32" x14ac:dyDescent="0.3">
      <c r="B23" s="1">
        <v>44427.583333333336</v>
      </c>
      <c r="C23" t="s">
        <v>22</v>
      </c>
      <c r="D23">
        <v>3021.5</v>
      </c>
      <c r="E23">
        <v>3061.25</v>
      </c>
      <c r="F23">
        <v>3021.15</v>
      </c>
      <c r="G23">
        <v>3043.04</v>
      </c>
      <c r="H23">
        <v>3058.930922</v>
      </c>
    </row>
    <row r="24" spans="2:32" x14ac:dyDescent="0.3">
      <c r="B24" s="1">
        <v>44427.625</v>
      </c>
      <c r="C24" t="s">
        <v>22</v>
      </c>
      <c r="D24">
        <v>3043.04</v>
      </c>
      <c r="E24">
        <v>3078.31</v>
      </c>
      <c r="F24">
        <v>3043.04</v>
      </c>
      <c r="G24">
        <v>3069.5</v>
      </c>
      <c r="H24">
        <v>3159.510436</v>
      </c>
    </row>
    <row r="25" spans="2:32" x14ac:dyDescent="0.3">
      <c r="B25" s="1">
        <v>44427.666666666664</v>
      </c>
      <c r="C25" t="s">
        <v>22</v>
      </c>
      <c r="D25">
        <v>3069.5</v>
      </c>
      <c r="E25">
        <v>3078.94</v>
      </c>
      <c r="F25">
        <v>3048.35</v>
      </c>
      <c r="G25">
        <v>3048.35</v>
      </c>
      <c r="H25">
        <v>967.96579359999998</v>
      </c>
    </row>
    <row r="26" spans="2:32" x14ac:dyDescent="0.3">
      <c r="B26" s="1">
        <v>44427.708333333336</v>
      </c>
      <c r="C26" t="s">
        <v>22</v>
      </c>
      <c r="D26">
        <v>3048.35</v>
      </c>
      <c r="E26">
        <v>3058.54</v>
      </c>
      <c r="F26">
        <v>3024.62</v>
      </c>
      <c r="G26">
        <v>3049.67</v>
      </c>
      <c r="H26">
        <v>770.26042059999997</v>
      </c>
    </row>
    <row r="27" spans="2:32" x14ac:dyDescent="0.3">
      <c r="B27" s="1">
        <v>44427.75</v>
      </c>
      <c r="C27" t="s">
        <v>22</v>
      </c>
      <c r="D27">
        <v>3049.67</v>
      </c>
      <c r="E27">
        <v>3138.44</v>
      </c>
      <c r="F27">
        <v>3048.11</v>
      </c>
      <c r="G27">
        <v>3134.37</v>
      </c>
      <c r="H27">
        <v>3152.3414309999998</v>
      </c>
    </row>
    <row r="28" spans="2:32" x14ac:dyDescent="0.3">
      <c r="B28" s="1">
        <v>44427.791666666664</v>
      </c>
      <c r="C28" t="s">
        <v>22</v>
      </c>
      <c r="D28">
        <v>3134.37</v>
      </c>
      <c r="E28">
        <v>3164.56</v>
      </c>
      <c r="F28">
        <v>3131</v>
      </c>
      <c r="G28">
        <v>3147.41</v>
      </c>
      <c r="H28">
        <v>1711.120613</v>
      </c>
    </row>
    <row r="29" spans="2:32" x14ac:dyDescent="0.3">
      <c r="B29" s="1">
        <v>44427.833333333336</v>
      </c>
      <c r="C29" t="s">
        <v>22</v>
      </c>
      <c r="D29">
        <v>3147.41</v>
      </c>
      <c r="E29">
        <v>3164.44</v>
      </c>
      <c r="F29">
        <v>3144.56</v>
      </c>
      <c r="G29">
        <v>3158.15</v>
      </c>
      <c r="H29">
        <v>516.76061970000001</v>
      </c>
    </row>
    <row r="30" spans="2:32" x14ac:dyDescent="0.3">
      <c r="B30" s="1">
        <v>44427.875</v>
      </c>
      <c r="C30" t="s">
        <v>22</v>
      </c>
      <c r="D30">
        <v>3158.15</v>
      </c>
      <c r="E30">
        <v>3170.7</v>
      </c>
      <c r="F30">
        <v>3146</v>
      </c>
      <c r="G30">
        <v>3164.9</v>
      </c>
      <c r="H30">
        <v>378.3559032</v>
      </c>
    </row>
    <row r="31" spans="2:32" x14ac:dyDescent="0.3">
      <c r="B31" s="1">
        <v>44427.916666666664</v>
      </c>
      <c r="C31" t="s">
        <v>22</v>
      </c>
      <c r="D31">
        <v>3164.9</v>
      </c>
      <c r="E31">
        <v>3177.24</v>
      </c>
      <c r="F31">
        <v>3149.91</v>
      </c>
      <c r="G31">
        <v>3170.6</v>
      </c>
      <c r="H31">
        <v>427.433649</v>
      </c>
    </row>
    <row r="32" spans="2:32" x14ac:dyDescent="0.3">
      <c r="B32" s="1">
        <v>44427.958333333336</v>
      </c>
      <c r="C32" t="s">
        <v>22</v>
      </c>
      <c r="D32">
        <v>3170.6</v>
      </c>
      <c r="E32">
        <v>3188</v>
      </c>
      <c r="F32">
        <v>3157.88</v>
      </c>
      <c r="G32">
        <v>3185</v>
      </c>
      <c r="H32">
        <v>1777.04593</v>
      </c>
    </row>
    <row r="33" spans="2:8" x14ac:dyDescent="0.3">
      <c r="B33" s="1">
        <v>44428</v>
      </c>
      <c r="C33" t="s">
        <v>22</v>
      </c>
      <c r="D33">
        <v>3185</v>
      </c>
      <c r="E33">
        <v>3246.09</v>
      </c>
      <c r="F33">
        <v>3179</v>
      </c>
      <c r="G33">
        <v>3229.06</v>
      </c>
      <c r="H33">
        <v>3315.247691</v>
      </c>
    </row>
    <row r="34" spans="2:8" x14ac:dyDescent="0.3">
      <c r="B34" s="1">
        <v>44428.041666666664</v>
      </c>
      <c r="C34" t="s">
        <v>22</v>
      </c>
      <c r="D34">
        <v>3229.06</v>
      </c>
      <c r="E34">
        <v>3243.16</v>
      </c>
      <c r="F34">
        <v>3213.85</v>
      </c>
      <c r="G34">
        <v>3237.67</v>
      </c>
      <c r="H34">
        <v>867.80081050000001</v>
      </c>
    </row>
    <row r="35" spans="2:8" x14ac:dyDescent="0.3">
      <c r="B35" s="1">
        <v>44428.083333333336</v>
      </c>
      <c r="C35" t="s">
        <v>22</v>
      </c>
      <c r="D35">
        <v>3237.67</v>
      </c>
      <c r="E35">
        <v>3241.86</v>
      </c>
      <c r="F35">
        <v>3223.99</v>
      </c>
      <c r="G35">
        <v>3230.92</v>
      </c>
      <c r="H35">
        <v>428.4332445</v>
      </c>
    </row>
    <row r="36" spans="2:8" x14ac:dyDescent="0.3">
      <c r="B36" s="1">
        <v>44428.125</v>
      </c>
      <c r="C36" t="s">
        <v>22</v>
      </c>
      <c r="D36">
        <v>3230.92</v>
      </c>
      <c r="E36">
        <v>3234.36</v>
      </c>
      <c r="F36">
        <v>3210.9</v>
      </c>
      <c r="G36">
        <v>3217.82</v>
      </c>
      <c r="H36">
        <v>592.19632390000004</v>
      </c>
    </row>
    <row r="37" spans="2:8" x14ac:dyDescent="0.3">
      <c r="B37" s="1">
        <v>44428.166666666664</v>
      </c>
      <c r="C37" t="s">
        <v>22</v>
      </c>
      <c r="D37">
        <v>3217.82</v>
      </c>
      <c r="E37">
        <v>3234.44</v>
      </c>
      <c r="F37">
        <v>3208.84</v>
      </c>
      <c r="G37">
        <v>3224.3</v>
      </c>
      <c r="H37">
        <v>317.84956979999998</v>
      </c>
    </row>
    <row r="38" spans="2:8" x14ac:dyDescent="0.3">
      <c r="B38" s="1">
        <v>44428.208333333336</v>
      </c>
      <c r="C38" t="s">
        <v>22</v>
      </c>
      <c r="D38">
        <v>3224.3</v>
      </c>
      <c r="E38">
        <v>3226.26</v>
      </c>
      <c r="F38">
        <v>3203.64</v>
      </c>
      <c r="G38">
        <v>3225</v>
      </c>
      <c r="H38">
        <v>509.69657039999998</v>
      </c>
    </row>
    <row r="39" spans="2:8" x14ac:dyDescent="0.3">
      <c r="B39" s="1">
        <v>44428.25</v>
      </c>
      <c r="C39" t="s">
        <v>22</v>
      </c>
      <c r="D39">
        <v>3225</v>
      </c>
      <c r="E39">
        <v>3235</v>
      </c>
      <c r="F39">
        <v>3209.25</v>
      </c>
      <c r="G39">
        <v>3229.54</v>
      </c>
      <c r="H39">
        <v>431.14321319999999</v>
      </c>
    </row>
    <row r="40" spans="2:8" x14ac:dyDescent="0.3">
      <c r="B40" s="1">
        <v>44428.291666666664</v>
      </c>
      <c r="C40" t="s">
        <v>22</v>
      </c>
      <c r="D40">
        <v>3229.54</v>
      </c>
      <c r="E40">
        <v>3231.38</v>
      </c>
      <c r="F40">
        <v>3208.1</v>
      </c>
      <c r="G40">
        <v>3213.25</v>
      </c>
      <c r="H40">
        <v>274.1666712</v>
      </c>
    </row>
    <row r="41" spans="2:8" x14ac:dyDescent="0.3">
      <c r="B41" s="1">
        <v>44428.333333333336</v>
      </c>
      <c r="C41" t="s">
        <v>22</v>
      </c>
      <c r="D41">
        <v>3213.25</v>
      </c>
      <c r="E41">
        <v>3224.9</v>
      </c>
      <c r="F41">
        <v>3187.16</v>
      </c>
      <c r="G41">
        <v>3198.67</v>
      </c>
      <c r="H41">
        <v>435.82358840000001</v>
      </c>
    </row>
    <row r="42" spans="2:8" x14ac:dyDescent="0.3">
      <c r="B42" s="1">
        <v>44428.375</v>
      </c>
      <c r="C42" t="s">
        <v>22</v>
      </c>
      <c r="D42">
        <v>3198.67</v>
      </c>
      <c r="E42">
        <v>3215.95</v>
      </c>
      <c r="F42">
        <v>3196.52</v>
      </c>
      <c r="G42">
        <v>3206.46</v>
      </c>
      <c r="H42">
        <v>416.11827640000001</v>
      </c>
    </row>
    <row r="43" spans="2:8" x14ac:dyDescent="0.3">
      <c r="B43" s="1">
        <v>44428.416666666664</v>
      </c>
      <c r="C43" t="s">
        <v>22</v>
      </c>
      <c r="D43">
        <v>3206.46</v>
      </c>
      <c r="E43">
        <v>3224.99</v>
      </c>
      <c r="F43">
        <v>3204.37</v>
      </c>
      <c r="G43">
        <v>3215.93</v>
      </c>
      <c r="H43">
        <v>269.67606169999999</v>
      </c>
    </row>
    <row r="44" spans="2:8" x14ac:dyDescent="0.3">
      <c r="B44" s="1">
        <v>44428.458333333336</v>
      </c>
      <c r="C44" t="s">
        <v>22</v>
      </c>
      <c r="D44">
        <v>3215.93</v>
      </c>
      <c r="E44">
        <v>3218.95</v>
      </c>
      <c r="F44">
        <v>3200.38</v>
      </c>
      <c r="G44">
        <v>3206.55</v>
      </c>
      <c r="H44">
        <v>412.53556689999999</v>
      </c>
    </row>
    <row r="45" spans="2:8" x14ac:dyDescent="0.3">
      <c r="B45" s="1">
        <v>44428.5</v>
      </c>
      <c r="C45" t="s">
        <v>22</v>
      </c>
      <c r="D45">
        <v>3206.55</v>
      </c>
      <c r="E45">
        <v>3242.42</v>
      </c>
      <c r="F45">
        <v>3204.52</v>
      </c>
      <c r="G45">
        <v>3238.42</v>
      </c>
      <c r="H45">
        <v>646.62965840000004</v>
      </c>
    </row>
    <row r="46" spans="2:8" x14ac:dyDescent="0.3">
      <c r="B46" s="1">
        <v>44428.541666666664</v>
      </c>
      <c r="C46" t="s">
        <v>22</v>
      </c>
      <c r="D46">
        <v>3238.42</v>
      </c>
      <c r="E46">
        <v>3264.76</v>
      </c>
      <c r="F46">
        <v>3226.49</v>
      </c>
      <c r="G46">
        <v>3260</v>
      </c>
      <c r="H46">
        <v>1404.932777</v>
      </c>
    </row>
    <row r="47" spans="2:8" x14ac:dyDescent="0.3">
      <c r="B47" s="1">
        <v>44428.583333333336</v>
      </c>
      <c r="C47" t="s">
        <v>22</v>
      </c>
      <c r="D47">
        <v>3260</v>
      </c>
      <c r="E47">
        <v>3301.22</v>
      </c>
      <c r="F47">
        <v>3251.3</v>
      </c>
      <c r="G47">
        <v>3282.93</v>
      </c>
      <c r="H47">
        <v>1705.024461</v>
      </c>
    </row>
    <row r="48" spans="2:8" x14ac:dyDescent="0.3">
      <c r="B48" s="1">
        <v>44428.625</v>
      </c>
      <c r="C48" t="s">
        <v>22</v>
      </c>
      <c r="D48">
        <v>3282.93</v>
      </c>
      <c r="E48">
        <v>3290.99</v>
      </c>
      <c r="F48">
        <v>3261.86</v>
      </c>
      <c r="G48">
        <v>3283.11</v>
      </c>
      <c r="H48">
        <v>1697.710296</v>
      </c>
    </row>
    <row r="49" spans="2:8" x14ac:dyDescent="0.3">
      <c r="B49" s="1">
        <v>44428.666666666664</v>
      </c>
      <c r="C49" t="s">
        <v>22</v>
      </c>
      <c r="D49">
        <v>3283.11</v>
      </c>
      <c r="E49">
        <v>3299.01</v>
      </c>
      <c r="F49">
        <v>3243.15</v>
      </c>
      <c r="G49">
        <v>3266.15</v>
      </c>
      <c r="H49">
        <v>1403.046685</v>
      </c>
    </row>
    <row r="50" spans="2:8" x14ac:dyDescent="0.3">
      <c r="B50" s="1">
        <v>44428.708333333336</v>
      </c>
      <c r="C50" t="s">
        <v>22</v>
      </c>
      <c r="D50">
        <v>3266.15</v>
      </c>
      <c r="E50">
        <v>3275.43</v>
      </c>
      <c r="F50">
        <v>3249.24</v>
      </c>
      <c r="G50">
        <v>3252.49</v>
      </c>
      <c r="H50">
        <v>698.10566559999995</v>
      </c>
    </row>
    <row r="51" spans="2:8" x14ac:dyDescent="0.3">
      <c r="B51" s="1">
        <v>44428.75</v>
      </c>
      <c r="C51" t="s">
        <v>22</v>
      </c>
      <c r="D51">
        <v>3252.49</v>
      </c>
      <c r="E51">
        <v>3258.08</v>
      </c>
      <c r="F51">
        <v>3218.68</v>
      </c>
      <c r="G51">
        <v>3235.8</v>
      </c>
      <c r="H51">
        <v>1434.106904</v>
      </c>
    </row>
    <row r="52" spans="2:8" x14ac:dyDescent="0.3">
      <c r="B52" s="1">
        <v>44428.791666666664</v>
      </c>
      <c r="C52" t="s">
        <v>22</v>
      </c>
      <c r="D52">
        <v>3235.8</v>
      </c>
      <c r="E52">
        <v>3258.55</v>
      </c>
      <c r="F52">
        <v>3235.79</v>
      </c>
      <c r="G52">
        <v>3252.65</v>
      </c>
      <c r="H52">
        <v>646.33257060000005</v>
      </c>
    </row>
    <row r="53" spans="2:8" x14ac:dyDescent="0.3">
      <c r="B53" s="1">
        <v>44428.833333333336</v>
      </c>
      <c r="C53" t="s">
        <v>22</v>
      </c>
      <c r="D53">
        <v>3252.65</v>
      </c>
      <c r="E53">
        <v>3278.09</v>
      </c>
      <c r="F53">
        <v>3247.45</v>
      </c>
      <c r="G53">
        <v>3260.93</v>
      </c>
      <c r="H53">
        <v>694.95917829999996</v>
      </c>
    </row>
    <row r="54" spans="2:8" x14ac:dyDescent="0.3">
      <c r="B54" s="1">
        <v>44428.875</v>
      </c>
      <c r="C54" t="s">
        <v>22</v>
      </c>
      <c r="D54">
        <v>3260.93</v>
      </c>
      <c r="E54">
        <v>3295.67</v>
      </c>
      <c r="F54">
        <v>3260.31</v>
      </c>
      <c r="G54">
        <v>3291.43</v>
      </c>
      <c r="H54">
        <v>722.59029129999999</v>
      </c>
    </row>
    <row r="55" spans="2:8" x14ac:dyDescent="0.3">
      <c r="B55" s="1">
        <v>44428.916666666664</v>
      </c>
      <c r="C55" t="s">
        <v>22</v>
      </c>
      <c r="D55">
        <v>3291.43</v>
      </c>
      <c r="E55">
        <v>3294.34</v>
      </c>
      <c r="F55">
        <v>3250</v>
      </c>
      <c r="G55">
        <v>3261.03</v>
      </c>
      <c r="H55">
        <v>968.56238020000001</v>
      </c>
    </row>
    <row r="56" spans="2:8" x14ac:dyDescent="0.3">
      <c r="B56" s="1">
        <v>44428.958333333336</v>
      </c>
      <c r="C56" t="s">
        <v>22</v>
      </c>
      <c r="D56">
        <v>3261.03</v>
      </c>
      <c r="E56">
        <v>3288.27</v>
      </c>
      <c r="F56">
        <v>3258.59</v>
      </c>
      <c r="G56">
        <v>3287.04</v>
      </c>
      <c r="H56">
        <v>4418.6167679999999</v>
      </c>
    </row>
    <row r="57" spans="2:8" x14ac:dyDescent="0.3">
      <c r="B57" s="1">
        <v>44429</v>
      </c>
      <c r="C57" t="s">
        <v>22</v>
      </c>
      <c r="D57">
        <v>3287.04</v>
      </c>
      <c r="E57">
        <v>3287.04</v>
      </c>
      <c r="F57">
        <v>3276.24</v>
      </c>
      <c r="G57">
        <v>3279.85</v>
      </c>
      <c r="H57">
        <v>191.05595389999999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11A6-19A8-4666-AAA2-745DBF9944F7}">
  <dimension ref="B2:AF57"/>
  <sheetViews>
    <sheetView topLeftCell="D1" workbookViewId="0">
      <selection activeCell="AE16" sqref="AE16"/>
    </sheetView>
  </sheetViews>
  <sheetFormatPr defaultRowHeight="14.4" x14ac:dyDescent="0.3"/>
  <cols>
    <col min="2" max="2" width="16.77734375" customWidth="1"/>
    <col min="3" max="3" width="16.88671875" customWidth="1"/>
    <col min="4" max="4" width="14.77734375" customWidth="1"/>
    <col min="10" max="10" width="15.6640625" customWidth="1"/>
    <col min="11" max="11" width="10.77734375" customWidth="1"/>
    <col min="12" max="12" width="9.5546875" customWidth="1"/>
    <col min="13" max="13" width="9.6640625" customWidth="1"/>
    <col min="15" max="15" width="9.109375" customWidth="1"/>
    <col min="16" max="16" width="9.33203125" customWidth="1"/>
    <col min="17" max="17" width="9.88671875" customWidth="1"/>
    <col min="18" max="18" width="10.5546875" customWidth="1"/>
    <col min="19" max="19" width="9.44140625" customWidth="1"/>
    <col min="20" max="20" width="11.44140625" customWidth="1"/>
    <col min="21" max="21" width="9.88671875" customWidth="1"/>
    <col min="22" max="22" width="12.109375" customWidth="1"/>
    <col min="25" max="25" width="10.21875" customWidth="1"/>
    <col min="27" max="27" width="13" customWidth="1"/>
    <col min="28" max="29" width="15.6640625" customWidth="1"/>
    <col min="30" max="30" width="11.88671875" customWidth="1"/>
    <col min="31" max="31" width="16.88671875" customWidth="1"/>
  </cols>
  <sheetData>
    <row r="2" spans="2:32" x14ac:dyDescent="0.3">
      <c r="B2" s="2" t="s">
        <v>29</v>
      </c>
    </row>
    <row r="3" spans="2:32" x14ac:dyDescent="0.3">
      <c r="B3" t="s">
        <v>12</v>
      </c>
      <c r="C3" t="s">
        <v>10</v>
      </c>
    </row>
    <row r="4" spans="2:32" x14ac:dyDescent="0.3">
      <c r="B4" t="s">
        <v>11</v>
      </c>
      <c r="C4" s="1">
        <v>44427</v>
      </c>
      <c r="D4" s="1">
        <v>44429</v>
      </c>
    </row>
    <row r="5" spans="2:32" x14ac:dyDescent="0.3">
      <c r="B5" t="s">
        <v>7</v>
      </c>
      <c r="C5" s="1">
        <v>44427</v>
      </c>
    </row>
    <row r="6" spans="2:32" x14ac:dyDescent="0.3">
      <c r="B6" t="s">
        <v>8</v>
      </c>
      <c r="C6" s="1">
        <v>44427.416666666664</v>
      </c>
    </row>
    <row r="8" spans="2:32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J8" s="2" t="s">
        <v>9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19</v>
      </c>
      <c r="X8" s="2" t="s">
        <v>20</v>
      </c>
      <c r="Y8" s="2" t="s">
        <v>21</v>
      </c>
      <c r="Z8" s="2" t="s">
        <v>36</v>
      </c>
      <c r="AA8" s="2" t="s">
        <v>38</v>
      </c>
      <c r="AB8" s="2" t="s">
        <v>39</v>
      </c>
      <c r="AC8" s="2" t="s">
        <v>40</v>
      </c>
      <c r="AE8" s="2" t="s">
        <v>41</v>
      </c>
    </row>
    <row r="9" spans="2:32" x14ac:dyDescent="0.3">
      <c r="B9" s="1">
        <v>44427</v>
      </c>
      <c r="C9" t="s">
        <v>22</v>
      </c>
      <c r="D9">
        <v>3012.63</v>
      </c>
      <c r="E9">
        <v>3048.87</v>
      </c>
      <c r="F9">
        <v>3000</v>
      </c>
      <c r="G9">
        <v>3046.67</v>
      </c>
      <c r="H9">
        <v>450.39031130000001</v>
      </c>
      <c r="J9" s="4">
        <v>44427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>
        <v>0</v>
      </c>
      <c r="AA9">
        <v>0</v>
      </c>
      <c r="AB9">
        <v>0</v>
      </c>
      <c r="AC9">
        <v>0</v>
      </c>
      <c r="AE9">
        <v>0</v>
      </c>
    </row>
    <row r="10" spans="2:32" x14ac:dyDescent="0.3">
      <c r="B10" s="1">
        <v>44427.041666666664</v>
      </c>
      <c r="C10" t="s">
        <v>22</v>
      </c>
      <c r="D10">
        <v>3046.67</v>
      </c>
      <c r="E10">
        <v>3053.12</v>
      </c>
      <c r="F10">
        <v>3027.18</v>
      </c>
      <c r="G10">
        <v>3027.64</v>
      </c>
      <c r="H10">
        <v>1639.0769769999999</v>
      </c>
      <c r="J10" s="4">
        <v>44427.041666666664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>
        <f>HOUR(J10-$J$9)</f>
        <v>1</v>
      </c>
      <c r="AA10" s="5">
        <v>0</v>
      </c>
      <c r="AB10">
        <v>0</v>
      </c>
      <c r="AC10" s="5">
        <v>0</v>
      </c>
      <c r="AE10">
        <v>0</v>
      </c>
    </row>
    <row r="11" spans="2:32" x14ac:dyDescent="0.3">
      <c r="B11" s="1">
        <v>44427.083333333336</v>
      </c>
      <c r="C11" t="s">
        <v>22</v>
      </c>
      <c r="D11">
        <v>3027.64</v>
      </c>
      <c r="E11">
        <v>3027.64</v>
      </c>
      <c r="F11">
        <v>3006</v>
      </c>
      <c r="G11">
        <v>3009.69</v>
      </c>
      <c r="H11">
        <v>237.65121260000001</v>
      </c>
      <c r="J11" s="4">
        <v>44427.083333333336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>
        <f t="shared" ref="Z11:Z19" si="0">HOUR(J11-$J$9)</f>
        <v>2</v>
      </c>
      <c r="AA11" s="5">
        <v>0</v>
      </c>
      <c r="AB11">
        <v>0</v>
      </c>
      <c r="AC11" s="5">
        <v>0</v>
      </c>
      <c r="AE11">
        <v>0</v>
      </c>
    </row>
    <row r="12" spans="2:32" x14ac:dyDescent="0.3">
      <c r="B12" s="1">
        <v>44427.125</v>
      </c>
      <c r="C12" t="s">
        <v>22</v>
      </c>
      <c r="D12">
        <v>3009.69</v>
      </c>
      <c r="E12">
        <v>3009.69</v>
      </c>
      <c r="F12">
        <v>2967.28</v>
      </c>
      <c r="G12">
        <v>2967.28</v>
      </c>
      <c r="H12">
        <v>563.47329090000005</v>
      </c>
      <c r="J12" s="4">
        <v>44427.125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>
        <f t="shared" si="0"/>
        <v>3</v>
      </c>
      <c r="AA12" s="5">
        <v>0</v>
      </c>
      <c r="AB12">
        <v>0</v>
      </c>
      <c r="AC12">
        <v>0</v>
      </c>
      <c r="AE12">
        <v>0</v>
      </c>
    </row>
    <row r="13" spans="2:32" x14ac:dyDescent="0.3">
      <c r="B13" s="1">
        <v>44427.166666666664</v>
      </c>
      <c r="C13" t="s">
        <v>22</v>
      </c>
      <c r="D13">
        <v>2967.28</v>
      </c>
      <c r="E13">
        <v>2992.58</v>
      </c>
      <c r="F13">
        <v>2958.92</v>
      </c>
      <c r="G13">
        <v>2982</v>
      </c>
      <c r="H13">
        <v>3968.3387899999998</v>
      </c>
      <c r="J13" s="1">
        <v>44427.166666666664</v>
      </c>
      <c r="K13">
        <f>SUM(G9:G13)/COUNT(G9:G13)</f>
        <v>3006.6559999999999</v>
      </c>
      <c r="N13" s="3"/>
      <c r="O13" s="3"/>
      <c r="P13" s="3"/>
      <c r="Q13" s="3" cm="1">
        <f t="array" ref="Q13">SUM(IF(G9:G13-D9:D13&gt;0,G9:G13-D9:D13,0))/5</f>
        <v>9.7519999999999527</v>
      </c>
      <c r="R13" s="3" cm="1">
        <f t="array" ref="R13">SUM(IF(D9:D13-G9:G13&gt;0,D9:D13-G9:G13,0))/5</f>
        <v>15.877999999999975</v>
      </c>
      <c r="S13" s="3"/>
      <c r="T13" s="3"/>
      <c r="U13" s="3"/>
      <c r="V13" s="3"/>
      <c r="W13" s="3"/>
      <c r="X13" s="3"/>
      <c r="Y13" s="3"/>
      <c r="Z13">
        <f t="shared" si="0"/>
        <v>4</v>
      </c>
      <c r="AA13" s="5">
        <v>0</v>
      </c>
      <c r="AB13">
        <v>0</v>
      </c>
      <c r="AC13">
        <v>0</v>
      </c>
      <c r="AE13">
        <v>0</v>
      </c>
    </row>
    <row r="14" spans="2:32" x14ac:dyDescent="0.3">
      <c r="B14" s="1">
        <v>44427.208333333336</v>
      </c>
      <c r="C14" t="s">
        <v>22</v>
      </c>
      <c r="D14">
        <v>2982</v>
      </c>
      <c r="E14">
        <v>3016.64</v>
      </c>
      <c r="F14">
        <v>2970</v>
      </c>
      <c r="G14">
        <v>3007.01</v>
      </c>
      <c r="H14">
        <v>1641.5553669999999</v>
      </c>
      <c r="J14" s="1">
        <v>44427.208333333336</v>
      </c>
      <c r="K14">
        <f t="shared" ref="K14:K19" si="1">SUM(G10:G14)/COUNT(G10:G14)</f>
        <v>2998.7240000000002</v>
      </c>
      <c r="N14">
        <f>(1/3)*G14+(1-1/3)*K13</f>
        <v>3006.7740000000003</v>
      </c>
      <c r="Q14">
        <f t="shared" ref="Q14:Q19" si="2">(1/5)*MAX(G14-D14,0)+(1-1/5)*Q13</f>
        <v>12.803600000000007</v>
      </c>
      <c r="R14">
        <f t="shared" ref="R14:R18" si="3">(1/5)*MAX(D14-G14,0)+(1-1/5)*R13</f>
        <v>12.702399999999981</v>
      </c>
      <c r="W14">
        <f t="shared" ref="W14:W19" si="4">100-IF(R14=0,0,100/(1+Q14/R14))</f>
        <v>50.198384693797578</v>
      </c>
      <c r="Z14">
        <f t="shared" si="0"/>
        <v>5</v>
      </c>
      <c r="AA14" s="5">
        <v>0</v>
      </c>
      <c r="AB14">
        <v>0</v>
      </c>
      <c r="AC14">
        <v>0</v>
      </c>
      <c r="AE14">
        <v>0</v>
      </c>
    </row>
    <row r="15" spans="2:32" x14ac:dyDescent="0.3">
      <c r="B15" s="1">
        <v>44427.25</v>
      </c>
      <c r="C15" t="s">
        <v>22</v>
      </c>
      <c r="D15">
        <v>3007.01</v>
      </c>
      <c r="E15">
        <v>3009.12</v>
      </c>
      <c r="F15">
        <v>2984.5</v>
      </c>
      <c r="G15">
        <v>2997.03</v>
      </c>
      <c r="H15">
        <v>526.45748930000002</v>
      </c>
      <c r="J15" s="1">
        <v>44427.25</v>
      </c>
      <c r="K15">
        <f t="shared" si="1"/>
        <v>2992.6020000000003</v>
      </c>
      <c r="N15">
        <f t="shared" ref="N15:N19" si="5">(1/3)*G15+(1-1/3)*N14</f>
        <v>3003.5260000000007</v>
      </c>
      <c r="Q15">
        <f t="shared" si="2"/>
        <v>10.242880000000007</v>
      </c>
      <c r="R15">
        <f t="shared" si="3"/>
        <v>12.15791999999999</v>
      </c>
      <c r="W15">
        <f t="shared" si="4"/>
        <v>45.725509803221343</v>
      </c>
      <c r="Z15">
        <f t="shared" si="0"/>
        <v>6</v>
      </c>
      <c r="AA15" s="5">
        <f>(N15-N14)/(Z15-Z14)</f>
        <v>-3.2479999999995925</v>
      </c>
      <c r="AB15">
        <f t="shared" ref="AB11:AB19" si="6">(AA15-AA14)/(Z15-Z14)</f>
        <v>-3.2479999999995925</v>
      </c>
      <c r="AC15" cm="1">
        <f t="array" ref="AC15:AD15">LINEST(N14:N15,Z14:Z15,TRUE,FALSE)</f>
        <v>-3.2479999999995939</v>
      </c>
      <c r="AD15">
        <v>3023.0139999999983</v>
      </c>
      <c r="AE15" cm="1">
        <f t="array" ref="AE15:AF15">LINEST(AC14:AC15,Z14:Z15,TRUE,FALSE)</f>
        <v>-3.2479999999995939</v>
      </c>
      <c r="AF15">
        <v>16.23999999999797</v>
      </c>
    </row>
    <row r="16" spans="2:32" x14ac:dyDescent="0.3">
      <c r="B16" s="1">
        <v>44427.291666666664</v>
      </c>
      <c r="C16" t="s">
        <v>22</v>
      </c>
      <c r="D16">
        <v>2997.03</v>
      </c>
      <c r="E16">
        <v>3009.24</v>
      </c>
      <c r="F16">
        <v>2973.44</v>
      </c>
      <c r="G16">
        <v>2994.71</v>
      </c>
      <c r="H16">
        <v>531.88927039999999</v>
      </c>
      <c r="J16" s="1">
        <v>44427.291666666664</v>
      </c>
      <c r="K16">
        <f t="shared" si="1"/>
        <v>2989.6060000000007</v>
      </c>
      <c r="N16">
        <f t="shared" si="5"/>
        <v>3000.5873333333338</v>
      </c>
      <c r="Q16">
        <f t="shared" si="2"/>
        <v>8.194304000000006</v>
      </c>
      <c r="R16">
        <f t="shared" si="3"/>
        <v>10.190336000000025</v>
      </c>
      <c r="W16">
        <f t="shared" si="4"/>
        <v>44.571468356192952</v>
      </c>
      <c r="Z16">
        <f t="shared" si="0"/>
        <v>7</v>
      </c>
      <c r="AA16" s="5">
        <f t="shared" ref="AA16:AA19" si="7">(N16-N15)/(Z16-Z15)</f>
        <v>-2.9386666666669043</v>
      </c>
      <c r="AB16">
        <f t="shared" si="6"/>
        <v>0.3093333333326882</v>
      </c>
      <c r="AC16" cm="1">
        <f t="array" ref="AC16:AD16">LINEST(N14:N16,Z14:Z16,TRUE,FALSE)</f>
        <v>-3.093333333333248</v>
      </c>
      <c r="AD16">
        <v>3022.1891111111113</v>
      </c>
      <c r="AE16" cm="1">
        <f t="array" ref="AE16:AF16">LINEST(AC14:AC16,Z14:Z16,TRUE,FALSE)</f>
        <v>-1.546666666666624</v>
      </c>
      <c r="AF16">
        <v>7.1662222222221299</v>
      </c>
    </row>
    <row r="17" spans="2:32" x14ac:dyDescent="0.3">
      <c r="B17" s="1">
        <v>44427.333333333336</v>
      </c>
      <c r="C17" t="s">
        <v>22</v>
      </c>
      <c r="D17">
        <v>2994.71</v>
      </c>
      <c r="E17">
        <v>3022.53</v>
      </c>
      <c r="F17">
        <v>2980.75</v>
      </c>
      <c r="G17">
        <v>3001.68</v>
      </c>
      <c r="H17">
        <v>608.26683249999996</v>
      </c>
      <c r="J17" s="1">
        <v>44427.333333333336</v>
      </c>
      <c r="K17">
        <f t="shared" si="1"/>
        <v>2996.4859999999999</v>
      </c>
      <c r="N17">
        <f t="shared" si="5"/>
        <v>3000.9515555555563</v>
      </c>
      <c r="Q17">
        <f t="shared" si="2"/>
        <v>7.9494431999999655</v>
      </c>
      <c r="R17">
        <f t="shared" si="3"/>
        <v>8.1522688000000212</v>
      </c>
      <c r="W17">
        <f t="shared" si="4"/>
        <v>49.370173805120672</v>
      </c>
      <c r="Z17">
        <f t="shared" si="0"/>
        <v>8</v>
      </c>
      <c r="AA17" s="5">
        <f t="shared" si="7"/>
        <v>0.36422222222245182</v>
      </c>
      <c r="AB17">
        <f t="shared" si="6"/>
        <v>3.3028888888893562</v>
      </c>
      <c r="AC17" cm="1">
        <f t="array" ref="AC17:AD17">LINEST(N15:N17,Z15:Z17,TRUE,FALSE)</f>
        <v>-1.2872222222222265</v>
      </c>
      <c r="AD17">
        <v>3010.6988518518524</v>
      </c>
      <c r="AE17" cm="1">
        <f t="array" ref="AE17:AF17">LINEST(AC15:AC17,Z15:Z17,TRUE,FALSE)</f>
        <v>0.98038888888868347</v>
      </c>
      <c r="AF17">
        <v>-9.405574074072474</v>
      </c>
    </row>
    <row r="18" spans="2:32" x14ac:dyDescent="0.3">
      <c r="B18" s="1">
        <v>44427.375</v>
      </c>
      <c r="C18" t="s">
        <v>22</v>
      </c>
      <c r="D18">
        <v>3001.68</v>
      </c>
      <c r="E18">
        <v>3014.51</v>
      </c>
      <c r="F18">
        <v>2999.55</v>
      </c>
      <c r="G18">
        <v>3005.37</v>
      </c>
      <c r="H18">
        <v>521.62491950000003</v>
      </c>
      <c r="J18" s="1">
        <v>44427.375</v>
      </c>
      <c r="K18">
        <f t="shared" si="1"/>
        <v>3001.16</v>
      </c>
      <c r="L18">
        <f>SUM(G9:G18)/COUNT(G9:G18)</f>
        <v>3003.9079999999999</v>
      </c>
      <c r="N18">
        <f t="shared" si="5"/>
        <v>3002.424370370371</v>
      </c>
      <c r="Q18">
        <f t="shared" si="2"/>
        <v>7.0975545599999839</v>
      </c>
      <c r="R18">
        <f t="shared" si="3"/>
        <v>6.5218150400000177</v>
      </c>
      <c r="S18" s="3" cm="1">
        <f t="array" ref="S18">SUM(IF(G9:G18-D9:D18&gt;0,G9:G18-D9:D18,0))/10</f>
        <v>8.4429999999999836</v>
      </c>
      <c r="T18" s="3" cm="1">
        <f t="array" ref="T18">SUM(IF(D9:D18-G9:G18&gt;0,D9:D18-G9:G18,0))/10</f>
        <v>9.1690000000000058</v>
      </c>
      <c r="W18">
        <f>100-IF(R18=0,0,100/(1+Q18/R18))</f>
        <v>52.113679035481816</v>
      </c>
      <c r="Z18">
        <f t="shared" si="0"/>
        <v>9</v>
      </c>
      <c r="AA18" s="5">
        <f t="shared" si="7"/>
        <v>1.4728148148146829</v>
      </c>
      <c r="AB18">
        <f t="shared" si="6"/>
        <v>1.1085925925922311</v>
      </c>
      <c r="AC18" cm="1">
        <f t="array" ref="AC18:AD18">LINEST(N16:N18,Z16:Z18,TRUE,FALSE)</f>
        <v>0.91851851851856725</v>
      </c>
      <c r="AD18">
        <v>2993.972938271605</v>
      </c>
      <c r="AE18" cm="1">
        <f t="array" ref="AE18:AF18">LINEST(AC16:AC18,Z16:Z18,TRUE,FALSE)</f>
        <v>2.0059259259259075</v>
      </c>
      <c r="AF18">
        <v>-17.201419753086228</v>
      </c>
    </row>
    <row r="19" spans="2:32" x14ac:dyDescent="0.3">
      <c r="B19" s="1">
        <v>44427.416666666664</v>
      </c>
      <c r="C19" t="s">
        <v>22</v>
      </c>
      <c r="D19">
        <v>3005.37</v>
      </c>
      <c r="E19">
        <v>3012.5</v>
      </c>
      <c r="F19">
        <v>2980.02</v>
      </c>
      <c r="G19">
        <v>2984.91</v>
      </c>
      <c r="H19">
        <v>733.06505890000005</v>
      </c>
      <c r="J19" s="1">
        <v>44427.416666666664</v>
      </c>
      <c r="K19">
        <f t="shared" si="1"/>
        <v>2996.7400000000002</v>
      </c>
      <c r="L19">
        <f>SUM(G10:G19)/COUNT(G10:G19)</f>
        <v>2997.732</v>
      </c>
      <c r="N19">
        <f t="shared" si="5"/>
        <v>2996.5862469135809</v>
      </c>
      <c r="O19">
        <f>(2/11)*G19+(1-2/11)*L18</f>
        <v>3000.453818181818</v>
      </c>
      <c r="Q19">
        <f t="shared" si="2"/>
        <v>5.6780436479999876</v>
      </c>
      <c r="R19">
        <f>(1/5)*MAX(D19-G19,0)+(1-1/5)*R18</f>
        <v>9.3094520320000225</v>
      </c>
      <c r="S19">
        <f t="shared" ref="S19" si="8">(1/10)*MAX(G19-D19,0)+(1-1/10)*S18</f>
        <v>7.5986999999999858</v>
      </c>
      <c r="T19">
        <f t="shared" ref="T19" si="9">(1/10)*MAX(D19-G19,0)+(1-1/10)*T18</f>
        <v>10.298100000000009</v>
      </c>
      <c r="W19">
        <f t="shared" si="4"/>
        <v>37.885206236136064</v>
      </c>
      <c r="X19">
        <f t="shared" ref="X19" si="10">100-IF(T19=0,0,100/(1+S19/T19))</f>
        <v>42.458428322381593</v>
      </c>
      <c r="Z19">
        <f t="shared" si="0"/>
        <v>10</v>
      </c>
      <c r="AA19" s="5">
        <f t="shared" si="7"/>
        <v>-5.8381234567900719</v>
      </c>
      <c r="AB19">
        <f t="shared" si="6"/>
        <v>-7.3109382716047548</v>
      </c>
      <c r="AC19" cm="1">
        <f t="array" ref="AC19:AD19">LINEST(N17:N19,Z17:Z19,TRUE,FALSE)</f>
        <v>-2.1826543209876945</v>
      </c>
      <c r="AD19">
        <v>3019.631279835392</v>
      </c>
      <c r="AE19" cm="1">
        <f t="array" ref="AE19:AF19">LINEST(AC17:AC19,Z17:Z19,TRUE,FALSE)</f>
        <v>-0.44771604938273407</v>
      </c>
      <c r="AF19">
        <v>3.1789917695474883</v>
      </c>
    </row>
    <row r="20" spans="2:32" x14ac:dyDescent="0.3">
      <c r="B20" s="1">
        <v>44427.458333333336</v>
      </c>
      <c r="C20" t="s">
        <v>22</v>
      </c>
      <c r="D20">
        <v>2984.91</v>
      </c>
      <c r="E20">
        <v>3002.54</v>
      </c>
      <c r="F20">
        <v>2975</v>
      </c>
      <c r="G20">
        <v>2975</v>
      </c>
      <c r="H20">
        <v>732.10662779999996</v>
      </c>
    </row>
    <row r="21" spans="2:32" x14ac:dyDescent="0.3">
      <c r="B21" s="1">
        <v>44427.5</v>
      </c>
      <c r="C21" t="s">
        <v>22</v>
      </c>
      <c r="D21">
        <v>2975</v>
      </c>
      <c r="E21">
        <v>3003.11</v>
      </c>
      <c r="F21">
        <v>2962.61</v>
      </c>
      <c r="G21">
        <v>2997.74</v>
      </c>
      <c r="H21">
        <v>778.49428650000004</v>
      </c>
    </row>
    <row r="22" spans="2:32" x14ac:dyDescent="0.3">
      <c r="B22" s="1">
        <v>44427.541666666664</v>
      </c>
      <c r="C22" t="s">
        <v>22</v>
      </c>
      <c r="D22">
        <v>2997.74</v>
      </c>
      <c r="E22">
        <v>3022.05</v>
      </c>
      <c r="F22">
        <v>2983.62</v>
      </c>
      <c r="G22">
        <v>3021.5</v>
      </c>
      <c r="H22">
        <v>2271.3571219999999</v>
      </c>
    </row>
    <row r="23" spans="2:32" x14ac:dyDescent="0.3">
      <c r="B23" s="1">
        <v>44427.583333333336</v>
      </c>
      <c r="C23" t="s">
        <v>22</v>
      </c>
      <c r="D23">
        <v>3021.5</v>
      </c>
      <c r="E23">
        <v>3061.25</v>
      </c>
      <c r="F23">
        <v>3021.15</v>
      </c>
      <c r="G23">
        <v>3043.04</v>
      </c>
      <c r="H23">
        <v>3058.930922</v>
      </c>
    </row>
    <row r="24" spans="2:32" x14ac:dyDescent="0.3">
      <c r="B24" s="1">
        <v>44427.625</v>
      </c>
      <c r="C24" t="s">
        <v>22</v>
      </c>
      <c r="D24">
        <v>3043.04</v>
      </c>
      <c r="E24">
        <v>3078.31</v>
      </c>
      <c r="F24">
        <v>3043.04</v>
      </c>
      <c r="G24">
        <v>3069.5</v>
      </c>
      <c r="H24">
        <v>3159.510436</v>
      </c>
    </row>
    <row r="25" spans="2:32" x14ac:dyDescent="0.3">
      <c r="B25" s="1">
        <v>44427.666666666664</v>
      </c>
      <c r="C25" t="s">
        <v>22</v>
      </c>
      <c r="D25">
        <v>3069.5</v>
      </c>
      <c r="E25">
        <v>3078.94</v>
      </c>
      <c r="F25">
        <v>3048.35</v>
      </c>
      <c r="G25">
        <v>3048.35</v>
      </c>
      <c r="H25">
        <v>967.96579359999998</v>
      </c>
    </row>
    <row r="26" spans="2:32" x14ac:dyDescent="0.3">
      <c r="B26" s="1">
        <v>44427.708333333336</v>
      </c>
      <c r="C26" t="s">
        <v>22</v>
      </c>
      <c r="D26">
        <v>3048.35</v>
      </c>
      <c r="E26">
        <v>3058.54</v>
      </c>
      <c r="F26">
        <v>3024.62</v>
      </c>
      <c r="G26">
        <v>3049.67</v>
      </c>
      <c r="H26">
        <v>770.26042059999997</v>
      </c>
    </row>
    <row r="27" spans="2:32" x14ac:dyDescent="0.3">
      <c r="B27" s="1">
        <v>44427.75</v>
      </c>
      <c r="C27" t="s">
        <v>22</v>
      </c>
      <c r="D27">
        <v>3049.67</v>
      </c>
      <c r="E27">
        <v>3138.44</v>
      </c>
      <c r="F27">
        <v>3048.11</v>
      </c>
      <c r="G27">
        <v>3134.37</v>
      </c>
      <c r="H27">
        <v>3152.3414309999998</v>
      </c>
    </row>
    <row r="28" spans="2:32" x14ac:dyDescent="0.3">
      <c r="B28" s="1">
        <v>44427.791666666664</v>
      </c>
      <c r="C28" t="s">
        <v>22</v>
      </c>
      <c r="D28">
        <v>3134.37</v>
      </c>
      <c r="E28">
        <v>3164.56</v>
      </c>
      <c r="F28">
        <v>3131</v>
      </c>
      <c r="G28">
        <v>3147.41</v>
      </c>
      <c r="H28">
        <v>1711.120613</v>
      </c>
    </row>
    <row r="29" spans="2:32" x14ac:dyDescent="0.3">
      <c r="B29" s="1">
        <v>44427.833333333336</v>
      </c>
      <c r="C29" t="s">
        <v>22</v>
      </c>
      <c r="D29">
        <v>3147.41</v>
      </c>
      <c r="E29">
        <v>3164.44</v>
      </c>
      <c r="F29">
        <v>3144.56</v>
      </c>
      <c r="G29">
        <v>3158.15</v>
      </c>
      <c r="H29">
        <v>516.76061970000001</v>
      </c>
    </row>
    <row r="30" spans="2:32" x14ac:dyDescent="0.3">
      <c r="B30" s="1">
        <v>44427.875</v>
      </c>
      <c r="C30" t="s">
        <v>22</v>
      </c>
      <c r="D30">
        <v>3158.15</v>
      </c>
      <c r="E30">
        <v>3170.7</v>
      </c>
      <c r="F30">
        <v>3146</v>
      </c>
      <c r="G30">
        <v>3164.9</v>
      </c>
      <c r="H30">
        <v>378.3559032</v>
      </c>
    </row>
    <row r="31" spans="2:32" x14ac:dyDescent="0.3">
      <c r="B31" s="1">
        <v>44427.916666666664</v>
      </c>
      <c r="C31" t="s">
        <v>22</v>
      </c>
      <c r="D31">
        <v>3164.9</v>
      </c>
      <c r="E31">
        <v>3177.24</v>
      </c>
      <c r="F31">
        <v>3149.91</v>
      </c>
      <c r="G31">
        <v>3170.6</v>
      </c>
      <c r="H31">
        <v>427.433649</v>
      </c>
    </row>
    <row r="32" spans="2:32" x14ac:dyDescent="0.3">
      <c r="B32" s="1">
        <v>44427.958333333336</v>
      </c>
      <c r="C32" t="s">
        <v>22</v>
      </c>
      <c r="D32">
        <v>3170.6</v>
      </c>
      <c r="E32">
        <v>3188</v>
      </c>
      <c r="F32">
        <v>3157.88</v>
      </c>
      <c r="G32">
        <v>3185</v>
      </c>
      <c r="H32">
        <v>1777.04593</v>
      </c>
    </row>
    <row r="33" spans="2:8" x14ac:dyDescent="0.3">
      <c r="B33" s="1">
        <v>44428</v>
      </c>
      <c r="C33" t="s">
        <v>22</v>
      </c>
      <c r="D33">
        <v>3185</v>
      </c>
      <c r="E33">
        <v>3246.09</v>
      </c>
      <c r="F33">
        <v>3179</v>
      </c>
      <c r="G33">
        <v>3229.06</v>
      </c>
      <c r="H33">
        <v>3315.247691</v>
      </c>
    </row>
    <row r="34" spans="2:8" x14ac:dyDescent="0.3">
      <c r="B34" s="1">
        <v>44428.041666666664</v>
      </c>
      <c r="C34" t="s">
        <v>22</v>
      </c>
      <c r="D34">
        <v>3229.06</v>
      </c>
      <c r="E34">
        <v>3243.16</v>
      </c>
      <c r="F34">
        <v>3213.85</v>
      </c>
      <c r="G34">
        <v>3237.67</v>
      </c>
      <c r="H34">
        <v>867.80081050000001</v>
      </c>
    </row>
    <row r="35" spans="2:8" x14ac:dyDescent="0.3">
      <c r="B35" s="1">
        <v>44428.083333333336</v>
      </c>
      <c r="C35" t="s">
        <v>22</v>
      </c>
      <c r="D35">
        <v>3237.67</v>
      </c>
      <c r="E35">
        <v>3241.86</v>
      </c>
      <c r="F35">
        <v>3223.99</v>
      </c>
      <c r="G35">
        <v>3230.92</v>
      </c>
      <c r="H35">
        <v>428.4332445</v>
      </c>
    </row>
    <row r="36" spans="2:8" x14ac:dyDescent="0.3">
      <c r="B36" s="1">
        <v>44428.125</v>
      </c>
      <c r="C36" t="s">
        <v>22</v>
      </c>
      <c r="D36">
        <v>3230.92</v>
      </c>
      <c r="E36">
        <v>3234.36</v>
      </c>
      <c r="F36">
        <v>3210.9</v>
      </c>
      <c r="G36">
        <v>3217.82</v>
      </c>
      <c r="H36">
        <v>592.19632390000004</v>
      </c>
    </row>
    <row r="37" spans="2:8" x14ac:dyDescent="0.3">
      <c r="B37" s="1">
        <v>44428.166666666664</v>
      </c>
      <c r="C37" t="s">
        <v>22</v>
      </c>
      <c r="D37">
        <v>3217.82</v>
      </c>
      <c r="E37">
        <v>3234.44</v>
      </c>
      <c r="F37">
        <v>3208.84</v>
      </c>
      <c r="G37">
        <v>3224.3</v>
      </c>
      <c r="H37">
        <v>317.84956979999998</v>
      </c>
    </row>
    <row r="38" spans="2:8" x14ac:dyDescent="0.3">
      <c r="B38" s="1">
        <v>44428.208333333336</v>
      </c>
      <c r="C38" t="s">
        <v>22</v>
      </c>
      <c r="D38">
        <v>3224.3</v>
      </c>
      <c r="E38">
        <v>3226.26</v>
      </c>
      <c r="F38">
        <v>3203.64</v>
      </c>
      <c r="G38">
        <v>3225</v>
      </c>
      <c r="H38">
        <v>509.69657039999998</v>
      </c>
    </row>
    <row r="39" spans="2:8" x14ac:dyDescent="0.3">
      <c r="B39" s="1">
        <v>44428.25</v>
      </c>
      <c r="C39" t="s">
        <v>22</v>
      </c>
      <c r="D39">
        <v>3225</v>
      </c>
      <c r="E39">
        <v>3235</v>
      </c>
      <c r="F39">
        <v>3209.25</v>
      </c>
      <c r="G39">
        <v>3229.54</v>
      </c>
      <c r="H39">
        <v>431.14321319999999</v>
      </c>
    </row>
    <row r="40" spans="2:8" x14ac:dyDescent="0.3">
      <c r="B40" s="1">
        <v>44428.291666666664</v>
      </c>
      <c r="C40" t="s">
        <v>22</v>
      </c>
      <c r="D40">
        <v>3229.54</v>
      </c>
      <c r="E40">
        <v>3231.38</v>
      </c>
      <c r="F40">
        <v>3208.1</v>
      </c>
      <c r="G40">
        <v>3213.25</v>
      </c>
      <c r="H40">
        <v>274.1666712</v>
      </c>
    </row>
    <row r="41" spans="2:8" x14ac:dyDescent="0.3">
      <c r="B41" s="1">
        <v>44428.333333333336</v>
      </c>
      <c r="C41" t="s">
        <v>22</v>
      </c>
      <c r="D41">
        <v>3213.25</v>
      </c>
      <c r="E41">
        <v>3224.9</v>
      </c>
      <c r="F41">
        <v>3187.16</v>
      </c>
      <c r="G41">
        <v>3198.67</v>
      </c>
      <c r="H41">
        <v>435.82358840000001</v>
      </c>
    </row>
    <row r="42" spans="2:8" x14ac:dyDescent="0.3">
      <c r="B42" s="1">
        <v>44428.375</v>
      </c>
      <c r="C42" t="s">
        <v>22</v>
      </c>
      <c r="D42">
        <v>3198.67</v>
      </c>
      <c r="E42">
        <v>3215.95</v>
      </c>
      <c r="F42">
        <v>3196.52</v>
      </c>
      <c r="G42">
        <v>3206.46</v>
      </c>
      <c r="H42">
        <v>416.11827640000001</v>
      </c>
    </row>
    <row r="43" spans="2:8" x14ac:dyDescent="0.3">
      <c r="B43" s="1">
        <v>44428.416666666664</v>
      </c>
      <c r="C43" t="s">
        <v>22</v>
      </c>
      <c r="D43">
        <v>3206.46</v>
      </c>
      <c r="E43">
        <v>3224.99</v>
      </c>
      <c r="F43">
        <v>3204.37</v>
      </c>
      <c r="G43">
        <v>3215.93</v>
      </c>
      <c r="H43">
        <v>269.67606169999999</v>
      </c>
    </row>
    <row r="44" spans="2:8" x14ac:dyDescent="0.3">
      <c r="B44" s="1">
        <v>44428.458333333336</v>
      </c>
      <c r="C44" t="s">
        <v>22</v>
      </c>
      <c r="D44">
        <v>3215.93</v>
      </c>
      <c r="E44">
        <v>3218.95</v>
      </c>
      <c r="F44">
        <v>3200.38</v>
      </c>
      <c r="G44">
        <v>3206.55</v>
      </c>
      <c r="H44">
        <v>412.53556689999999</v>
      </c>
    </row>
    <row r="45" spans="2:8" x14ac:dyDescent="0.3">
      <c r="B45" s="1">
        <v>44428.5</v>
      </c>
      <c r="C45" t="s">
        <v>22</v>
      </c>
      <c r="D45">
        <v>3206.55</v>
      </c>
      <c r="E45">
        <v>3242.42</v>
      </c>
      <c r="F45">
        <v>3204.52</v>
      </c>
      <c r="G45">
        <v>3238.42</v>
      </c>
      <c r="H45">
        <v>646.62965840000004</v>
      </c>
    </row>
    <row r="46" spans="2:8" x14ac:dyDescent="0.3">
      <c r="B46" s="1">
        <v>44428.541666666664</v>
      </c>
      <c r="C46" t="s">
        <v>22</v>
      </c>
      <c r="D46">
        <v>3238.42</v>
      </c>
      <c r="E46">
        <v>3264.76</v>
      </c>
      <c r="F46">
        <v>3226.49</v>
      </c>
      <c r="G46">
        <v>3260</v>
      </c>
      <c r="H46">
        <v>1404.932777</v>
      </c>
    </row>
    <row r="47" spans="2:8" x14ac:dyDescent="0.3">
      <c r="B47" s="1">
        <v>44428.583333333336</v>
      </c>
      <c r="C47" t="s">
        <v>22</v>
      </c>
      <c r="D47">
        <v>3260</v>
      </c>
      <c r="E47">
        <v>3301.22</v>
      </c>
      <c r="F47">
        <v>3251.3</v>
      </c>
      <c r="G47">
        <v>3282.93</v>
      </c>
      <c r="H47">
        <v>1705.024461</v>
      </c>
    </row>
    <row r="48" spans="2:8" x14ac:dyDescent="0.3">
      <c r="B48" s="1">
        <v>44428.625</v>
      </c>
      <c r="C48" t="s">
        <v>22</v>
      </c>
      <c r="D48">
        <v>3282.93</v>
      </c>
      <c r="E48">
        <v>3290.99</v>
      </c>
      <c r="F48">
        <v>3261.86</v>
      </c>
      <c r="G48">
        <v>3283.11</v>
      </c>
      <c r="H48">
        <v>1697.710296</v>
      </c>
    </row>
    <row r="49" spans="2:8" x14ac:dyDescent="0.3">
      <c r="B49" s="1">
        <v>44428.666666666664</v>
      </c>
      <c r="C49" t="s">
        <v>22</v>
      </c>
      <c r="D49">
        <v>3283.11</v>
      </c>
      <c r="E49">
        <v>3299.01</v>
      </c>
      <c r="F49">
        <v>3243.15</v>
      </c>
      <c r="G49">
        <v>3266.15</v>
      </c>
      <c r="H49">
        <v>1403.046685</v>
      </c>
    </row>
    <row r="50" spans="2:8" x14ac:dyDescent="0.3">
      <c r="B50" s="1">
        <v>44428.708333333336</v>
      </c>
      <c r="C50" t="s">
        <v>22</v>
      </c>
      <c r="D50">
        <v>3266.15</v>
      </c>
      <c r="E50">
        <v>3275.43</v>
      </c>
      <c r="F50">
        <v>3249.24</v>
      </c>
      <c r="G50">
        <v>3252.49</v>
      </c>
      <c r="H50">
        <v>698.10566559999995</v>
      </c>
    </row>
    <row r="51" spans="2:8" x14ac:dyDescent="0.3">
      <c r="B51" s="1">
        <v>44428.75</v>
      </c>
      <c r="C51" t="s">
        <v>22</v>
      </c>
      <c r="D51">
        <v>3252.49</v>
      </c>
      <c r="E51">
        <v>3258.08</v>
      </c>
      <c r="F51">
        <v>3218.68</v>
      </c>
      <c r="G51">
        <v>3235.8</v>
      </c>
      <c r="H51">
        <v>1434.106904</v>
      </c>
    </row>
    <row r="52" spans="2:8" x14ac:dyDescent="0.3">
      <c r="B52" s="1">
        <v>44428.791666666664</v>
      </c>
      <c r="C52" t="s">
        <v>22</v>
      </c>
      <c r="D52">
        <v>3235.8</v>
      </c>
      <c r="E52">
        <v>3258.55</v>
      </c>
      <c r="F52">
        <v>3235.79</v>
      </c>
      <c r="G52">
        <v>3252.65</v>
      </c>
      <c r="H52">
        <v>646.33257060000005</v>
      </c>
    </row>
    <row r="53" spans="2:8" x14ac:dyDescent="0.3">
      <c r="B53" s="1">
        <v>44428.833333333336</v>
      </c>
      <c r="C53" t="s">
        <v>22</v>
      </c>
      <c r="D53">
        <v>3252.65</v>
      </c>
      <c r="E53">
        <v>3278.09</v>
      </c>
      <c r="F53">
        <v>3247.45</v>
      </c>
      <c r="G53">
        <v>3260.93</v>
      </c>
      <c r="H53">
        <v>694.95917829999996</v>
      </c>
    </row>
    <row r="54" spans="2:8" x14ac:dyDescent="0.3">
      <c r="B54" s="1">
        <v>44428.875</v>
      </c>
      <c r="C54" t="s">
        <v>22</v>
      </c>
      <c r="D54">
        <v>3260.93</v>
      </c>
      <c r="E54">
        <v>3295.67</v>
      </c>
      <c r="F54">
        <v>3260.31</v>
      </c>
      <c r="G54">
        <v>3291.43</v>
      </c>
      <c r="H54">
        <v>722.59029129999999</v>
      </c>
    </row>
    <row r="55" spans="2:8" x14ac:dyDescent="0.3">
      <c r="B55" s="1">
        <v>44428.916666666664</v>
      </c>
      <c r="C55" t="s">
        <v>22</v>
      </c>
      <c r="D55">
        <v>3291.43</v>
      </c>
      <c r="E55">
        <v>3294.34</v>
      </c>
      <c r="F55">
        <v>3250</v>
      </c>
      <c r="G55">
        <v>3261.03</v>
      </c>
      <c r="H55">
        <v>968.56238020000001</v>
      </c>
    </row>
    <row r="56" spans="2:8" x14ac:dyDescent="0.3">
      <c r="B56" s="1">
        <v>44428.958333333336</v>
      </c>
      <c r="C56" t="s">
        <v>22</v>
      </c>
      <c r="D56">
        <v>3261.03</v>
      </c>
      <c r="E56">
        <v>3288.27</v>
      </c>
      <c r="F56">
        <v>3258.59</v>
      </c>
      <c r="G56">
        <v>3287.04</v>
      </c>
      <c r="H56">
        <v>4418.6167679999999</v>
      </c>
    </row>
    <row r="57" spans="2:8" x14ac:dyDescent="0.3">
      <c r="B57" s="1">
        <v>44429</v>
      </c>
      <c r="C57" t="s">
        <v>22</v>
      </c>
      <c r="D57">
        <v>3287.04</v>
      </c>
      <c r="E57">
        <v>3287.04</v>
      </c>
      <c r="F57">
        <v>3276.24</v>
      </c>
      <c r="G57">
        <v>3279.85</v>
      </c>
      <c r="H57">
        <v>191.05595389999999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D44D-1CD2-4AFF-8CA5-3337A2622FBA}">
  <dimension ref="B2:AF57"/>
  <sheetViews>
    <sheetView tabSelected="1" workbookViewId="0">
      <selection activeCell="AB20" sqref="AB20"/>
    </sheetView>
  </sheetViews>
  <sheetFormatPr defaultRowHeight="14.4" x14ac:dyDescent="0.3"/>
  <cols>
    <col min="2" max="2" width="16.77734375" customWidth="1"/>
    <col min="3" max="3" width="16.88671875" customWidth="1"/>
    <col min="4" max="4" width="14.77734375" customWidth="1"/>
    <col min="10" max="10" width="15.6640625" customWidth="1"/>
    <col min="11" max="11" width="10.77734375" customWidth="1"/>
    <col min="12" max="12" width="9.5546875" customWidth="1"/>
    <col min="13" max="13" width="9.6640625" customWidth="1"/>
    <col min="15" max="15" width="9.109375" customWidth="1"/>
    <col min="16" max="16" width="9.33203125" customWidth="1"/>
    <col min="17" max="17" width="9.88671875" customWidth="1"/>
    <col min="18" max="18" width="10.5546875" customWidth="1"/>
    <col min="19" max="19" width="9.44140625" customWidth="1"/>
    <col min="20" max="20" width="11.44140625" customWidth="1"/>
    <col min="21" max="21" width="9.88671875" customWidth="1"/>
    <col min="22" max="22" width="12.109375" customWidth="1"/>
    <col min="25" max="25" width="10.21875" customWidth="1"/>
    <col min="27" max="27" width="14.6640625" customWidth="1"/>
    <col min="28" max="28" width="13.33203125" customWidth="1"/>
    <col min="29" max="29" width="17.77734375" customWidth="1"/>
    <col min="31" max="31" width="18.44140625" customWidth="1"/>
  </cols>
  <sheetData>
    <row r="2" spans="2:32" x14ac:dyDescent="0.3">
      <c r="B2" s="2" t="s">
        <v>32</v>
      </c>
    </row>
    <row r="3" spans="2:32" x14ac:dyDescent="0.3">
      <c r="B3" t="s">
        <v>12</v>
      </c>
      <c r="C3" t="s">
        <v>31</v>
      </c>
    </row>
    <row r="4" spans="2:32" x14ac:dyDescent="0.3">
      <c r="B4" t="s">
        <v>11</v>
      </c>
      <c r="C4" s="1">
        <v>44426</v>
      </c>
      <c r="D4" s="1">
        <v>44429</v>
      </c>
    </row>
    <row r="5" spans="2:32" x14ac:dyDescent="0.3">
      <c r="B5" t="s">
        <v>7</v>
      </c>
      <c r="C5" s="1">
        <v>44428</v>
      </c>
    </row>
    <row r="6" spans="2:32" x14ac:dyDescent="0.3">
      <c r="B6" t="s">
        <v>8</v>
      </c>
      <c r="C6" s="1">
        <v>44429</v>
      </c>
    </row>
    <row r="8" spans="2:32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J8" s="2" t="s">
        <v>9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19</v>
      </c>
      <c r="X8" s="2" t="s">
        <v>20</v>
      </c>
      <c r="Y8" s="2" t="s">
        <v>21</v>
      </c>
      <c r="Z8" s="2" t="s">
        <v>36</v>
      </c>
      <c r="AA8" s="2" t="s">
        <v>42</v>
      </c>
      <c r="AB8" s="2" t="s">
        <v>43</v>
      </c>
      <c r="AC8" s="2" t="s">
        <v>45</v>
      </c>
      <c r="AE8" s="2" t="s">
        <v>44</v>
      </c>
    </row>
    <row r="9" spans="2:32" x14ac:dyDescent="0.3">
      <c r="B9" s="1">
        <v>44426</v>
      </c>
      <c r="C9" t="s">
        <v>22</v>
      </c>
      <c r="D9">
        <v>3013.3</v>
      </c>
      <c r="E9">
        <v>3043.88</v>
      </c>
      <c r="F9">
        <v>2975</v>
      </c>
      <c r="G9">
        <v>3021.03</v>
      </c>
      <c r="H9">
        <v>1811.9074969999999</v>
      </c>
      <c r="J9" s="1">
        <v>44428</v>
      </c>
      <c r="K9">
        <f>SUM(G17:G21)/COUNT(G17:G21)</f>
        <v>3080.3</v>
      </c>
      <c r="L9">
        <f>SUM(G12:G21)/COUNT(G12:G21)</f>
        <v>3056.797</v>
      </c>
      <c r="N9">
        <f>(1/3)*G21+(1-1/3)*(SUM(G16:G20)/COUNT(G16:G20))</f>
        <v>3094.9826666666668</v>
      </c>
      <c r="O9">
        <f>(2/11)*G21+(1-2/11)*(SUM(G11:G20)/COUNT(G11:G20))</f>
        <v>3073.0449999999996</v>
      </c>
      <c r="Q9" cm="1">
        <f t="array" ref="Q9">(1/5)*MAX(G21-D21,0)+(1-1/5)*(SUM(IF(G16:G20-D16:D20&gt;0,G16:G20-D16:D20,0))/5)</f>
        <v>49.419599999999939</v>
      </c>
      <c r="R9" cm="1">
        <f t="array" ref="R9">(1/5)*MAX(D21-G21,0)+(1-1/5)*(SUM(IF(D16:D20-G16:G20&gt;0,D16:D20-G16:G20,0))/5)</f>
        <v>16.971199999999953</v>
      </c>
      <c r="S9" cm="1">
        <f t="array" ref="S9">(1/10)*MAX(G21-D21,0)+(1-1/10)*(SUM(IF(G11:G20-D11:D20&gt;0,G11:G20-D11:D20,0))/10)</f>
        <v>39.121399999999973</v>
      </c>
      <c r="T9" cm="1">
        <f t="array" ref="T9">(1/10)*MAX(D21-G21,0)+(1-1/10)*(SUM(IF(D11:D20-G11:G20&gt;0,D11:D20-G11:G20,0))/10)</f>
        <v>22.193999999999992</v>
      </c>
      <c r="W9">
        <f t="shared" ref="W9" si="0">100-IF(R9=0,0,100/(1+Q9/R9))</f>
        <v>74.437422052453087</v>
      </c>
      <c r="X9">
        <f t="shared" ref="X9" si="1">100-IF(T9=0,0,100/(1+S9/T9))</f>
        <v>63.803546906649871</v>
      </c>
      <c r="Z9">
        <v>0</v>
      </c>
      <c r="AA9">
        <v>0</v>
      </c>
      <c r="AB9">
        <v>0</v>
      </c>
      <c r="AC9">
        <v>0</v>
      </c>
      <c r="AE9">
        <v>0</v>
      </c>
    </row>
    <row r="10" spans="2:32" x14ac:dyDescent="0.3">
      <c r="B10" s="1">
        <v>44426.125</v>
      </c>
      <c r="C10" t="s">
        <v>22</v>
      </c>
      <c r="D10">
        <v>3021.03</v>
      </c>
      <c r="E10">
        <v>3050.05</v>
      </c>
      <c r="F10">
        <v>3009.51</v>
      </c>
      <c r="G10">
        <v>3050.05</v>
      </c>
      <c r="H10">
        <v>477.43394899999998</v>
      </c>
      <c r="J10" s="1">
        <v>44428.125</v>
      </c>
      <c r="K10">
        <f t="shared" ref="K10:K15" si="2">SUM(G18:G22)/COUNT(G18:G22)</f>
        <v>3123.5279999999998</v>
      </c>
      <c r="L10">
        <f t="shared" ref="L10:L15" si="3">SUM(G13:G22)/COUNT(G13:G22)</f>
        <v>3078.5870000000004</v>
      </c>
      <c r="N10">
        <f>(1/3)*G22+(1-1/3)*N9</f>
        <v>3135.9284444444447</v>
      </c>
      <c r="O10">
        <f>(2/11)*G22+(1-2/11)*O9</f>
        <v>3099.3677272727268</v>
      </c>
      <c r="Q10">
        <f t="shared" ref="Q10:Q15" si="4">(1/5)*MAX(G22-D22,0)+(1-1/5)*Q9</f>
        <v>39.535679999999957</v>
      </c>
      <c r="R10">
        <f t="shared" ref="R10:R15" si="5">(1/5)*MAX(D22-G22,0)+(1-1/5)*R9</f>
        <v>15.824959999999921</v>
      </c>
      <c r="S10">
        <f>(1/10)*MAX(G22-D22,0)+(1-1/10)*S9</f>
        <v>35.209259999999979</v>
      </c>
      <c r="T10">
        <f>(1/10)*MAX(D22-G22,0)+(1-1/10)*T9</f>
        <v>21.098599999999969</v>
      </c>
      <c r="W10">
        <f t="shared" ref="W10:W15" si="6">100-IF(R10=0,0,100/(1+Q10/R10))</f>
        <v>71.414781332007806</v>
      </c>
      <c r="X10">
        <f t="shared" ref="X10:X15" si="7">100-IF(T10=0,0,100/(1+S10/T10))</f>
        <v>62.529920334390283</v>
      </c>
      <c r="Z10">
        <f>HOUR(J10-$J$9)</f>
        <v>3</v>
      </c>
      <c r="AA10" s="5">
        <f>(O10-O9)/(Z10-Z9)</f>
        <v>8.7742424242424022</v>
      </c>
      <c r="AB10">
        <f>(AA10-AA9)/(Z10-Z9)</f>
        <v>2.9247474747474675</v>
      </c>
      <c r="AC10" cm="1">
        <f t="array" ref="AC10:AD10">LINEST(O9:O10,Z9:Z10,TRUE,FALSE)</f>
        <v>8.7742424242424022</v>
      </c>
      <c r="AD10">
        <v>3073.0449999999996</v>
      </c>
      <c r="AE10">
        <f>(AC10-AC9)/(Z10-Z9)</f>
        <v>2.9247474747474675</v>
      </c>
    </row>
    <row r="11" spans="2:32" x14ac:dyDescent="0.3">
      <c r="B11" s="1">
        <v>44426.333333333336</v>
      </c>
      <c r="C11" t="s">
        <v>22</v>
      </c>
      <c r="D11">
        <v>3050.05</v>
      </c>
      <c r="E11">
        <v>3050.04</v>
      </c>
      <c r="F11">
        <v>3017</v>
      </c>
      <c r="G11">
        <v>3044.84</v>
      </c>
      <c r="H11">
        <v>415.33258410000002</v>
      </c>
      <c r="J11" s="1">
        <v>44428.333333333336</v>
      </c>
      <c r="K11">
        <f t="shared" si="2"/>
        <v>3168.2619999999997</v>
      </c>
      <c r="L11">
        <f t="shared" si="3"/>
        <v>3086.3040000000001</v>
      </c>
      <c r="M11">
        <f t="shared" ref="M11:M15" si="8">SUM(G9:G23)/COUNT(G9:G23)</f>
        <v>3073.3586666666665</v>
      </c>
      <c r="N11">
        <f t="shared" ref="N11:N15" si="9">(1/3)*G23+(1-1/3)*N10</f>
        <v>3156.8422962962968</v>
      </c>
      <c r="O11">
        <f t="shared" ref="O11:O15" si="10">(2/11)*G23+(1-2/11)*O10</f>
        <v>3117.4226859504124</v>
      </c>
      <c r="Q11">
        <f t="shared" si="4"/>
        <v>31.628543999999966</v>
      </c>
      <c r="R11">
        <f t="shared" si="5"/>
        <v>16.489967999999955</v>
      </c>
      <c r="S11">
        <f t="shared" ref="S11:S15" si="11">(1/10)*MAX(G23-D23,0)+(1-1/10)*S10</f>
        <v>31.688333999999983</v>
      </c>
      <c r="T11">
        <f t="shared" ref="T11:T15" si="12">(1/10)*MAX(D23-G23,0)+(1-1/10)*T10</f>
        <v>20.903739999999981</v>
      </c>
      <c r="W11">
        <f t="shared" si="6"/>
        <v>65.730511367433849</v>
      </c>
      <c r="X11">
        <f t="shared" si="7"/>
        <v>60.253060185456853</v>
      </c>
      <c r="Z11">
        <f t="shared" ref="Z11:Z15" si="13">HOUR(J11-$J$9)</f>
        <v>8</v>
      </c>
      <c r="AA11" s="5">
        <f t="shared" ref="AA11:AA15" si="14">(O11-O10)/(Z11-Z10)</f>
        <v>3.6109917355371182</v>
      </c>
      <c r="AB11">
        <f t="shared" ref="AB11:AB15" si="15">(AA11-AA10)/(Z11-Z10)</f>
        <v>-1.0326501377410569</v>
      </c>
      <c r="AC11" cm="1">
        <f t="array" ref="AC11:AD11">LINEST(O9:O11,Z9:Z11,TRUE,FALSE)</f>
        <v>5.3496373756113469</v>
      </c>
      <c r="AD11">
        <v>3076.9964673638051</v>
      </c>
      <c r="AE11" cm="1">
        <f t="array" ref="AE11:AF11">LINEST(AC9:AC11,Z9:Z11,TRUE,FALSE)</f>
        <v>0.53057960239247648</v>
      </c>
      <c r="AF11">
        <v>2.7625013911788363</v>
      </c>
    </row>
    <row r="12" spans="2:32" x14ac:dyDescent="0.3">
      <c r="B12" s="1">
        <v>44426.458333333336</v>
      </c>
      <c r="C12" t="s">
        <v>22</v>
      </c>
      <c r="D12">
        <v>3044.84</v>
      </c>
      <c r="E12">
        <v>3058.11</v>
      </c>
      <c r="F12">
        <v>2992.05</v>
      </c>
      <c r="G12">
        <v>2999.92</v>
      </c>
      <c r="H12">
        <v>635.29499429999998</v>
      </c>
      <c r="J12" s="1">
        <v>44428.458333333336</v>
      </c>
      <c r="K12">
        <f t="shared" si="2"/>
        <v>3199.9019999999996</v>
      </c>
      <c r="L12">
        <f t="shared" si="3"/>
        <v>3103.8490000000002</v>
      </c>
      <c r="M12">
        <f t="shared" si="8"/>
        <v>3085.7266666666669</v>
      </c>
      <c r="N12">
        <f t="shared" si="9"/>
        <v>3173.4115308641981</v>
      </c>
      <c r="O12">
        <f t="shared" si="10"/>
        <v>3133.6276521412465</v>
      </c>
      <c r="P12">
        <f>(1/8)*G24+(1-1/8)*(SUM(G9:G23)/COUNT(G9:G23))</f>
        <v>3090.0075833333331</v>
      </c>
      <c r="Q12">
        <f t="shared" si="4"/>
        <v>26.878835199999997</v>
      </c>
      <c r="R12">
        <f t="shared" si="5"/>
        <v>13.191974399999964</v>
      </c>
      <c r="S12">
        <f t="shared" si="11"/>
        <v>29.307500599999997</v>
      </c>
      <c r="T12">
        <f t="shared" si="12"/>
        <v>18.813365999999984</v>
      </c>
      <c r="U12" cm="1">
        <f t="array" ref="U12">(1/15)*MAX(G24-D24,0)+(1-1/15)*(SUM(IF(G9:G23-D9:D23&gt;0,G9:G23-D9:D23,0))/15)</f>
        <v>29.294399999999985</v>
      </c>
      <c r="V12" cm="1">
        <f t="array" ref="V12">(1/15)*MAX(D24-G24,0)+(1-1/15)*(SUM(IF(D9:D23-G9:G23&gt;0,D9:D23-G9:G23,0))/15)</f>
        <v>17.23493333333332</v>
      </c>
      <c r="W12">
        <f t="shared" si="6"/>
        <v>67.078343233674076</v>
      </c>
      <c r="X12">
        <f t="shared" si="7"/>
        <v>60.903933513117586</v>
      </c>
      <c r="Y12">
        <f t="shared" ref="Y12:Y15" si="16">100-IF(V12=0,0,100/(1+U12/V12))</f>
        <v>62.958993609765884</v>
      </c>
      <c r="Z12">
        <f t="shared" si="13"/>
        <v>11</v>
      </c>
      <c r="AA12" s="5">
        <f t="shared" si="14"/>
        <v>5.4016553969446859</v>
      </c>
      <c r="AB12">
        <f t="shared" si="15"/>
        <v>0.59688788713585594</v>
      </c>
      <c r="AC12" cm="1">
        <f t="array" ref="AC12:AD12">LINEST(O10:O12,Z10:Z12,TRUE,FALSE)</f>
        <v>4.2139703153988499</v>
      </c>
      <c r="AD12">
        <v>3085.9035728085369</v>
      </c>
      <c r="AE12" cm="1">
        <f t="array" ref="AE12:AF12">LINEST(AC10:AC12,Z10:Z12,TRUE,FALSE)</f>
        <v>-0.5817571764749101</v>
      </c>
      <c r="AF12">
        <v>10.378835999233541</v>
      </c>
    </row>
    <row r="13" spans="2:32" x14ac:dyDescent="0.3">
      <c r="B13" s="1">
        <v>44426.666666666664</v>
      </c>
      <c r="C13" t="s">
        <v>22</v>
      </c>
      <c r="D13">
        <v>2999.92</v>
      </c>
      <c r="E13">
        <v>3125.99</v>
      </c>
      <c r="F13">
        <v>3096.01</v>
      </c>
      <c r="G13">
        <v>3121.5</v>
      </c>
      <c r="H13">
        <v>282.75522360000002</v>
      </c>
      <c r="J13" s="1">
        <v>44428.666666666664</v>
      </c>
      <c r="K13">
        <f t="shared" si="2"/>
        <v>3223.6499999999996</v>
      </c>
      <c r="L13">
        <f t="shared" si="3"/>
        <v>3125.7969999999996</v>
      </c>
      <c r="M13">
        <f t="shared" si="8"/>
        <v>3100.1333333333332</v>
      </c>
      <c r="N13">
        <f t="shared" si="9"/>
        <v>3204.3243539094656</v>
      </c>
      <c r="O13">
        <f t="shared" si="10"/>
        <v>3157.7226244792014</v>
      </c>
      <c r="P13">
        <f>(1/8)*G25+(1-1/8)*P12</f>
        <v>3112.0253854166667</v>
      </c>
      <c r="Q13">
        <f t="shared" si="4"/>
        <v>33.423068159999978</v>
      </c>
      <c r="R13">
        <f t="shared" si="5"/>
        <v>10.553579519999971</v>
      </c>
      <c r="S13">
        <f t="shared" si="11"/>
        <v>32.33675053999999</v>
      </c>
      <c r="T13">
        <f t="shared" si="12"/>
        <v>16.932029399999987</v>
      </c>
      <c r="U13">
        <f>(1/15)*MAX(G25-D25,0)+(1-1/15)*U12</f>
        <v>31.314773333333314</v>
      </c>
      <c r="V13">
        <f>(1/15)*MAX(D25-G25,0)+(1-1/15)*V12</f>
        <v>16.085937777777765</v>
      </c>
      <c r="W13">
        <f t="shared" si="6"/>
        <v>76.001855355610445</v>
      </c>
      <c r="X13">
        <f t="shared" si="7"/>
        <v>65.633349515413244</v>
      </c>
      <c r="Y13">
        <f t="shared" si="16"/>
        <v>66.063931530328659</v>
      </c>
      <c r="Z13">
        <f t="shared" si="13"/>
        <v>16</v>
      </c>
      <c r="AA13" s="5">
        <f t="shared" si="14"/>
        <v>4.8189944675909828</v>
      </c>
      <c r="AB13">
        <f t="shared" si="15"/>
        <v>-0.11653218587074061</v>
      </c>
      <c r="AC13" cm="1">
        <f t="array" ref="AC13:AD13">LINEST(O11:O13,Z11:Z13,TRUE,FALSE)</f>
        <v>5.0151966172713127</v>
      </c>
      <c r="AD13">
        <v>3077.7470269887881</v>
      </c>
      <c r="AE13" cm="1">
        <f t="array" ref="AE13:AF13">LINEST(AC11:AC13,Z11:Z13,TRUE,FALSE)</f>
        <v>-2.1187711612198533E-2</v>
      </c>
      <c r="AF13">
        <v>5.10679140490282</v>
      </c>
    </row>
    <row r="14" spans="2:32" x14ac:dyDescent="0.3">
      <c r="B14" s="1">
        <v>44426.791666666664</v>
      </c>
      <c r="C14" t="s">
        <v>22</v>
      </c>
      <c r="D14">
        <v>3121.5</v>
      </c>
      <c r="E14">
        <v>3069.22</v>
      </c>
      <c r="F14">
        <v>3021.99</v>
      </c>
      <c r="G14">
        <v>3031.1</v>
      </c>
      <c r="H14">
        <v>1796.177158</v>
      </c>
      <c r="J14" s="1">
        <v>44428.791666666664</v>
      </c>
      <c r="K14">
        <f t="shared" si="2"/>
        <v>3228.3679999999999</v>
      </c>
      <c r="L14">
        <f t="shared" si="3"/>
        <v>3154.3339999999998</v>
      </c>
      <c r="M14">
        <f t="shared" si="8"/>
        <v>3113.9873333333335</v>
      </c>
      <c r="N14">
        <f t="shared" si="9"/>
        <v>3220.4329026063106</v>
      </c>
      <c r="O14">
        <f t="shared" si="10"/>
        <v>3174.9821473011648</v>
      </c>
      <c r="P14">
        <f t="shared" ref="P14:P15" si="17">(1/8)*G26+(1-1/8)*P13</f>
        <v>3129.6034622395837</v>
      </c>
      <c r="Q14">
        <f t="shared" si="4"/>
        <v>26.738454527999984</v>
      </c>
      <c r="R14">
        <f t="shared" si="5"/>
        <v>11.142863615999978</v>
      </c>
      <c r="S14">
        <f t="shared" si="11"/>
        <v>29.103075485999991</v>
      </c>
      <c r="T14">
        <f t="shared" si="12"/>
        <v>16.588826459999989</v>
      </c>
      <c r="U14">
        <f t="shared" ref="U14:U15" si="18">(1/15)*MAX(G26-D26,0)+(1-1/15)*U13</f>
        <v>29.227121777777761</v>
      </c>
      <c r="V14">
        <f t="shared" ref="V14:V15" si="19">(1/15)*MAX(D26-G26,0)+(1-1/15)*V13</f>
        <v>15.913541925925914</v>
      </c>
      <c r="W14">
        <f t="shared" si="6"/>
        <v>70.584804959420609</v>
      </c>
      <c r="X14">
        <f t="shared" si="7"/>
        <v>63.69416515074127</v>
      </c>
      <c r="Y14">
        <f t="shared" si="16"/>
        <v>64.746770161865726</v>
      </c>
      <c r="Z14">
        <f t="shared" si="13"/>
        <v>19</v>
      </c>
      <c r="AA14" s="5">
        <f t="shared" si="14"/>
        <v>5.7531742739878</v>
      </c>
      <c r="AB14">
        <f t="shared" si="15"/>
        <v>0.31139326879893908</v>
      </c>
      <c r="AC14" cm="1">
        <f t="array" ref="AC14:AD14">LINEST(O12:O14,Z12:Z14,TRUE,FALSE)</f>
        <v>5.1335652187246046</v>
      </c>
      <c r="AD14">
        <v>3076.7294746200932</v>
      </c>
      <c r="AE14" cm="1">
        <f t="array" ref="AE14:AF14">LINEST(AC12:AC14,Z12:Z14,TRUE,FALSE)</f>
        <v>0.11957139326865536</v>
      </c>
      <c r="AF14">
        <v>2.954149353678873</v>
      </c>
    </row>
    <row r="15" spans="2:32" x14ac:dyDescent="0.3">
      <c r="B15" s="1">
        <v>44427</v>
      </c>
      <c r="C15" t="s">
        <v>22</v>
      </c>
      <c r="D15">
        <v>3031.1</v>
      </c>
      <c r="E15">
        <v>3048.87</v>
      </c>
      <c r="F15">
        <v>3000</v>
      </c>
      <c r="G15">
        <v>3046.67</v>
      </c>
      <c r="H15">
        <v>450.39031130000001</v>
      </c>
      <c r="J15" s="1">
        <v>44429</v>
      </c>
      <c r="K15">
        <f t="shared" si="2"/>
        <v>3240.7740000000003</v>
      </c>
      <c r="L15">
        <f t="shared" si="3"/>
        <v>3182.1509999999998</v>
      </c>
      <c r="M15">
        <f t="shared" si="8"/>
        <v>3132.6493333333337</v>
      </c>
      <c r="N15">
        <f t="shared" si="9"/>
        <v>3240.2386017375406</v>
      </c>
      <c r="O15">
        <f t="shared" si="10"/>
        <v>3194.0490296100438</v>
      </c>
      <c r="P15">
        <f t="shared" si="17"/>
        <v>3148.3842794596358</v>
      </c>
      <c r="Q15">
        <f t="shared" si="4"/>
        <v>26.830763622399949</v>
      </c>
      <c r="R15">
        <f t="shared" si="5"/>
        <v>8.9142908927999827</v>
      </c>
      <c r="S15">
        <f t="shared" si="11"/>
        <v>28.912767937399973</v>
      </c>
      <c r="T15">
        <f t="shared" si="12"/>
        <v>14.929943813999991</v>
      </c>
      <c r="U15">
        <f t="shared" si="18"/>
        <v>29.091980325925899</v>
      </c>
      <c r="V15">
        <f t="shared" si="19"/>
        <v>14.852639130864187</v>
      </c>
      <c r="W15">
        <f t="shared" si="6"/>
        <v>75.061470702165678</v>
      </c>
      <c r="X15">
        <f t="shared" si="7"/>
        <v>65.946577623535674</v>
      </c>
      <c r="Y15">
        <f t="shared" si="16"/>
        <v>66.201461488434319</v>
      </c>
      <c r="Z15">
        <f>HOUR(J15-$J$9)+24</f>
        <v>24</v>
      </c>
      <c r="AA15" s="5">
        <f t="shared" si="14"/>
        <v>3.8133764617758059</v>
      </c>
      <c r="AB15">
        <f t="shared" si="15"/>
        <v>-0.38795956244239882</v>
      </c>
      <c r="AC15" cm="1">
        <f t="array" ref="AC15:AD15">LINEST(O13:O15,Z13:Z15,TRUE,FALSE)</f>
        <v>4.4665736842553558</v>
      </c>
      <c r="AD15">
        <v>3087.7419846731145</v>
      </c>
      <c r="AE15" cm="1">
        <f t="array" ref="AE15:AF15">LINEST(AC13:AC15,Z13:Z15,TRUE,FALSE)</f>
        <v>-7.5192197266469654E-2</v>
      </c>
      <c r="AF15">
        <v>6.3505583863243267</v>
      </c>
    </row>
    <row r="16" spans="2:32" x14ac:dyDescent="0.3">
      <c r="B16" s="1">
        <v>44427.125</v>
      </c>
      <c r="C16" t="s">
        <v>22</v>
      </c>
      <c r="D16">
        <v>3046.67</v>
      </c>
      <c r="E16">
        <v>3009.69</v>
      </c>
      <c r="F16">
        <v>2967.28</v>
      </c>
      <c r="G16">
        <v>2967.28</v>
      </c>
      <c r="H16">
        <v>563.47329090000005</v>
      </c>
      <c r="J16" s="1"/>
    </row>
    <row r="17" spans="2:10" x14ac:dyDescent="0.3">
      <c r="B17" s="1">
        <v>44427.333333333336</v>
      </c>
      <c r="C17" t="s">
        <v>22</v>
      </c>
      <c r="D17">
        <v>2967.28</v>
      </c>
      <c r="E17">
        <v>3022.53</v>
      </c>
      <c r="F17">
        <v>2980.75</v>
      </c>
      <c r="G17">
        <v>3001.68</v>
      </c>
      <c r="H17">
        <v>608.26683249999996</v>
      </c>
      <c r="J17" s="1"/>
    </row>
    <row r="18" spans="2:10" x14ac:dyDescent="0.3">
      <c r="B18" s="1">
        <v>44427.458333333336</v>
      </c>
      <c r="C18" t="s">
        <v>22</v>
      </c>
      <c r="D18">
        <v>3001.68</v>
      </c>
      <c r="E18">
        <v>3002.54</v>
      </c>
      <c r="F18">
        <v>2975</v>
      </c>
      <c r="G18">
        <v>2975</v>
      </c>
      <c r="H18">
        <v>732.10662779999996</v>
      </c>
      <c r="J18" s="1"/>
    </row>
    <row r="19" spans="2:10" x14ac:dyDescent="0.3">
      <c r="B19" s="1">
        <v>44427.666666666664</v>
      </c>
      <c r="C19" t="s">
        <v>22</v>
      </c>
      <c r="D19">
        <v>2975</v>
      </c>
      <c r="E19">
        <v>3078.94</v>
      </c>
      <c r="F19">
        <v>3048.35</v>
      </c>
      <c r="G19">
        <v>3048.35</v>
      </c>
      <c r="H19">
        <v>967.96579359999998</v>
      </c>
      <c r="J19" s="1"/>
    </row>
    <row r="20" spans="2:10" x14ac:dyDescent="0.3">
      <c r="B20" s="1">
        <v>44427.791666666664</v>
      </c>
      <c r="C20" t="s">
        <v>22</v>
      </c>
      <c r="D20">
        <v>3048.35</v>
      </c>
      <c r="E20">
        <v>3164.56</v>
      </c>
      <c r="F20">
        <v>3131</v>
      </c>
      <c r="G20">
        <v>3147.41</v>
      </c>
      <c r="H20">
        <v>1711.120613</v>
      </c>
    </row>
    <row r="21" spans="2:10" x14ac:dyDescent="0.3">
      <c r="B21" s="1">
        <v>44428</v>
      </c>
      <c r="C21" t="s">
        <v>22</v>
      </c>
      <c r="D21">
        <v>3147.41</v>
      </c>
      <c r="E21">
        <v>3246.09</v>
      </c>
      <c r="F21">
        <v>3179</v>
      </c>
      <c r="G21">
        <v>3229.06</v>
      </c>
      <c r="H21">
        <v>3315.247691</v>
      </c>
    </row>
    <row r="22" spans="2:10" x14ac:dyDescent="0.3">
      <c r="B22" s="1">
        <v>44428.125</v>
      </c>
      <c r="C22" t="s">
        <v>22</v>
      </c>
      <c r="D22">
        <v>3229.06</v>
      </c>
      <c r="E22">
        <v>3234.36</v>
      </c>
      <c r="F22">
        <v>3210.9</v>
      </c>
      <c r="G22">
        <v>3217.82</v>
      </c>
      <c r="H22">
        <v>592.19632390000004</v>
      </c>
    </row>
    <row r="23" spans="2:10" x14ac:dyDescent="0.3">
      <c r="B23" s="1">
        <v>44428.333333333336</v>
      </c>
      <c r="C23" t="s">
        <v>22</v>
      </c>
      <c r="D23">
        <v>3217.82</v>
      </c>
      <c r="E23">
        <v>3224.9</v>
      </c>
      <c r="F23">
        <v>3187.16</v>
      </c>
      <c r="G23">
        <v>3198.67</v>
      </c>
      <c r="H23">
        <v>435.82358840000001</v>
      </c>
    </row>
    <row r="24" spans="2:10" x14ac:dyDescent="0.3">
      <c r="B24" s="1">
        <v>44428.458333333336</v>
      </c>
      <c r="C24" t="s">
        <v>22</v>
      </c>
      <c r="D24">
        <v>3198.67</v>
      </c>
      <c r="E24">
        <v>3218.95</v>
      </c>
      <c r="F24">
        <v>3200.38</v>
      </c>
      <c r="G24">
        <v>3206.55</v>
      </c>
      <c r="H24">
        <v>412.53556689999999</v>
      </c>
    </row>
    <row r="25" spans="2:10" x14ac:dyDescent="0.3">
      <c r="B25" s="1">
        <v>44428.666666666664</v>
      </c>
      <c r="C25" t="s">
        <v>22</v>
      </c>
      <c r="D25">
        <v>3206.55</v>
      </c>
      <c r="E25">
        <v>3299.01</v>
      </c>
      <c r="F25">
        <v>3243.15</v>
      </c>
      <c r="G25">
        <v>3266.15</v>
      </c>
      <c r="H25">
        <v>1403.046685</v>
      </c>
    </row>
    <row r="26" spans="2:10" x14ac:dyDescent="0.3">
      <c r="B26" s="1">
        <v>44428.791666666664</v>
      </c>
      <c r="C26" t="s">
        <v>22</v>
      </c>
      <c r="D26">
        <v>3266.15</v>
      </c>
      <c r="E26">
        <v>3258.55</v>
      </c>
      <c r="F26">
        <v>3235.79</v>
      </c>
      <c r="G26">
        <v>3252.65</v>
      </c>
      <c r="H26">
        <v>646.33257060000005</v>
      </c>
    </row>
    <row r="27" spans="2:10" x14ac:dyDescent="0.3">
      <c r="B27" s="1">
        <v>44429</v>
      </c>
      <c r="C27" t="s">
        <v>22</v>
      </c>
      <c r="D27">
        <v>3252.65</v>
      </c>
      <c r="E27">
        <v>3287.04</v>
      </c>
      <c r="F27">
        <v>3276.24</v>
      </c>
      <c r="G27">
        <v>3279.85</v>
      </c>
      <c r="H27">
        <v>191.05595389999999</v>
      </c>
    </row>
    <row r="28" spans="2:10" x14ac:dyDescent="0.3">
      <c r="B28" s="1"/>
    </row>
    <row r="29" spans="2:10" x14ac:dyDescent="0.3">
      <c r="B29" s="1"/>
    </row>
    <row r="30" spans="2:10" x14ac:dyDescent="0.3">
      <c r="B30" s="1"/>
    </row>
    <row r="31" spans="2:10" x14ac:dyDescent="0.3">
      <c r="B31" s="1"/>
    </row>
    <row r="32" spans="2:1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sortState xmlns:xlrd2="http://schemas.microsoft.com/office/spreadsheetml/2017/richdata2" ref="B9:H27">
    <sortCondition ref="B9:B27"/>
  </sortState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 79</dc:creator>
  <cp:lastModifiedBy>Milan Gacic</cp:lastModifiedBy>
  <dcterms:created xsi:type="dcterms:W3CDTF">2022-09-25T07:35:40Z</dcterms:created>
  <dcterms:modified xsi:type="dcterms:W3CDTF">2024-02-03T10:41:55Z</dcterms:modified>
</cp:coreProperties>
</file>