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\website\static\data\"/>
    </mc:Choice>
  </mc:AlternateContent>
  <xr:revisionPtr revIDLastSave="0" documentId="13_ncr:1_{9226C822-4858-46C5-BDCA-DB2827F01AB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roup-a" sheetId="1" r:id="rId1"/>
    <sheet name="group-b" sheetId="2" r:id="rId2"/>
    <sheet name="group-b2" sheetId="4" r:id="rId3"/>
    <sheet name="group-c" sheetId="3" r:id="rId4"/>
    <sheet name="group-c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 a="1"/>
  <c r="S6" i="1" s="1"/>
  <c r="S5" i="1" a="1"/>
  <c r="S5" i="1" s="1"/>
  <c r="S4" i="1" a="1"/>
  <c r="S4" i="1" s="1"/>
  <c r="S3" i="1" a="1"/>
  <c r="S3" i="1" s="1"/>
  <c r="S2" i="1" a="1"/>
  <c r="S2" i="1" s="1"/>
  <c r="S6" i="2" a="1"/>
  <c r="S6" i="2" s="1"/>
  <c r="S5" i="2" a="1"/>
  <c r="S5" i="2" s="1"/>
  <c r="S4" i="2" a="1"/>
  <c r="S4" i="2" s="1"/>
  <c r="S3" i="2" a="1"/>
  <c r="S3" i="2" s="1"/>
  <c r="S2" i="2" a="1"/>
  <c r="S2" i="2" s="1"/>
  <c r="S6" i="4" a="1"/>
  <c r="S6" i="4" s="1"/>
  <c r="S5" i="4" a="1"/>
  <c r="S5" i="4" s="1"/>
  <c r="S4" i="4" a="1"/>
  <c r="S4" i="4" s="1"/>
  <c r="S3" i="4" a="1"/>
  <c r="S3" i="4" s="1"/>
  <c r="S2" i="4" a="1"/>
  <c r="S2" i="4" s="1"/>
  <c r="S6" i="5" a="1"/>
  <c r="S6" i="5" s="1"/>
  <c r="R6" i="5"/>
  <c r="P6" i="5"/>
  <c r="O6" i="5"/>
  <c r="N6" i="5"/>
  <c r="M6" i="5"/>
  <c r="G6" i="5" s="1"/>
  <c r="L6" i="5"/>
  <c r="K6" i="5"/>
  <c r="H6" i="5"/>
  <c r="W6" i="5" s="1"/>
  <c r="S5" i="5" a="1"/>
  <c r="S5" i="5" s="1"/>
  <c r="Q5" i="5"/>
  <c r="O5" i="5"/>
  <c r="N5" i="5"/>
  <c r="M5" i="5"/>
  <c r="G5" i="5" s="1"/>
  <c r="AB5" i="5" s="1"/>
  <c r="L5" i="5"/>
  <c r="R5" i="5" s="1"/>
  <c r="K5" i="5"/>
  <c r="S4" i="5" a="1"/>
  <c r="S4" i="5" s="1"/>
  <c r="Q4" i="5"/>
  <c r="P4" i="5"/>
  <c r="N4" i="5"/>
  <c r="M4" i="5"/>
  <c r="G4" i="5" s="1"/>
  <c r="L4" i="5"/>
  <c r="AE4" i="5" s="1"/>
  <c r="K4" i="5"/>
  <c r="H4" i="5" s="1"/>
  <c r="S3" i="5" a="1"/>
  <c r="S3" i="5" s="1"/>
  <c r="Q3" i="5"/>
  <c r="P3" i="5"/>
  <c r="O3" i="5"/>
  <c r="M3" i="5"/>
  <c r="G3" i="5" s="1"/>
  <c r="L3" i="5"/>
  <c r="AE3" i="5" s="1"/>
  <c r="K3" i="5"/>
  <c r="AC3" i="5" s="1"/>
  <c r="S2" i="5" a="1"/>
  <c r="S2" i="5" s="1"/>
  <c r="Q2" i="5"/>
  <c r="P2" i="5"/>
  <c r="O2" i="5"/>
  <c r="N2" i="5"/>
  <c r="G2" i="5" s="1"/>
  <c r="L2" i="5"/>
  <c r="AE6" i="5" s="1"/>
  <c r="K2" i="5"/>
  <c r="AC5" i="5" s="1"/>
  <c r="S3" i="3" a="1"/>
  <c r="S3" i="3" s="1"/>
  <c r="S4" i="3" a="1"/>
  <c r="S4" i="3" s="1"/>
  <c r="S5" i="3" a="1"/>
  <c r="S5" i="3" s="1"/>
  <c r="S6" i="3" a="1"/>
  <c r="S6" i="3" s="1"/>
  <c r="S2" i="3" a="1"/>
  <c r="S2" i="3" s="1"/>
  <c r="R3" i="1"/>
  <c r="R5" i="1"/>
  <c r="R2" i="1"/>
  <c r="R5" i="4"/>
  <c r="R6" i="4"/>
  <c r="R3" i="3"/>
  <c r="R4" i="3"/>
  <c r="R5" i="3"/>
  <c r="R6" i="3"/>
  <c r="R2" i="3"/>
  <c r="K2" i="4"/>
  <c r="R2" i="4" s="1"/>
  <c r="L2" i="4"/>
  <c r="N2" i="4"/>
  <c r="O2" i="4"/>
  <c r="P2" i="4"/>
  <c r="Q2" i="4"/>
  <c r="K3" i="4"/>
  <c r="L3" i="4"/>
  <c r="M3" i="4"/>
  <c r="O3" i="4"/>
  <c r="P3" i="4"/>
  <c r="Q3" i="4"/>
  <c r="K4" i="4"/>
  <c r="H4" i="4" s="1"/>
  <c r="L4" i="4"/>
  <c r="M4" i="4"/>
  <c r="G4" i="4" s="1"/>
  <c r="N4" i="4"/>
  <c r="P4" i="4"/>
  <c r="Q4" i="4"/>
  <c r="K5" i="4"/>
  <c r="H5" i="4" s="1"/>
  <c r="L5" i="4"/>
  <c r="M5" i="4"/>
  <c r="G5" i="4" s="1"/>
  <c r="N5" i="4"/>
  <c r="O5" i="4"/>
  <c r="Q5" i="4"/>
  <c r="K6" i="4"/>
  <c r="H6" i="4" s="1"/>
  <c r="L6" i="4"/>
  <c r="M6" i="4"/>
  <c r="N6" i="4"/>
  <c r="G6" i="4" s="1"/>
  <c r="O6" i="4"/>
  <c r="P6" i="4"/>
  <c r="P6" i="1"/>
  <c r="O6" i="1"/>
  <c r="N6" i="1"/>
  <c r="M6" i="1"/>
  <c r="L6" i="1"/>
  <c r="K6" i="1"/>
  <c r="R6" i="1" s="1"/>
  <c r="Q5" i="1"/>
  <c r="O5" i="1"/>
  <c r="N5" i="1"/>
  <c r="M5" i="1"/>
  <c r="L5" i="1"/>
  <c r="K5" i="1"/>
  <c r="Q4" i="1"/>
  <c r="P4" i="1"/>
  <c r="N4" i="1"/>
  <c r="M4" i="1"/>
  <c r="L4" i="1"/>
  <c r="R4" i="1" s="1"/>
  <c r="K4" i="1"/>
  <c r="Q3" i="1"/>
  <c r="P3" i="1"/>
  <c r="O3" i="1"/>
  <c r="M3" i="1"/>
  <c r="L3" i="1"/>
  <c r="K3" i="1"/>
  <c r="Q2" i="1"/>
  <c r="P2" i="1"/>
  <c r="O2" i="1"/>
  <c r="N2" i="1"/>
  <c r="L2" i="1"/>
  <c r="K2" i="1"/>
  <c r="P6" i="2"/>
  <c r="O6" i="2"/>
  <c r="N6" i="2"/>
  <c r="G6" i="2" s="1"/>
  <c r="M6" i="2"/>
  <c r="L6" i="2"/>
  <c r="K6" i="2"/>
  <c r="R6" i="2" s="1"/>
  <c r="Q5" i="2"/>
  <c r="O5" i="2"/>
  <c r="N5" i="2"/>
  <c r="M5" i="2"/>
  <c r="L5" i="2"/>
  <c r="K5" i="2"/>
  <c r="H5" i="2" s="1"/>
  <c r="W5" i="2" s="1"/>
  <c r="Q4" i="2"/>
  <c r="P4" i="2"/>
  <c r="N4" i="2"/>
  <c r="M4" i="2"/>
  <c r="L4" i="2"/>
  <c r="K4" i="2"/>
  <c r="R4" i="2" s="1"/>
  <c r="Q3" i="2"/>
  <c r="P3" i="2"/>
  <c r="O3" i="2"/>
  <c r="M3" i="2"/>
  <c r="L3" i="2"/>
  <c r="K3" i="2"/>
  <c r="R3" i="2" s="1"/>
  <c r="Q2" i="2"/>
  <c r="P2" i="2"/>
  <c r="O2" i="2"/>
  <c r="N2" i="2"/>
  <c r="L2" i="2"/>
  <c r="K2" i="2"/>
  <c r="R2" i="2" s="1"/>
  <c r="P6" i="3"/>
  <c r="O6" i="3"/>
  <c r="N6" i="3"/>
  <c r="M6" i="3"/>
  <c r="L6" i="3"/>
  <c r="K6" i="3"/>
  <c r="Q5" i="3"/>
  <c r="O5" i="3"/>
  <c r="N5" i="3"/>
  <c r="M5" i="3"/>
  <c r="G5" i="3" s="1"/>
  <c r="L5" i="3"/>
  <c r="K5" i="3"/>
  <c r="Q4" i="3"/>
  <c r="P4" i="3"/>
  <c r="N4" i="3"/>
  <c r="M4" i="3"/>
  <c r="L4" i="3"/>
  <c r="K4" i="3"/>
  <c r="Q3" i="3"/>
  <c r="P3" i="3"/>
  <c r="O3" i="3"/>
  <c r="M3" i="3"/>
  <c r="L3" i="3"/>
  <c r="K3" i="3"/>
  <c r="H3" i="3" s="1"/>
  <c r="W3" i="3" s="1"/>
  <c r="Q2" i="3"/>
  <c r="P2" i="3"/>
  <c r="O2" i="3"/>
  <c r="N2" i="3"/>
  <c r="L2" i="3"/>
  <c r="K2" i="3"/>
  <c r="AB2" i="5" l="1"/>
  <c r="V4" i="5"/>
  <c r="W4" i="5"/>
  <c r="AB4" i="5"/>
  <c r="AB3" i="5"/>
  <c r="AB6" i="5"/>
  <c r="R4" i="5"/>
  <c r="AE2" i="5"/>
  <c r="R3" i="5"/>
  <c r="V6" i="5"/>
  <c r="AC2" i="5"/>
  <c r="R2" i="5"/>
  <c r="H5" i="5"/>
  <c r="H3" i="5"/>
  <c r="AC4" i="5"/>
  <c r="H2" i="5"/>
  <c r="AC6" i="5"/>
  <c r="AE5" i="5"/>
  <c r="R4" i="4"/>
  <c r="G2" i="4"/>
  <c r="AC3" i="4"/>
  <c r="H2" i="4"/>
  <c r="V2" i="4" s="1"/>
  <c r="AB5" i="4"/>
  <c r="G3" i="4"/>
  <c r="AB3" i="4" s="1"/>
  <c r="R3" i="4"/>
  <c r="H3" i="4"/>
  <c r="V3" i="4" s="1"/>
  <c r="Y3" i="4" s="1"/>
  <c r="AE4" i="4"/>
  <c r="AE5" i="4"/>
  <c r="R5" i="2"/>
  <c r="AB4" i="4"/>
  <c r="AB6" i="4"/>
  <c r="AB2" i="4"/>
  <c r="V5" i="4"/>
  <c r="W5" i="4"/>
  <c r="W6" i="4"/>
  <c r="V6" i="4"/>
  <c r="V4" i="4"/>
  <c r="W4" i="4"/>
  <c r="AC4" i="4"/>
  <c r="AE2" i="4"/>
  <c r="AC5" i="4"/>
  <c r="AC6" i="4"/>
  <c r="AC2" i="4"/>
  <c r="AE3" i="4"/>
  <c r="AE6" i="4"/>
  <c r="G4" i="3"/>
  <c r="AC2" i="2"/>
  <c r="AE2" i="2"/>
  <c r="H4" i="3"/>
  <c r="W4" i="3" s="1"/>
  <c r="G6" i="3"/>
  <c r="AE4" i="2"/>
  <c r="AC6" i="2"/>
  <c r="AE6" i="2"/>
  <c r="G4" i="2"/>
  <c r="AC5" i="2"/>
  <c r="AE5" i="2"/>
  <c r="AC3" i="2"/>
  <c r="AE3" i="2"/>
  <c r="AC4" i="2"/>
  <c r="H2" i="2"/>
  <c r="V2" i="2" s="1"/>
  <c r="G5" i="2"/>
  <c r="G3" i="2"/>
  <c r="H4" i="2"/>
  <c r="W4" i="2" s="1"/>
  <c r="G2" i="2"/>
  <c r="H6" i="2"/>
  <c r="W6" i="2" s="1"/>
  <c r="AE6" i="1"/>
  <c r="G5" i="1"/>
  <c r="G3" i="1"/>
  <c r="AC2" i="1"/>
  <c r="H4" i="1"/>
  <c r="W4" i="1" s="1"/>
  <c r="G4" i="1"/>
  <c r="G6" i="1"/>
  <c r="H2" i="1"/>
  <c r="AC2" i="3"/>
  <c r="AE2" i="3"/>
  <c r="G3" i="3"/>
  <c r="G2" i="3"/>
  <c r="AE5" i="3"/>
  <c r="AE4" i="3"/>
  <c r="AC6" i="3"/>
  <c r="AC3" i="3"/>
  <c r="AE6" i="3"/>
  <c r="AC5" i="3"/>
  <c r="AE3" i="3"/>
  <c r="AC5" i="1"/>
  <c r="AE4" i="1"/>
  <c r="AE2" i="1"/>
  <c r="AE5" i="1"/>
  <c r="AC6" i="1"/>
  <c r="AE3" i="1"/>
  <c r="H3" i="1"/>
  <c r="AC4" i="1"/>
  <c r="G2" i="1"/>
  <c r="AC3" i="1"/>
  <c r="H6" i="1"/>
  <c r="H5" i="1"/>
  <c r="H3" i="2"/>
  <c r="V5" i="2"/>
  <c r="H2" i="3"/>
  <c r="H6" i="3"/>
  <c r="H5" i="3"/>
  <c r="AC4" i="3"/>
  <c r="V3" i="3"/>
  <c r="AA6" i="5" l="1"/>
  <c r="X6" i="5"/>
  <c r="Y6" i="5"/>
  <c r="W2" i="5"/>
  <c r="V2" i="5"/>
  <c r="W5" i="5"/>
  <c r="V5" i="5"/>
  <c r="W3" i="5"/>
  <c r="V3" i="5"/>
  <c r="Y4" i="5"/>
  <c r="X4" i="5"/>
  <c r="AA4" i="5"/>
  <c r="W2" i="4"/>
  <c r="W3" i="4"/>
  <c r="AA3" i="4" s="1"/>
  <c r="X6" i="4"/>
  <c r="Y6" i="4"/>
  <c r="AA6" i="4"/>
  <c r="AA5" i="4"/>
  <c r="X5" i="4"/>
  <c r="Y5" i="4"/>
  <c r="X4" i="4"/>
  <c r="Y4" i="4"/>
  <c r="AA4" i="4"/>
  <c r="X2" i="4"/>
  <c r="Y2" i="4"/>
  <c r="AA2" i="4"/>
  <c r="V4" i="3"/>
  <c r="Y4" i="3" s="1"/>
  <c r="AB5" i="2"/>
  <c r="AB6" i="2"/>
  <c r="AB4" i="2"/>
  <c r="W2" i="2"/>
  <c r="X2" i="2" s="1"/>
  <c r="AB2" i="2"/>
  <c r="AB3" i="2"/>
  <c r="V4" i="2"/>
  <c r="AA4" i="2" s="1"/>
  <c r="V6" i="2"/>
  <c r="AA6" i="2" s="1"/>
  <c r="V4" i="1"/>
  <c r="Y4" i="1" s="1"/>
  <c r="AB2" i="1"/>
  <c r="AB5" i="3"/>
  <c r="AB2" i="3"/>
  <c r="AB6" i="3"/>
  <c r="AB4" i="3"/>
  <c r="AB3" i="3"/>
  <c r="AB5" i="1"/>
  <c r="AB4" i="1"/>
  <c r="W3" i="1"/>
  <c r="V3" i="1"/>
  <c r="AB3" i="1"/>
  <c r="W6" i="1"/>
  <c r="V6" i="1"/>
  <c r="W2" i="1"/>
  <c r="V2" i="1"/>
  <c r="W5" i="1"/>
  <c r="V5" i="1"/>
  <c r="AB6" i="1"/>
  <c r="Y2" i="2"/>
  <c r="AA5" i="2"/>
  <c r="Y5" i="2"/>
  <c r="X5" i="2"/>
  <c r="V3" i="2"/>
  <c r="W3" i="2"/>
  <c r="V6" i="3"/>
  <c r="W6" i="3"/>
  <c r="V2" i="3"/>
  <c r="W2" i="3"/>
  <c r="W5" i="3"/>
  <c r="V5" i="3"/>
  <c r="AA3" i="3"/>
  <c r="Y3" i="3"/>
  <c r="X3" i="3"/>
  <c r="AA5" i="5" l="1"/>
  <c r="AD5" i="5" s="1"/>
  <c r="AG5" i="5" s="1"/>
  <c r="Y5" i="5"/>
  <c r="X5" i="5"/>
  <c r="AA2" i="5"/>
  <c r="Y2" i="5"/>
  <c r="X2" i="5"/>
  <c r="X3" i="5"/>
  <c r="Y3" i="5"/>
  <c r="AA3" i="5"/>
  <c r="AD4" i="5" s="1"/>
  <c r="AG4" i="5" s="1"/>
  <c r="X3" i="4"/>
  <c r="AD4" i="4"/>
  <c r="AG4" i="4" s="1"/>
  <c r="AA4" i="1"/>
  <c r="X4" i="1"/>
  <c r="AD5" i="4"/>
  <c r="AG5" i="4" s="1"/>
  <c r="AD6" i="4"/>
  <c r="AG6" i="4" s="1"/>
  <c r="AD2" i="4"/>
  <c r="AG2" i="4" s="1"/>
  <c r="AD3" i="4"/>
  <c r="AG3" i="4" s="1"/>
  <c r="X4" i="3"/>
  <c r="AA4" i="3"/>
  <c r="X4" i="2"/>
  <c r="Y4" i="2"/>
  <c r="AA2" i="2"/>
  <c r="Y6" i="2"/>
  <c r="X6" i="2"/>
  <c r="AA6" i="1"/>
  <c r="Y6" i="1"/>
  <c r="X6" i="1"/>
  <c r="X3" i="1"/>
  <c r="AA3" i="1"/>
  <c r="Y3" i="1"/>
  <c r="Y2" i="1"/>
  <c r="AA2" i="1"/>
  <c r="X2" i="1"/>
  <c r="AA5" i="1"/>
  <c r="Y5" i="1"/>
  <c r="X5" i="1"/>
  <c r="Y3" i="2"/>
  <c r="AA3" i="2"/>
  <c r="X3" i="2"/>
  <c r="AA2" i="3"/>
  <c r="Y2" i="3"/>
  <c r="X2" i="3"/>
  <c r="AA5" i="3"/>
  <c r="Y5" i="3"/>
  <c r="X5" i="3"/>
  <c r="AA6" i="3"/>
  <c r="Y6" i="3"/>
  <c r="X6" i="3"/>
  <c r="AD3" i="5" l="1"/>
  <c r="AG3" i="5" s="1"/>
  <c r="I3" i="5" s="1"/>
  <c r="AD2" i="5"/>
  <c r="AG2" i="5" s="1"/>
  <c r="AD6" i="5"/>
  <c r="AG6" i="5" s="1"/>
  <c r="I3" i="4"/>
  <c r="I2" i="4"/>
  <c r="I5" i="4"/>
  <c r="I6" i="4"/>
  <c r="I4" i="4"/>
  <c r="AD3" i="2"/>
  <c r="AG3" i="2" s="1"/>
  <c r="AD5" i="2"/>
  <c r="AG5" i="2" s="1"/>
  <c r="AD6" i="3"/>
  <c r="AG6" i="3" s="1"/>
  <c r="AD5" i="1"/>
  <c r="AG5" i="1" s="1"/>
  <c r="AD3" i="1"/>
  <c r="AG3" i="1" s="1"/>
  <c r="AD2" i="1"/>
  <c r="AG2" i="1" s="1"/>
  <c r="AD4" i="1"/>
  <c r="AG4" i="1" s="1"/>
  <c r="AD6" i="1"/>
  <c r="AG6" i="1" s="1"/>
  <c r="AD6" i="2"/>
  <c r="AG6" i="2" s="1"/>
  <c r="AD2" i="2"/>
  <c r="AG2" i="2" s="1"/>
  <c r="AD4" i="2"/>
  <c r="AG4" i="2" s="1"/>
  <c r="AD4" i="3"/>
  <c r="AG4" i="3" s="1"/>
  <c r="AD5" i="3"/>
  <c r="AG5" i="3" s="1"/>
  <c r="AD3" i="3"/>
  <c r="AG3" i="3" s="1"/>
  <c r="AD2" i="3"/>
  <c r="AG2" i="3" s="1"/>
  <c r="I5" i="5" l="1"/>
  <c r="I4" i="5"/>
  <c r="I6" i="5"/>
  <c r="AF6" i="5" s="1"/>
  <c r="I2" i="5"/>
  <c r="AF2" i="5" s="1"/>
  <c r="AF6" i="4"/>
  <c r="AF4" i="4"/>
  <c r="AF5" i="4"/>
  <c r="AF2" i="4"/>
  <c r="AF3" i="4"/>
  <c r="I4" i="2"/>
  <c r="I2" i="2"/>
  <c r="I6" i="1"/>
  <c r="AF6" i="1" s="1"/>
  <c r="I5" i="1"/>
  <c r="I3" i="3"/>
  <c r="I2" i="1"/>
  <c r="I4" i="1"/>
  <c r="I3" i="1"/>
  <c r="AF3" i="1" s="1"/>
  <c r="I6" i="2"/>
  <c r="I3" i="2"/>
  <c r="I5" i="2"/>
  <c r="I2" i="3"/>
  <c r="I6" i="3"/>
  <c r="I5" i="3"/>
  <c r="I4" i="3"/>
  <c r="AF5" i="5" l="1"/>
  <c r="AF4" i="5"/>
  <c r="AF3" i="5"/>
  <c r="AF5" i="2"/>
  <c r="AF2" i="2"/>
  <c r="AF4" i="3"/>
  <c r="AF6" i="3"/>
  <c r="AF5" i="3"/>
  <c r="AF2" i="3"/>
  <c r="AF5" i="1"/>
  <c r="AF2" i="1"/>
  <c r="AF4" i="1"/>
  <c r="AF6" i="2"/>
  <c r="AF3" i="2"/>
  <c r="AF4" i="2"/>
  <c r="AF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<sst xmlns="http://schemas.openxmlformats.org/spreadsheetml/2006/main" count="250" uniqueCount="46">
  <si>
    <t>XXX</t>
  </si>
  <si>
    <t>HERY</t>
  </si>
  <si>
    <t>ANDY</t>
  </si>
  <si>
    <t>IMRE</t>
  </si>
  <si>
    <t>JUSO</t>
  </si>
  <si>
    <t>JARDO</t>
  </si>
  <si>
    <t>Body</t>
  </si>
  <si>
    <t>Legy</t>
  </si>
  <si>
    <t>Poradie</t>
  </si>
  <si>
    <t>leg -</t>
  </si>
  <si>
    <t>leg+/-</t>
  </si>
  <si>
    <t>body</t>
  </si>
  <si>
    <t>leg+</t>
  </si>
  <si>
    <t>SUM</t>
  </si>
  <si>
    <t>0/0</t>
  </si>
  <si>
    <t>MATIS</t>
  </si>
  <si>
    <t>PETO</t>
  </si>
  <si>
    <t>DEMO</t>
  </si>
  <si>
    <t>MAKRELO</t>
  </si>
  <si>
    <t>MAGNUM</t>
  </si>
  <si>
    <t>FOXO</t>
  </si>
  <si>
    <t>EDO</t>
  </si>
  <si>
    <t>MAREK</t>
  </si>
  <si>
    <t>MAJO</t>
  </si>
  <si>
    <t>TOMÁŠ</t>
  </si>
  <si>
    <t>PIŠTA</t>
  </si>
  <si>
    <t>SAMO N.</t>
  </si>
  <si>
    <t>player</t>
  </si>
  <si>
    <t>2/6</t>
  </si>
  <si>
    <t>6/2</t>
  </si>
  <si>
    <t>0/4</t>
  </si>
  <si>
    <t>4/0</t>
  </si>
  <si>
    <t>6/4</t>
  </si>
  <si>
    <t>4/6</t>
  </si>
  <si>
    <t>plus</t>
  </si>
  <si>
    <t>5/6</t>
  </si>
  <si>
    <t>6/5</t>
  </si>
  <si>
    <t>3/6</t>
  </si>
  <si>
    <t>6/3</t>
  </si>
  <si>
    <t>6/0</t>
  </si>
  <si>
    <t>0/6</t>
  </si>
  <si>
    <t>MILAN</t>
  </si>
  <si>
    <t>RASŤO</t>
  </si>
  <si>
    <t>gr</t>
  </si>
  <si>
    <t>TOMÁŠ_V.</t>
  </si>
  <si>
    <t>SAMO_N.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</si>
</sst>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8"/>
      <color theme="1" tint="0.34998626667073579"/>
      <name val="Calibri"/>
      <family val="2"/>
      <charset val="238"/>
      <scheme val="minor"/>
    </font>
    <font>
      <sz val="10"/>
      <color theme="1" tint="0.34998626667073579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b/>
      <sz val="9"/>
      <color theme="0" tint="-0.14999847407452621"/>
      <name val="Calibri"/>
      <family val="2"/>
      <charset val="238"/>
      <scheme val="minor"/>
    </font>
    <font>
      <b/>
      <sz val="14"/>
      <color theme="0" tint="-0.14999847407452621"/>
      <name val="Arial Unicode MS"/>
    </font>
    <font>
      <b/>
      <sz val="14"/>
      <color theme="0" tint="-0.14999847407452621"/>
      <name val="Calibri"/>
      <family val="2"/>
      <charset val="238"/>
      <scheme val="minor"/>
    </font>
    <font>
      <sz val="9"/>
      <color theme="0" tint="-0.14999847407452621"/>
      <name val="Calibri"/>
      <family val="2"/>
      <charset val="238"/>
      <scheme val="minor"/>
    </font>
    <font>
      <sz val="14"/>
      <color theme="0" tint="-0.1499984740745262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6"/>
      <color theme="0"/>
      <name val="Calibri"/>
      <family val="2"/>
      <charset val="238"/>
      <scheme val="minor"/>
    </font>
    <font>
      <b/>
      <sz val="14"/>
      <color theme="0"/>
      <name val="Arial Unicode MS"/>
    </font>
    <font>
      <sz val="8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9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2" fillId="2" borderId="0" xfId="0" applyFont="1" applyFill="1" applyAlignment="1">
      <alignment horizontal="center" vertical="center" wrapText="1"/>
    </xf>
    <xf numFmtId="1" fontId="0" fillId="2" borderId="0" xfId="0" applyNumberFormat="1" applyFill="1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 applyProtection="1">
      <alignment horizontal="center" vertical="center"/>
      <protection hidden="1"/>
    </xf>
    <xf numFmtId="0" fontId="3" fillId="2" borderId="10" xfId="0" applyFont="1" applyFill="1" applyBorder="1" applyAlignment="1" applyProtection="1">
      <alignment horizontal="center" vertical="center"/>
      <protection hidden="1"/>
    </xf>
    <xf numFmtId="49" fontId="4" fillId="2" borderId="5" xfId="0" applyNumberFormat="1" applyFont="1" applyFill="1" applyBorder="1" applyAlignment="1" applyProtection="1">
      <alignment horizontal="center" vertical="center"/>
      <protection hidden="1"/>
    </xf>
    <xf numFmtId="49" fontId="5" fillId="2" borderId="5" xfId="0" applyNumberFormat="1" applyFont="1" applyFill="1" applyBorder="1" applyAlignment="1" applyProtection="1">
      <alignment horizontal="center" vertical="center"/>
      <protection hidden="1"/>
    </xf>
    <xf numFmtId="49" fontId="6" fillId="2" borderId="6" xfId="0" applyNumberFormat="1" applyFont="1" applyFill="1" applyBorder="1" applyAlignment="1" applyProtection="1">
      <alignment horizontal="center" vertical="center"/>
      <protection hidden="1"/>
    </xf>
    <xf numFmtId="0" fontId="3" fillId="2" borderId="9" xfId="0" applyFont="1" applyFill="1" applyBorder="1" applyAlignment="1" applyProtection="1">
      <alignment horizontal="center" vertical="center"/>
      <protection hidden="1"/>
    </xf>
    <xf numFmtId="49" fontId="6" fillId="2" borderId="5" xfId="0" applyNumberFormat="1" applyFont="1" applyFill="1" applyBorder="1" applyAlignment="1" applyProtection="1">
      <alignment horizontal="center" vertical="center"/>
      <protection hidden="1"/>
    </xf>
    <xf numFmtId="49" fontId="3" fillId="2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 applyProtection="1">
      <alignment horizontal="center" vertical="center"/>
      <protection hidden="1"/>
    </xf>
    <xf numFmtId="0" fontId="3" fillId="2" borderId="11" xfId="0" applyFont="1" applyFill="1" applyBorder="1" applyAlignment="1" applyProtection="1">
      <alignment horizontal="center" vertical="center"/>
      <protection hidden="1"/>
    </xf>
    <xf numFmtId="1" fontId="3" fillId="2" borderId="5" xfId="0" applyNumberFormat="1" applyFont="1" applyFill="1" applyBorder="1" applyAlignment="1" applyProtection="1">
      <alignment horizontal="center" vertical="center"/>
      <protection hidden="1"/>
    </xf>
    <xf numFmtId="1" fontId="3" fillId="2" borderId="4" xfId="0" applyNumberFormat="1" applyFont="1" applyFill="1" applyBorder="1" applyAlignment="1" applyProtection="1">
      <alignment horizontal="center" vertical="center"/>
      <protection hidden="1"/>
    </xf>
    <xf numFmtId="1" fontId="3" fillId="2" borderId="6" xfId="0" applyNumberFormat="1" applyFont="1" applyFill="1" applyBorder="1" applyAlignment="1" applyProtection="1">
      <alignment horizontal="center" vertical="center"/>
      <protection hidden="1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1" fontId="0" fillId="3" borderId="0" xfId="0" applyNumberFormat="1" applyFill="1" applyAlignment="1" applyProtection="1">
      <alignment horizontal="center" vertical="center"/>
      <protection hidden="1"/>
    </xf>
    <xf numFmtId="1" fontId="0" fillId="3" borderId="2" xfId="0" applyNumberFormat="1" applyFill="1" applyBorder="1" applyAlignment="1" applyProtection="1">
      <alignment horizontal="center" vertical="center"/>
      <protection hidden="1"/>
    </xf>
    <xf numFmtId="1" fontId="0" fillId="3" borderId="1" xfId="0" applyNumberFormat="1" applyFill="1" applyBorder="1" applyAlignment="1" applyProtection="1">
      <alignment horizontal="center" vertical="center"/>
      <protection hidden="1"/>
    </xf>
    <xf numFmtId="0" fontId="0" fillId="3" borderId="0" xfId="0" applyFill="1" applyProtection="1">
      <protection hidden="1"/>
    </xf>
    <xf numFmtId="49" fontId="0" fillId="3" borderId="0" xfId="0" applyNumberFormat="1" applyFill="1" applyProtection="1">
      <protection hidden="1"/>
    </xf>
    <xf numFmtId="1" fontId="0" fillId="3" borderId="0" xfId="0" applyNumberFormat="1" applyFill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3" borderId="3" xfId="0" applyFill="1" applyBorder="1" applyAlignment="1" applyProtection="1">
      <alignment horizontal="center" vertical="center"/>
      <protection hidden="1"/>
    </xf>
    <xf numFmtId="0" fontId="1" fillId="3" borderId="0" xfId="0" applyFont="1" applyFill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 applyProtection="1">
      <alignment horizontal="center" vertical="center"/>
      <protection hidden="1"/>
    </xf>
    <xf numFmtId="49" fontId="10" fillId="2" borderId="9" xfId="0" applyNumberFormat="1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Protection="1"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11" fillId="2" borderId="0" xfId="0" applyFont="1" applyFill="1" applyAlignment="1">
      <alignment horizontal="center" vertical="center" wrapText="1"/>
    </xf>
    <xf numFmtId="0" fontId="9" fillId="2" borderId="0" xfId="0" applyFont="1" applyFill="1"/>
    <xf numFmtId="49" fontId="12" fillId="2" borderId="5" xfId="0" applyNumberFormat="1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 applyProtection="1">
      <alignment horizontal="center" vertical="center"/>
      <protection hidden="1"/>
    </xf>
    <xf numFmtId="49" fontId="13" fillId="2" borderId="5" xfId="0" applyNumberFormat="1" applyFont="1" applyFill="1" applyBorder="1" applyAlignment="1" applyProtection="1">
      <alignment horizontal="center" vertical="center"/>
      <protection hidden="1"/>
    </xf>
    <xf numFmtId="0" fontId="9" fillId="2" borderId="9" xfId="0" applyFont="1" applyFill="1" applyBorder="1" applyAlignment="1" applyProtection="1">
      <alignment horizontal="center" vertical="center"/>
      <protection hidden="1"/>
    </xf>
    <xf numFmtId="1" fontId="9" fillId="2" borderId="0" xfId="0" applyNumberFormat="1" applyFont="1" applyFill="1" applyAlignment="1" applyProtection="1">
      <alignment horizontal="center" vertical="center"/>
      <protection hidden="1"/>
    </xf>
    <xf numFmtId="1" fontId="9" fillId="2" borderId="2" xfId="0" applyNumberFormat="1" applyFont="1" applyFill="1" applyBorder="1" applyAlignment="1" applyProtection="1">
      <alignment horizontal="center" vertical="center"/>
      <protection hidden="1"/>
    </xf>
    <xf numFmtId="1" fontId="9" fillId="2" borderId="1" xfId="0" applyNumberFormat="1" applyFont="1" applyFill="1" applyBorder="1" applyAlignment="1" applyProtection="1">
      <alignment horizontal="center" vertical="center"/>
      <protection hidden="1"/>
    </xf>
    <xf numFmtId="49" fontId="9" fillId="2" borderId="0" xfId="0" applyNumberFormat="1" applyFont="1" applyFill="1" applyProtection="1">
      <protection hidden="1"/>
    </xf>
    <xf numFmtId="1" fontId="9" fillId="2" borderId="0" xfId="0" applyNumberFormat="1" applyFont="1" applyFill="1" applyAlignment="1" applyProtection="1">
      <alignment horizontal="center"/>
      <protection hidden="1"/>
    </xf>
    <xf numFmtId="0" fontId="9" fillId="2" borderId="3" xfId="0" applyFont="1" applyFill="1" applyBorder="1" applyAlignment="1" applyProtection="1">
      <alignment horizontal="center" vertical="center"/>
      <protection hidden="1"/>
    </xf>
    <xf numFmtId="0" fontId="14" fillId="2" borderId="0" xfId="0" applyFont="1" applyFill="1" applyAlignment="1">
      <alignment horizontal="center" vertical="center"/>
    </xf>
    <xf numFmtId="49" fontId="15" fillId="2" borderId="5" xfId="0" applyNumberFormat="1" applyFont="1" applyFill="1" applyBorder="1" applyAlignment="1" applyProtection="1">
      <alignment horizontal="center" vertical="center"/>
      <protection hidden="1"/>
    </xf>
    <xf numFmtId="49" fontId="12" fillId="2" borderId="4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1" fontId="9" fillId="2" borderId="4" xfId="0" applyNumberFormat="1" applyFont="1" applyFill="1" applyBorder="1" applyAlignment="1" applyProtection="1">
      <alignment horizontal="center" vertical="center"/>
      <protection hidden="1"/>
    </xf>
    <xf numFmtId="49" fontId="15" fillId="2" borderId="4" xfId="0" applyNumberFormat="1" applyFont="1" applyFill="1" applyBorder="1" applyAlignment="1" applyProtection="1">
      <alignment horizontal="center" vertical="center"/>
      <protection hidden="1"/>
    </xf>
    <xf numFmtId="0" fontId="9" fillId="2" borderId="11" xfId="0" applyFont="1" applyFill="1" applyBorder="1" applyAlignment="1" applyProtection="1">
      <alignment horizontal="center" vertical="center"/>
      <protection hidden="1"/>
    </xf>
    <xf numFmtId="49" fontId="12" fillId="2" borderId="6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 applyProtection="1">
      <alignment horizontal="center" vertical="center"/>
      <protection hidden="1"/>
    </xf>
    <xf numFmtId="49" fontId="15" fillId="2" borderId="6" xfId="0" applyNumberFormat="1" applyFont="1" applyFill="1" applyBorder="1" applyAlignment="1" applyProtection="1">
      <alignment horizontal="center" vertical="center"/>
      <protection hidden="1"/>
    </xf>
    <xf numFmtId="0" fontId="9" fillId="2" borderId="10" xfId="0" applyFont="1" applyFill="1" applyBorder="1" applyAlignment="1" applyProtection="1">
      <alignment horizontal="center" vertical="center"/>
      <protection hidden="1"/>
    </xf>
    <xf numFmtId="1" fontId="9" fillId="2" borderId="0" xfId="0" applyNumberFormat="1" applyFont="1" applyFill="1"/>
    <xf numFmtId="0" fontId="9" fillId="2" borderId="0" xfId="0" applyFont="1" applyFill="1" applyAlignment="1">
      <alignment horizontal="center"/>
    </xf>
    <xf numFmtId="49" fontId="16" fillId="2" borderId="5" xfId="0" applyNumberFormat="1" applyFont="1" applyFill="1" applyBorder="1" applyAlignment="1">
      <alignment horizontal="center" vertical="center"/>
    </xf>
    <xf numFmtId="49" fontId="16" fillId="2" borderId="4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/>
    </xf>
    <xf numFmtId="49" fontId="17" fillId="2" borderId="5" xfId="0" applyNumberFormat="1" applyFont="1" applyFill="1" applyBorder="1" applyAlignment="1">
      <alignment horizontal="center" vertical="center"/>
    </xf>
    <xf numFmtId="49" fontId="17" fillId="2" borderId="4" xfId="0" applyNumberFormat="1" applyFont="1" applyFill="1" applyBorder="1" applyAlignment="1">
      <alignment horizontal="center" vertical="center"/>
    </xf>
    <xf numFmtId="49" fontId="17" fillId="2" borderId="6" xfId="0" applyNumberFormat="1" applyFont="1" applyFill="1" applyBorder="1" applyAlignment="1">
      <alignment horizontal="center" vertical="center"/>
    </xf>
    <xf numFmtId="49" fontId="16" fillId="2" borderId="8" xfId="0" applyNumberFormat="1" applyFont="1" applyFill="1" applyBorder="1" applyAlignment="1">
      <alignment horizontal="center" vertical="center"/>
    </xf>
  </cellXfs>
  <cellStyles count="1">
    <cellStyle name="Normálna" xfId="0" builtinId="0"/>
  </cellStyles>
  <dxfs count="6">
    <dxf>
      <font>
        <color theme="1" tint="0.24994659260841701"/>
      </font>
      <fill>
        <patternFill>
          <bgColor theme="2" tint="-0.499984740745262"/>
        </patternFill>
      </fill>
    </dxf>
    <dxf>
      <font>
        <color theme="1" tint="0.24994659260841701"/>
      </font>
      <fill>
        <patternFill>
          <bgColor theme="2" tint="-0.499984740745262"/>
        </patternFill>
      </fill>
    </dxf>
    <dxf>
      <font>
        <color theme="1" tint="0.24994659260841701"/>
      </font>
      <fill>
        <patternFill>
          <bgColor theme="2" tint="-0.499984740745262"/>
        </patternFill>
      </fill>
    </dxf>
    <dxf>
      <font>
        <color theme="1" tint="0.24994659260841701"/>
      </font>
      <fill>
        <patternFill>
          <bgColor theme="2" tint="-0.499984740745262"/>
        </patternFill>
      </fill>
    </dxf>
    <dxf>
      <font>
        <color theme="1" tint="0.24994659260841701"/>
      </font>
      <fill>
        <patternFill>
          <bgColor theme="2" tint="-0.499984740745262"/>
        </patternFill>
      </fill>
    </dxf>
    <dxf>
      <font>
        <color theme="1" tint="0.24994659260841701"/>
      </font>
      <fill>
        <patternFill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zoomScale="160" zoomScaleNormal="160" workbookViewId="0">
      <selection activeCell="G13" sqref="G13"/>
    </sheetView>
  </sheetViews>
  <sheetFormatPr defaultRowHeight="15"/>
  <cols>
    <col min="1" max="1" width="15.85546875" style="47" customWidth="1"/>
    <col min="2" max="7" width="8.140625" style="47" customWidth="1"/>
    <col min="8" max="8" width="12.7109375" style="47" customWidth="1"/>
    <col min="9" max="9" width="7" style="47" customWidth="1"/>
    <col min="10" max="10" width="4.140625" style="47" customWidth="1"/>
    <col min="11" max="11" width="6.5703125" style="47" customWidth="1"/>
    <col min="12" max="17" width="4.85546875" style="47" customWidth="1"/>
    <col min="18" max="18" width="5.7109375" style="47" customWidth="1"/>
    <col min="19" max="19" width="9" style="47" customWidth="1"/>
    <col min="20" max="21" width="2.140625" style="47" customWidth="1"/>
    <col min="22" max="25" width="7.28515625" style="47" customWidth="1"/>
    <col min="26" max="27" width="9.140625" style="47" customWidth="1"/>
    <col min="28" max="31" width="7" style="47" customWidth="1"/>
    <col min="32" max="32" width="27.85546875" style="47" customWidth="1"/>
    <col min="33" max="33" width="16.5703125" style="47" customWidth="1"/>
    <col min="34" max="34" width="7.7109375" style="73" customWidth="1"/>
    <col min="35" max="36" width="9.140625" style="47" customWidth="1"/>
    <col min="37" max="16384" width="9.140625" style="47"/>
  </cols>
  <sheetData>
    <row r="1" spans="1:34" ht="32.1" customHeight="1" thickBot="1">
      <c r="A1" s="40" t="s">
        <v>27</v>
      </c>
      <c r="B1" s="40" t="s">
        <v>1</v>
      </c>
      <c r="C1" s="41" t="s">
        <v>2</v>
      </c>
      <c r="D1" s="40" t="s">
        <v>3</v>
      </c>
      <c r="E1" s="41" t="s">
        <v>4</v>
      </c>
      <c r="F1" s="40" t="s">
        <v>5</v>
      </c>
      <c r="G1" s="42" t="s">
        <v>6</v>
      </c>
      <c r="H1" s="42" t="s">
        <v>7</v>
      </c>
      <c r="I1" s="43" t="s">
        <v>8</v>
      </c>
      <c r="J1" s="44"/>
      <c r="K1" s="44"/>
      <c r="L1" s="44"/>
      <c r="M1" s="44"/>
      <c r="N1" s="44"/>
      <c r="O1" s="44"/>
      <c r="P1" s="44"/>
      <c r="Q1" s="44"/>
      <c r="R1" s="44" t="s">
        <v>34</v>
      </c>
      <c r="S1" s="44" t="s">
        <v>43</v>
      </c>
      <c r="T1" s="44"/>
      <c r="U1" s="44"/>
      <c r="V1" s="45" t="s">
        <v>9</v>
      </c>
      <c r="W1" s="45" t="s">
        <v>9</v>
      </c>
      <c r="X1" s="45" t="s">
        <v>10</v>
      </c>
      <c r="Y1" s="45"/>
      <c r="Z1" s="45" t="s">
        <v>11</v>
      </c>
      <c r="AA1" s="45"/>
      <c r="AB1" s="45" t="s">
        <v>11</v>
      </c>
      <c r="AC1" s="45" t="s">
        <v>12</v>
      </c>
      <c r="AD1" s="45" t="s">
        <v>10</v>
      </c>
      <c r="AE1" s="45" t="s">
        <v>9</v>
      </c>
      <c r="AF1" s="45"/>
      <c r="AG1" s="45" t="s">
        <v>13</v>
      </c>
      <c r="AH1" s="46"/>
    </row>
    <row r="2" spans="1:34" ht="32.1" customHeight="1" thickBot="1">
      <c r="A2" s="48" t="s">
        <v>1</v>
      </c>
      <c r="B2" s="40" t="s">
        <v>0</v>
      </c>
      <c r="C2" s="41" t="s">
        <v>31</v>
      </c>
      <c r="D2" s="40" t="s">
        <v>29</v>
      </c>
      <c r="E2" s="41" t="s">
        <v>33</v>
      </c>
      <c r="F2" s="40" t="s">
        <v>14</v>
      </c>
      <c r="G2" s="49">
        <f>SUM(N2:Q2)</f>
        <v>6</v>
      </c>
      <c r="H2" s="50" t="str">
        <f>CONCATENATE(K2, " / ",L2)</f>
        <v>14 / 8</v>
      </c>
      <c r="I2" s="51">
        <f>_xlfn.RANK.EQ(AG2,$AG$2:$AG$6,1)</f>
        <v>1</v>
      </c>
      <c r="J2" s="44"/>
      <c r="K2" s="52">
        <f>SUM(VALUE(RIGHT(LEFT(C2,1),1)),VALUE(RIGHT(LEFT(D2,1),1)),VALUE(RIGHT(LEFT(E2,1),1)),VALUE(RIGHT(LEFT(F2,1),1)))</f>
        <v>14</v>
      </c>
      <c r="L2" s="52">
        <f>SUM(VALUE(RIGHT(LEFT(C2,3),1)),VALUE(RIGHT(LEFT(D2,3),1)),VALUE(RIGHT(LEFT(E2,3),1)),VALUE(RIGHT(LEFT(F2,3),1)))</f>
        <v>8</v>
      </c>
      <c r="M2" s="53"/>
      <c r="N2" s="53">
        <f>IF(AND(VALUE(RIGHT(LEFT(C2,1),1))=0, VALUE(RIGHT(LEFT(C2,3),1))=0),0, SUM(IF(VALUE(RIGHT(LEFT(C2,1),1))&gt;VALUE(RIGHT(LEFT(C2,3),1)),IF(AND(VALUE(RIGHT(LEFT(C2,3),1))=0,VALUE(RIGHT(LEFT(C2,1),1))=4),2,3),1) - SUM(IF(AND(VALUE(RIGHT(LEFT(C2,3),1))&gt;3,VALUE(RIGHT(LEFT(C2,1),1))&gt;VALUE(RIGHT(LEFT(C2,3),1))),1,0)+IF(AND(VALUE(RIGHT(LEFT(C2,1),1))&lt;4, VALUE(RIGHT(LEFT(C2,1),1))&lt;VALUE(RIGHT(LEFT(C2,3),1))),1,0))))</f>
        <v>2</v>
      </c>
      <c r="O2" s="53">
        <f t="shared" ref="O2:Q6" si="0">IF(AND(VALUE(RIGHT(LEFT(D2,1),1))=0, VALUE(RIGHT(LEFT(D2,3),1))=0),0, SUM(IF(VALUE(RIGHT(LEFT(D2,1),1))&gt;VALUE(RIGHT(LEFT(D2,3),1)),IF(AND(VALUE(RIGHT(LEFT(D2,3),1))=0,VALUE(RIGHT(LEFT(D2,1),1))=4),2,3),1) - SUM(IF(AND(VALUE(RIGHT(LEFT(D2,3),1))&gt;3,VALUE(RIGHT(LEFT(D2,1),1))&gt;VALUE(RIGHT(LEFT(D2,3),1))),1,0)+IF(AND(VALUE(RIGHT(LEFT(D2,1),1))&lt;4, VALUE(RIGHT(LEFT(D2,1),1))&lt;VALUE(RIGHT(LEFT(D2,3),1))),1,0))))</f>
        <v>3</v>
      </c>
      <c r="P2" s="53">
        <f t="shared" si="0"/>
        <v>1</v>
      </c>
      <c r="Q2" s="53">
        <f t="shared" si="0"/>
        <v>0</v>
      </c>
      <c r="R2" s="54">
        <f>SUM(K2-L2)</f>
        <v>6</v>
      </c>
      <c r="S2" s="44" t="str" cm="1">
        <f t="array" aca="1" ref="S2" ca="1">RIGHT(CELL("filename",A1),LEN(CELL("filename",A1))-SEARCH("]",CELL("filename",A1)))</f>
        <v>group-a</v>
      </c>
      <c r="T2" s="55"/>
      <c r="U2" s="56"/>
      <c r="V2" s="52" t="str">
        <f>LEFT(H2,LEN(H2)-SEARCH("/",H2,1))</f>
        <v>14</v>
      </c>
      <c r="W2" s="52" t="str">
        <f>RIGHT(H2,LEN(H2)-SEARCH("/",H2,1))</f>
        <v xml:space="preserve"> 8</v>
      </c>
      <c r="X2" s="52">
        <f>SUM(SUBSTITUTE(V2,"/","")-W2)</f>
        <v>6</v>
      </c>
      <c r="Y2" s="52" t="str">
        <f>SUBSTITUTE(V2,"/","")</f>
        <v>14</v>
      </c>
      <c r="Z2" s="44"/>
      <c r="AA2" s="52">
        <f>SUM(SUBSTITUTE(V2,"/","")-W2)</f>
        <v>6</v>
      </c>
      <c r="AB2" s="45">
        <f>SUM(_xlfn.RANK.EQ(G2,$G$2:$G$6)*1)</f>
        <v>1</v>
      </c>
      <c r="AC2" s="45">
        <f>SUM(_xlfn.RANK.EQ(K2,$K$2:$K$6)/1000)</f>
        <v>1E-3</v>
      </c>
      <c r="AD2" s="45">
        <f>SUM(_xlfn.RANK.EQ(AA2,$AA$2:$AA$6)/100)</f>
        <v>0.01</v>
      </c>
      <c r="AE2" s="45">
        <f>SUM(SUM(_xlfn.RANK.EQ(L2,$L$2:$L$6,1)/10000)*AH2)</f>
        <v>2.9999999999999997E-4</v>
      </c>
      <c r="AF2" s="45">
        <f>(COUNTIF($I$2:$I$6,"="&amp;I2)+1)/100000</f>
        <v>2.0000000000000002E-5</v>
      </c>
      <c r="AG2" s="57">
        <f>SUM(SUM(AB2:AE2))*AH2</f>
        <v>1.0112999999999999</v>
      </c>
      <c r="AH2" s="58">
        <v>1</v>
      </c>
    </row>
    <row r="3" spans="1:34" ht="32.1" customHeight="1" thickBot="1">
      <c r="A3" s="48" t="s">
        <v>2</v>
      </c>
      <c r="B3" s="40" t="s">
        <v>30</v>
      </c>
      <c r="C3" s="41" t="s">
        <v>0</v>
      </c>
      <c r="D3" s="40" t="s">
        <v>29</v>
      </c>
      <c r="E3" s="41" t="s">
        <v>14</v>
      </c>
      <c r="F3" s="40" t="s">
        <v>14</v>
      </c>
      <c r="G3" s="49">
        <f>SUM(M3:Q3)</f>
        <v>3</v>
      </c>
      <c r="H3" s="59" t="str">
        <f>CONCATENATE(K3, " / ",L3)</f>
        <v>6 / 6</v>
      </c>
      <c r="I3" s="51">
        <f>_xlfn.RANK.EQ(AG3,$AG$2:$AG$6,1)</f>
        <v>3</v>
      </c>
      <c r="J3" s="44"/>
      <c r="K3" s="52">
        <f>SUM(VALUE(RIGHT(LEFT(B3,1),1)),VALUE(RIGHT(LEFT(D3,1),1)),VALUE(RIGHT(LEFT(E3,1),1)),VALUE(RIGHT(LEFT(F3,1),1)))</f>
        <v>6</v>
      </c>
      <c r="L3" s="52">
        <f>SUM(VALUE(RIGHT(LEFT(B3,3),1)),VALUE(RIGHT(LEFT(D3,3),1)),VALUE(RIGHT(LEFT(E3,3),1)),VALUE(RIGHT(LEFT(F3,3),1)))</f>
        <v>6</v>
      </c>
      <c r="M3" s="53">
        <f t="shared" ref="M3:N6" si="1">IF(AND(VALUE(RIGHT(LEFT(B3,1),1))=0, VALUE(RIGHT(LEFT(B3,3),1))=0),0, SUM(IF(VALUE(RIGHT(LEFT(B3,1),1))&gt;VALUE(RIGHT(LEFT(B3,3),1)),IF(AND(VALUE(RIGHT(LEFT(B3,3),1))=0,VALUE(RIGHT(LEFT(B3,1),1))=4),2,3),1) - SUM(IF(AND(VALUE(RIGHT(LEFT(B3,3),1))&gt;3,VALUE(RIGHT(LEFT(B3,1),1))&gt;VALUE(RIGHT(LEFT(B3,3),1))),1,0)+IF(AND(VALUE(RIGHT(LEFT(B3,1),1))&lt;4, VALUE(RIGHT(LEFT(B3,1),1))&lt;VALUE(RIGHT(LEFT(B3,3),1))),1,0))))</f>
        <v>0</v>
      </c>
      <c r="N3" s="53"/>
      <c r="O3" s="53">
        <f t="shared" si="0"/>
        <v>3</v>
      </c>
      <c r="P3" s="53">
        <f t="shared" si="0"/>
        <v>0</v>
      </c>
      <c r="Q3" s="53">
        <f t="shared" si="0"/>
        <v>0</v>
      </c>
      <c r="R3" s="54">
        <f t="shared" ref="R3:R6" si="2">SUM(K3-L3)</f>
        <v>0</v>
      </c>
      <c r="S3" s="44" t="str" cm="1">
        <f t="array" aca="1" ref="S3" ca="1">RIGHT(CELL("filename",A2),LEN(CELL("filename",A2))-SEARCH("]",CELL("filename",A2)))</f>
        <v>group-a</v>
      </c>
      <c r="T3" s="44"/>
      <c r="U3" s="56"/>
      <c r="V3" s="52" t="str">
        <f>LEFT(H3,LEN(H3)-SEARCH("/",H3,1))</f>
        <v xml:space="preserve">6 </v>
      </c>
      <c r="W3" s="52" t="str">
        <f>RIGHT(H3,LEN(H3)-SEARCH("/",H3,1))</f>
        <v xml:space="preserve"> 6</v>
      </c>
      <c r="X3" s="52">
        <f>SUM(SUBSTITUTE(V3,"/","")-W3)</f>
        <v>0</v>
      </c>
      <c r="Y3" s="52" t="str">
        <f>SUBSTITUTE(V3,"/","")</f>
        <v xml:space="preserve">6 </v>
      </c>
      <c r="Z3" s="44"/>
      <c r="AA3" s="52">
        <f>SUM(SUBSTITUTE(V3,"/","")-W3)</f>
        <v>0</v>
      </c>
      <c r="AB3" s="45">
        <f>SUM(_xlfn.RANK.EQ(G3,$G$2:$G$6)*1)</f>
        <v>3</v>
      </c>
      <c r="AC3" s="45">
        <f>SUM(_xlfn.RANK.EQ(K3,$K$2:$K$6)/1000)</f>
        <v>4.0000000000000001E-3</v>
      </c>
      <c r="AD3" s="45">
        <f>SUM(_xlfn.RANK.EQ(AA3,$AA$2:$AA$6)/100)</f>
        <v>0.03</v>
      </c>
      <c r="AE3" s="45">
        <f>SUM(SUM(_xlfn.RANK.EQ(L3,$L$2:$L$6,1)/10000)*AH3)</f>
        <v>1E-4</v>
      </c>
      <c r="AF3" s="45">
        <f>(COUNTIF($I$2:$I$6,"="&amp;I3)+1)/100000</f>
        <v>2.0000000000000002E-5</v>
      </c>
      <c r="AG3" s="57">
        <f>SUM(SUM(AB3:AE3))*AH3</f>
        <v>3.0341</v>
      </c>
      <c r="AH3" s="58">
        <v>1</v>
      </c>
    </row>
    <row r="4" spans="1:34" ht="32.1" customHeight="1" thickBot="1">
      <c r="A4" s="60" t="s">
        <v>3</v>
      </c>
      <c r="B4" s="61" t="s">
        <v>28</v>
      </c>
      <c r="C4" s="62" t="s">
        <v>28</v>
      </c>
      <c r="D4" s="61" t="s">
        <v>0</v>
      </c>
      <c r="E4" s="62" t="s">
        <v>14</v>
      </c>
      <c r="F4" s="61" t="s">
        <v>32</v>
      </c>
      <c r="G4" s="63">
        <f>SUM(M4:Q4)</f>
        <v>2</v>
      </c>
      <c r="H4" s="64" t="str">
        <f>CONCATENATE(K4, " / ",L4)</f>
        <v>10 / 16</v>
      </c>
      <c r="I4" s="65">
        <f>_xlfn.RANK.EQ(AG4,$AG$2:$AG$6,1)</f>
        <v>4</v>
      </c>
      <c r="J4" s="44"/>
      <c r="K4" s="52">
        <f>SUM(VALUE(RIGHT(LEFT(C4,1),1)),VALUE(RIGHT(LEFT(B4,1),1)),VALUE(RIGHT(LEFT(E4,1),1)),VALUE(RIGHT(LEFT(F4,1),1)))</f>
        <v>10</v>
      </c>
      <c r="L4" s="52">
        <f>SUM(VALUE(RIGHT(LEFT(C4,3),1)),VALUE(RIGHT(LEFT(B4,3),1)),VALUE(RIGHT(LEFT(E4,3),1)),VALUE(RIGHT(LEFT(F4,3),1)))</f>
        <v>16</v>
      </c>
      <c r="M4" s="53">
        <f t="shared" si="1"/>
        <v>0</v>
      </c>
      <c r="N4" s="53">
        <f t="shared" si="1"/>
        <v>0</v>
      </c>
      <c r="O4" s="53"/>
      <c r="P4" s="53">
        <f t="shared" si="0"/>
        <v>0</v>
      </c>
      <c r="Q4" s="53">
        <f t="shared" si="0"/>
        <v>2</v>
      </c>
      <c r="R4" s="54">
        <f t="shared" si="2"/>
        <v>-6</v>
      </c>
      <c r="S4" s="44" t="str" cm="1">
        <f t="array" aca="1" ref="S4" ca="1">RIGHT(CELL("filename",A3),LEN(CELL("filename",A3))-SEARCH("]",CELL("filename",A3)))</f>
        <v>group-a</v>
      </c>
      <c r="T4" s="44"/>
      <c r="U4" s="56"/>
      <c r="V4" s="52" t="str">
        <f>LEFT(H4,LEN(H4)-SEARCH("/",H4,1))</f>
        <v xml:space="preserve">10 </v>
      </c>
      <c r="W4" s="52" t="str">
        <f>RIGHT(H4,LEN(H4)-SEARCH("/",H4,1))</f>
        <v xml:space="preserve"> 16</v>
      </c>
      <c r="X4" s="52">
        <f>SUM(SUBSTITUTE(V4,"/","")-W4)</f>
        <v>-6</v>
      </c>
      <c r="Y4" s="52" t="str">
        <f>SUBSTITUTE(V4,"/","")</f>
        <v xml:space="preserve">10 </v>
      </c>
      <c r="Z4" s="44"/>
      <c r="AA4" s="52">
        <f>SUM(SUBSTITUTE(V4,"/","")-W4)</f>
        <v>-6</v>
      </c>
      <c r="AB4" s="45">
        <f>SUM(_xlfn.RANK.EQ(G4,$G$2:$G$6)*1)</f>
        <v>4</v>
      </c>
      <c r="AC4" s="45">
        <f>SUM(_xlfn.RANK.EQ(K4,$K$2:$K$6)/1000)</f>
        <v>3.0000000000000001E-3</v>
      </c>
      <c r="AD4" s="45">
        <f>SUM(_xlfn.RANK.EQ(AA4,$AA$2:$AA$6)/100)</f>
        <v>0.04</v>
      </c>
      <c r="AE4" s="45">
        <f>SUM(SUM(_xlfn.RANK.EQ(L4,$L$2:$L$6,1)/10000)*AH4)</f>
        <v>5.0000000000000001E-4</v>
      </c>
      <c r="AF4" s="45">
        <f>(COUNTIF($I$2:$I$6,"="&amp;I4)+1)/100000</f>
        <v>2.0000000000000002E-5</v>
      </c>
      <c r="AG4" s="57">
        <f>SUM(SUM(AB4:AE4))*AH4</f>
        <v>4.0434999999999999</v>
      </c>
      <c r="AH4" s="58">
        <v>1</v>
      </c>
    </row>
    <row r="5" spans="1:34" ht="32.1" customHeight="1" thickBot="1">
      <c r="A5" s="66" t="s">
        <v>4</v>
      </c>
      <c r="B5" s="67" t="s">
        <v>32</v>
      </c>
      <c r="C5" s="68" t="s">
        <v>14</v>
      </c>
      <c r="D5" s="67" t="s">
        <v>14</v>
      </c>
      <c r="E5" s="68" t="s">
        <v>0</v>
      </c>
      <c r="F5" s="67" t="s">
        <v>29</v>
      </c>
      <c r="G5" s="69">
        <f>SUM(M5:Q5)</f>
        <v>5</v>
      </c>
      <c r="H5" s="70" t="str">
        <f>CONCATENATE(K5, " / ",L5)</f>
        <v>12 / 6</v>
      </c>
      <c r="I5" s="71">
        <f>_xlfn.RANK.EQ(AG5,$AG$2:$AG$6,1)</f>
        <v>2</v>
      </c>
      <c r="J5" s="44"/>
      <c r="K5" s="52">
        <f>SUM(VALUE(RIGHT(LEFT(C5,1),1)),VALUE(RIGHT(LEFT(D5,1),1)),VALUE(RIGHT(LEFT(B5,1),1)),VALUE(RIGHT(LEFT(F5,1),1)))</f>
        <v>12</v>
      </c>
      <c r="L5" s="52">
        <f>SUM(VALUE(RIGHT(LEFT(C5,3),1)),VALUE(RIGHT(LEFT(D5,3),1)),VALUE(RIGHT(LEFT(B5,3),1)),VALUE(RIGHT(LEFT(F5,3),1)))</f>
        <v>6</v>
      </c>
      <c r="M5" s="53">
        <f t="shared" si="1"/>
        <v>2</v>
      </c>
      <c r="N5" s="53">
        <f t="shared" si="1"/>
        <v>0</v>
      </c>
      <c r="O5" s="53">
        <f t="shared" si="0"/>
        <v>0</v>
      </c>
      <c r="P5" s="53"/>
      <c r="Q5" s="53">
        <f t="shared" si="0"/>
        <v>3</v>
      </c>
      <c r="R5" s="54">
        <f t="shared" si="2"/>
        <v>6</v>
      </c>
      <c r="S5" s="44" t="str" cm="1">
        <f t="array" aca="1" ref="S5" ca="1">RIGHT(CELL("filename",A4),LEN(CELL("filename",A4))-SEARCH("]",CELL("filename",A4)))</f>
        <v>group-a</v>
      </c>
      <c r="T5" s="44"/>
      <c r="U5" s="56"/>
      <c r="V5" s="52" t="str">
        <f>LEFT(H5,LEN(H5)-SEARCH("/",H5,1))</f>
        <v>12</v>
      </c>
      <c r="W5" s="52" t="str">
        <f>RIGHT(H5,LEN(H5)-SEARCH("/",H5,1))</f>
        <v xml:space="preserve"> 6</v>
      </c>
      <c r="X5" s="52">
        <f>SUM(SUBSTITUTE(V5,"/","")-W5)</f>
        <v>6</v>
      </c>
      <c r="Y5" s="52" t="str">
        <f>SUBSTITUTE(V5,"/","")</f>
        <v>12</v>
      </c>
      <c r="Z5" s="44"/>
      <c r="AA5" s="52">
        <f>SUM(SUBSTITUTE(V5,"/","")-W5)</f>
        <v>6</v>
      </c>
      <c r="AB5" s="45">
        <f>SUM(_xlfn.RANK.EQ(G5,$G$2:$G$6)*1)</f>
        <v>2</v>
      </c>
      <c r="AC5" s="45">
        <f>SUM(_xlfn.RANK.EQ(K5,$K$2:$K$6)/1000)</f>
        <v>2E-3</v>
      </c>
      <c r="AD5" s="45">
        <f>SUM(_xlfn.RANK.EQ(AA5,$AA$2:$AA$6)/100)</f>
        <v>0.01</v>
      </c>
      <c r="AE5" s="45">
        <f>SUM(SUM(_xlfn.RANK.EQ(L5,$L$2:$L$6,1)/10000)*AH5)</f>
        <v>1E-4</v>
      </c>
      <c r="AF5" s="45">
        <f>(COUNTIF($I$2:$I$6,"="&amp;I5)+1)/100000</f>
        <v>2.0000000000000002E-5</v>
      </c>
      <c r="AG5" s="57">
        <f>SUM(SUM(AB5:AE5))*AH5</f>
        <v>2.0120999999999998</v>
      </c>
      <c r="AH5" s="58">
        <v>1</v>
      </c>
    </row>
    <row r="6" spans="1:34" ht="32.1" customHeight="1">
      <c r="A6" s="66" t="s">
        <v>5</v>
      </c>
      <c r="B6" s="67" t="s">
        <v>14</v>
      </c>
      <c r="C6" s="68" t="s">
        <v>14</v>
      </c>
      <c r="D6" s="67" t="s">
        <v>33</v>
      </c>
      <c r="E6" s="68" t="s">
        <v>28</v>
      </c>
      <c r="F6" s="67" t="s">
        <v>0</v>
      </c>
      <c r="G6" s="69">
        <f>SUM(M6:Q6)</f>
        <v>1</v>
      </c>
      <c r="H6" s="70" t="str">
        <f>CONCATENATE(K6, " / ",L6)</f>
        <v>6 / 12</v>
      </c>
      <c r="I6" s="71">
        <f>_xlfn.RANK.EQ(AG6,$AG$2:$AG$6,1)</f>
        <v>5</v>
      </c>
      <c r="J6" s="44"/>
      <c r="K6" s="52">
        <f>SUM(VALUE(RIGHT(LEFT(C6,1),1)),VALUE(RIGHT(LEFT(D6,1),1)),VALUE(RIGHT(LEFT(E6,1),1)),VALUE(RIGHT(LEFT(B6,1),1)))</f>
        <v>6</v>
      </c>
      <c r="L6" s="52">
        <f>SUM(VALUE(RIGHT(LEFT(C6,3),1)),VALUE(RIGHT(LEFT(D6,3),1)),VALUE(RIGHT(LEFT(E6,3),1)),VALUE(RIGHT(LEFT(B6,3),1)))</f>
        <v>12</v>
      </c>
      <c r="M6" s="53">
        <f t="shared" si="1"/>
        <v>0</v>
      </c>
      <c r="N6" s="53">
        <f t="shared" si="1"/>
        <v>0</v>
      </c>
      <c r="O6" s="53">
        <f t="shared" si="0"/>
        <v>1</v>
      </c>
      <c r="P6" s="53">
        <f t="shared" si="0"/>
        <v>0</v>
      </c>
      <c r="Q6" s="53"/>
      <c r="R6" s="54">
        <f t="shared" si="2"/>
        <v>-6</v>
      </c>
      <c r="S6" s="44" t="str" cm="1">
        <f t="array" aca="1" ref="S6" ca="1">RIGHT(CELL("filename",A5),LEN(CELL("filename",A5))-SEARCH("]",CELL("filename",A5)))</f>
        <v>group-a</v>
      </c>
      <c r="T6" s="44"/>
      <c r="U6" s="56"/>
      <c r="V6" s="52" t="str">
        <f>LEFT(H6,LEN(H6)-SEARCH("/",H6,1))</f>
        <v>6 /</v>
      </c>
      <c r="W6" s="52" t="str">
        <f>RIGHT(H6,LEN(H6)-SEARCH("/",H6,1))</f>
        <v xml:space="preserve"> 12</v>
      </c>
      <c r="X6" s="52">
        <f>SUM(SUBSTITUTE(V6,"/","")-W6)</f>
        <v>-6</v>
      </c>
      <c r="Y6" s="52" t="str">
        <f>SUBSTITUTE(V6,"/","")</f>
        <v xml:space="preserve">6 </v>
      </c>
      <c r="Z6" s="44"/>
      <c r="AA6" s="52">
        <f>SUM(SUBSTITUTE(V6,"/","")-W6)</f>
        <v>-6</v>
      </c>
      <c r="AB6" s="45">
        <f>SUM(_xlfn.RANK.EQ(G6,$G$2:$G$6)*1)</f>
        <v>5</v>
      </c>
      <c r="AC6" s="45">
        <f>SUM(_xlfn.RANK.EQ(K6,$K$2:$K$6)/1000)</f>
        <v>4.0000000000000001E-3</v>
      </c>
      <c r="AD6" s="45">
        <f>SUM(_xlfn.RANK.EQ(AA6,$AA$2:$AA$6)/100)</f>
        <v>0.04</v>
      </c>
      <c r="AE6" s="45">
        <f>SUM(SUM(_xlfn.RANK.EQ(L6,$L$2:$L$6,1)/10000)*AH6)</f>
        <v>4.0000000000000002E-4</v>
      </c>
      <c r="AF6" s="45">
        <f>(COUNTIF($I$2:$I$6,"="&amp;I6)+1)/100000</f>
        <v>2.0000000000000002E-5</v>
      </c>
      <c r="AG6" s="57">
        <f>SUM(SUM(AB6:AE6))*AH6</f>
        <v>5.0443999999999996</v>
      </c>
      <c r="AH6" s="58">
        <v>1</v>
      </c>
    </row>
    <row r="7" spans="1:34">
      <c r="K7" s="72"/>
      <c r="L7" s="72"/>
      <c r="M7" s="72"/>
      <c r="N7" s="72"/>
      <c r="O7" s="72"/>
      <c r="P7" s="72"/>
      <c r="Q7" s="72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9CHavPBBi/mmK3D57zUX5+zfQ1pOe7RgIW4IT2ah3crfB0EUjDnbmmpyMMNoyNcC3FNsEYqBWbghF6AGocLGvA==" saltValue="6bJoCIce10lHZEm8hwCs7A==" spinCount="100000" sqref="C2:F2 D3:F3 E4:F4 F5 B6:E6 B5:D5 B4:C4 B3" name="Rozsah1_1_1_1"/>
  </protectedRanges>
  <conditionalFormatting sqref="C2:F2 D3:F3 E4 F4:F5 D5 D6:E6 C4:C6 B3:B6">
    <cfRule type="containsText" dxfId="5" priority="1" operator="containsText" text="0/0">
      <formula>NOT(ISERROR(SEARCH("0/0",B2)))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856B-0BEF-47F9-8970-235A5871CD40}">
  <dimension ref="A1:AH7"/>
  <sheetViews>
    <sheetView zoomScale="160" zoomScaleNormal="160" workbookViewId="0">
      <selection activeCell="S1" sqref="S1:S1048576"/>
    </sheetView>
  </sheetViews>
  <sheetFormatPr defaultRowHeight="15"/>
  <cols>
    <col min="1" max="1" width="15.85546875" style="1" customWidth="1"/>
    <col min="2" max="7" width="8.140625" style="1" customWidth="1"/>
    <col min="8" max="8" width="12.7109375" style="1" customWidth="1"/>
    <col min="9" max="9" width="7" style="1" customWidth="1"/>
    <col min="10" max="10" width="4.140625" style="1" customWidth="1"/>
    <col min="11" max="11" width="6.5703125" style="1" customWidth="1"/>
    <col min="12" max="17" width="4.85546875" style="1" customWidth="1"/>
    <col min="18" max="18" width="5.7109375" style="1" customWidth="1"/>
    <col min="19" max="19" width="9" style="47" customWidth="1"/>
    <col min="20" max="21" width="2.140625" style="1" customWidth="1"/>
    <col min="22" max="25" width="7.28515625" style="1" customWidth="1"/>
    <col min="26" max="27" width="9.140625" style="1" customWidth="1"/>
    <col min="28" max="31" width="7" style="1" customWidth="1"/>
    <col min="32" max="32" width="27.85546875" style="1" customWidth="1"/>
    <col min="33" max="33" width="16.5703125" style="1" customWidth="1"/>
    <col min="34" max="34" width="7.7109375" style="2" customWidth="1"/>
    <col min="35" max="36" width="9.140625" style="1" customWidth="1"/>
    <col min="37" max="16384" width="9.140625" style="1"/>
  </cols>
  <sheetData>
    <row r="1" spans="1:34" ht="32.1" customHeight="1" thickBot="1">
      <c r="A1" s="7" t="s">
        <v>27</v>
      </c>
      <c r="B1" s="25" t="s">
        <v>15</v>
      </c>
      <c r="C1" s="25" t="s">
        <v>16</v>
      </c>
      <c r="D1" s="26" t="s">
        <v>17</v>
      </c>
      <c r="E1" s="27" t="s">
        <v>18</v>
      </c>
      <c r="F1" s="27" t="s">
        <v>19</v>
      </c>
      <c r="G1" s="11" t="s">
        <v>6</v>
      </c>
      <c r="H1" s="11" t="s">
        <v>7</v>
      </c>
      <c r="I1" s="9" t="s">
        <v>8</v>
      </c>
      <c r="J1" s="3"/>
      <c r="K1" s="3"/>
      <c r="L1" s="3"/>
      <c r="M1" s="3"/>
      <c r="N1" s="3"/>
      <c r="O1" s="3"/>
      <c r="P1" s="3"/>
      <c r="Q1" s="3"/>
      <c r="R1" s="3" t="s">
        <v>34</v>
      </c>
      <c r="S1" s="44" t="s">
        <v>43</v>
      </c>
      <c r="T1" s="3"/>
      <c r="U1" s="3"/>
      <c r="V1" s="4" t="s">
        <v>9</v>
      </c>
      <c r="W1" s="4" t="s">
        <v>9</v>
      </c>
      <c r="X1" s="4" t="s">
        <v>10</v>
      </c>
      <c r="Y1" s="4"/>
      <c r="Z1" s="4" t="s">
        <v>11</v>
      </c>
      <c r="AA1" s="4"/>
      <c r="AB1" s="4" t="s">
        <v>11</v>
      </c>
      <c r="AC1" s="4" t="s">
        <v>12</v>
      </c>
      <c r="AD1" s="4" t="s">
        <v>10</v>
      </c>
      <c r="AE1" s="4" t="s">
        <v>9</v>
      </c>
      <c r="AF1" s="4"/>
      <c r="AG1" s="4" t="s">
        <v>13</v>
      </c>
      <c r="AH1" s="5"/>
    </row>
    <row r="2" spans="1:34" ht="32.1" customHeight="1" thickBot="1">
      <c r="A2" s="28" t="s">
        <v>15</v>
      </c>
      <c r="B2" s="7" t="s">
        <v>0</v>
      </c>
      <c r="C2" s="22" t="s">
        <v>28</v>
      </c>
      <c r="D2" s="7" t="s">
        <v>37</v>
      </c>
      <c r="E2" s="22" t="s">
        <v>29</v>
      </c>
      <c r="F2" s="7" t="s">
        <v>29</v>
      </c>
      <c r="G2" s="19">
        <f>SUM(N2:Q2)</f>
        <v>6</v>
      </c>
      <c r="H2" s="12" t="str">
        <f>CONCATENATE(K2, " / ",L2)</f>
        <v>17 / 16</v>
      </c>
      <c r="I2" s="14">
        <f>_xlfn.RANK.EQ(AG2,$AG$2:$AG$6,1)</f>
        <v>2</v>
      </c>
      <c r="J2" s="3"/>
      <c r="K2" s="31">
        <f>SUM(VALUE(RIGHT(LEFT(C2,1),1)),VALUE(RIGHT(LEFT(D2,1),1)),VALUE(RIGHT(LEFT(E2,1),1)),VALUE(RIGHT(LEFT(F2,1),1)))</f>
        <v>17</v>
      </c>
      <c r="L2" s="31">
        <f>SUM(VALUE(RIGHT(LEFT(C2,3),1)),VALUE(RIGHT(LEFT(D2,3),1)),VALUE(RIGHT(LEFT(E2,3),1)),VALUE(RIGHT(LEFT(F2,3),1)))</f>
        <v>16</v>
      </c>
      <c r="M2" s="32"/>
      <c r="N2" s="32">
        <f>IF(AND(VALUE(RIGHT(LEFT(C2,1),1))=0, VALUE(RIGHT(LEFT(C2,3),1))=0),0, SUM(IF(VALUE(RIGHT(LEFT(C2,1),1))&gt;VALUE(RIGHT(LEFT(C2,3),1)),IF(AND(VALUE(RIGHT(LEFT(C2,3),1))=0,VALUE(RIGHT(LEFT(C2,1),1))=4),2,3),1) - SUM(IF(AND(VALUE(RIGHT(LEFT(C2,3),1))&gt;3,VALUE(RIGHT(LEFT(C2,1),1))&gt;VALUE(RIGHT(LEFT(C2,3),1))),1,0)+IF(AND(VALUE(RIGHT(LEFT(C2,1),1))&lt;4, VALUE(RIGHT(LEFT(C2,1),1))&lt;VALUE(RIGHT(LEFT(C2,3),1))),1,0))))</f>
        <v>0</v>
      </c>
      <c r="O2" s="32">
        <f t="shared" ref="O2:Q6" si="0">IF(AND(VALUE(RIGHT(LEFT(D2,1),1))=0, VALUE(RIGHT(LEFT(D2,3),1))=0),0, SUM(IF(VALUE(RIGHT(LEFT(D2,1),1))&gt;VALUE(RIGHT(LEFT(D2,3),1)),IF(AND(VALUE(RIGHT(LEFT(D2,3),1))=0,VALUE(RIGHT(LEFT(D2,1),1))=4),2,3),1) - SUM(IF(AND(VALUE(RIGHT(LEFT(D2,3),1))&gt;3,VALUE(RIGHT(LEFT(D2,1),1))&gt;VALUE(RIGHT(LEFT(D2,3),1))),1,0)+IF(AND(VALUE(RIGHT(LEFT(D2,1),1))&lt;4, VALUE(RIGHT(LEFT(D2,1),1))&lt;VALUE(RIGHT(LEFT(D2,3),1))),1,0))))</f>
        <v>0</v>
      </c>
      <c r="P2" s="32">
        <f t="shared" si="0"/>
        <v>3</v>
      </c>
      <c r="Q2" s="32">
        <f t="shared" si="0"/>
        <v>3</v>
      </c>
      <c r="R2" s="33">
        <f>SUM(K2-L2)</f>
        <v>1</v>
      </c>
      <c r="S2" s="44" t="str" cm="1">
        <f t="array" aca="1" ref="S2" ca="1">RIGHT(CELL("filename",A1),LEN(CELL("filename",A1))-SEARCH("]",CELL("filename",A1)))</f>
        <v>group-b</v>
      </c>
      <c r="T2" s="35"/>
      <c r="U2" s="36"/>
      <c r="V2" s="31" t="str">
        <f>LEFT(H2,LEN(H2)-SEARCH("/",H2,1))</f>
        <v xml:space="preserve">17 </v>
      </c>
      <c r="W2" s="31" t="str">
        <f>RIGHT(H2,LEN(H2)-SEARCH("/",H2,1))</f>
        <v xml:space="preserve"> 16</v>
      </c>
      <c r="X2" s="31">
        <f>SUM(SUBSTITUTE(V2,"/","")-W2)</f>
        <v>1</v>
      </c>
      <c r="Y2" s="31" t="str">
        <f>SUBSTITUTE(V2,"/","")</f>
        <v xml:space="preserve">17 </v>
      </c>
      <c r="Z2" s="34"/>
      <c r="AA2" s="31">
        <f>SUM(SUBSTITUTE(V2,"/","")-W2)</f>
        <v>1</v>
      </c>
      <c r="AB2" s="37">
        <f>SUM(_xlfn.RANK.EQ(G2,$G$2:$G$6)*1)</f>
        <v>2</v>
      </c>
      <c r="AC2" s="37">
        <f>SUM(_xlfn.RANK.EQ(K2,$K$2:$K$6)/1000)</f>
        <v>2E-3</v>
      </c>
      <c r="AD2" s="37">
        <f>SUM(_xlfn.RANK.EQ(AA2,$AA$2:$AA$6)/100)</f>
        <v>0.02</v>
      </c>
      <c r="AE2" s="37">
        <f>SUM(SUM(_xlfn.RANK.EQ(L2,$L$2:$L$6,1)/10000)*AH2)</f>
        <v>5.0000000000000001E-4</v>
      </c>
      <c r="AF2" s="37">
        <f>(COUNTIF($I$2:$I$6,"="&amp;I2)+1)/100000</f>
        <v>2.0000000000000002E-5</v>
      </c>
      <c r="AG2" s="38">
        <f>SUM(SUM(AB2:AE2))*AH2</f>
        <v>2.0225</v>
      </c>
      <c r="AH2" s="39">
        <v>1</v>
      </c>
    </row>
    <row r="3" spans="1:34" ht="32.1" customHeight="1" thickBot="1">
      <c r="A3" s="28" t="s">
        <v>16</v>
      </c>
      <c r="B3" s="7" t="s">
        <v>29</v>
      </c>
      <c r="C3" s="22" t="s">
        <v>0</v>
      </c>
      <c r="D3" s="7" t="s">
        <v>39</v>
      </c>
      <c r="E3" s="22" t="s">
        <v>14</v>
      </c>
      <c r="F3" s="7" t="s">
        <v>29</v>
      </c>
      <c r="G3" s="19">
        <f>SUM(M3:Q3)</f>
        <v>9</v>
      </c>
      <c r="H3" s="15" t="str">
        <f>CONCATENATE(K3, " / ",L3)</f>
        <v>18 / 4</v>
      </c>
      <c r="I3" s="14">
        <f>_xlfn.RANK.EQ(AG3,$AG$2:$AG$6,1)</f>
        <v>1</v>
      </c>
      <c r="J3" s="3"/>
      <c r="K3" s="31">
        <f>SUM(VALUE(RIGHT(LEFT(B3,1),1)),VALUE(RIGHT(LEFT(D3,1),1)),VALUE(RIGHT(LEFT(E3,1),1)),VALUE(RIGHT(LEFT(F3,1),1)))</f>
        <v>18</v>
      </c>
      <c r="L3" s="31">
        <f>SUM(VALUE(RIGHT(LEFT(B3,3),1)),VALUE(RIGHT(LEFT(D3,3),1)),VALUE(RIGHT(LEFT(E3,3),1)),VALUE(RIGHT(LEFT(F3,3),1)))</f>
        <v>4</v>
      </c>
      <c r="M3" s="32">
        <f t="shared" ref="M3:N6" si="1">IF(AND(VALUE(RIGHT(LEFT(B3,1),1))=0, VALUE(RIGHT(LEFT(B3,3),1))=0),0, SUM(IF(VALUE(RIGHT(LEFT(B3,1),1))&gt;VALUE(RIGHT(LEFT(B3,3),1)),IF(AND(VALUE(RIGHT(LEFT(B3,3),1))=0,VALUE(RIGHT(LEFT(B3,1),1))=4),2,3),1) - SUM(IF(AND(VALUE(RIGHT(LEFT(B3,3),1))&gt;3,VALUE(RIGHT(LEFT(B3,1),1))&gt;VALUE(RIGHT(LEFT(B3,3),1))),1,0)+IF(AND(VALUE(RIGHT(LEFT(B3,1),1))&lt;4, VALUE(RIGHT(LEFT(B3,1),1))&lt;VALUE(RIGHT(LEFT(B3,3),1))),1,0))))</f>
        <v>3</v>
      </c>
      <c r="N3" s="32"/>
      <c r="O3" s="32">
        <f t="shared" si="0"/>
        <v>3</v>
      </c>
      <c r="P3" s="32">
        <f t="shared" si="0"/>
        <v>0</v>
      </c>
      <c r="Q3" s="32">
        <f t="shared" si="0"/>
        <v>3</v>
      </c>
      <c r="R3" s="33">
        <f t="shared" ref="R3:R6" si="2">SUM(K3-L3)</f>
        <v>14</v>
      </c>
      <c r="S3" s="44" t="str" cm="1">
        <f t="array" aca="1" ref="S3" ca="1">RIGHT(CELL("filename",A2),LEN(CELL("filename",A2))-SEARCH("]",CELL("filename",A2)))</f>
        <v>group-b</v>
      </c>
      <c r="T3" s="34"/>
      <c r="U3" s="36"/>
      <c r="V3" s="31" t="str">
        <f>LEFT(H3,LEN(H3)-SEARCH("/",H3,1))</f>
        <v>18</v>
      </c>
      <c r="W3" s="31" t="str">
        <f>RIGHT(H3,LEN(H3)-SEARCH("/",H3,1))</f>
        <v xml:space="preserve"> 4</v>
      </c>
      <c r="X3" s="31">
        <f>SUM(SUBSTITUTE(V3,"/","")-W3)</f>
        <v>14</v>
      </c>
      <c r="Y3" s="31" t="str">
        <f>SUBSTITUTE(V3,"/","")</f>
        <v>18</v>
      </c>
      <c r="Z3" s="34"/>
      <c r="AA3" s="31">
        <f>SUM(SUBSTITUTE(V3,"/","")-W3)</f>
        <v>14</v>
      </c>
      <c r="AB3" s="37">
        <f>SUM(_xlfn.RANK.EQ(G3,$G$2:$G$6)*1)</f>
        <v>1</v>
      </c>
      <c r="AC3" s="37">
        <f>SUM(_xlfn.RANK.EQ(K3,$K$2:$K$6)/1000)</f>
        <v>1E-3</v>
      </c>
      <c r="AD3" s="37">
        <f>SUM(_xlfn.RANK.EQ(AA3,$AA$2:$AA$6)/100)</f>
        <v>0.01</v>
      </c>
      <c r="AE3" s="37">
        <f>SUM(SUM(_xlfn.RANK.EQ(L3,$L$2:$L$6,1)/10000)*AH3)</f>
        <v>1E-4</v>
      </c>
      <c r="AF3" s="37">
        <f>(COUNTIF($I$2:$I$6,"="&amp;I3)+1)/100000</f>
        <v>2.0000000000000002E-5</v>
      </c>
      <c r="AG3" s="38">
        <f>SUM(SUM(AB3:AE3))*AH3</f>
        <v>1.0110999999999999</v>
      </c>
      <c r="AH3" s="39">
        <v>1</v>
      </c>
    </row>
    <row r="4" spans="1:34" ht="32.1" customHeight="1" thickBot="1">
      <c r="A4" s="29" t="s">
        <v>17</v>
      </c>
      <c r="B4" s="16" t="s">
        <v>38</v>
      </c>
      <c r="C4" s="23" t="s">
        <v>40</v>
      </c>
      <c r="D4" s="16" t="s">
        <v>0</v>
      </c>
      <c r="E4" s="23" t="s">
        <v>35</v>
      </c>
      <c r="F4" s="16" t="s">
        <v>14</v>
      </c>
      <c r="G4" s="20">
        <f>SUM(M4:Q4)</f>
        <v>4</v>
      </c>
      <c r="H4" s="17" t="str">
        <f>CONCATENATE(K4, " / ",L4)</f>
        <v>11 / 15</v>
      </c>
      <c r="I4" s="18">
        <f>_xlfn.RANK.EQ(AG4,$AG$2:$AG$6,1)</f>
        <v>3</v>
      </c>
      <c r="J4" s="3"/>
      <c r="K4" s="31">
        <f>SUM(VALUE(RIGHT(LEFT(C4,1),1)),VALUE(RIGHT(LEFT(B4,1),1)),VALUE(RIGHT(LEFT(E4,1),1)),VALUE(RIGHT(LEFT(F4,1),1)))</f>
        <v>11</v>
      </c>
      <c r="L4" s="31">
        <f>SUM(VALUE(RIGHT(LEFT(C4,3),1)),VALUE(RIGHT(LEFT(B4,3),1)),VALUE(RIGHT(LEFT(E4,3),1)),VALUE(RIGHT(LEFT(F4,3),1)))</f>
        <v>15</v>
      </c>
      <c r="M4" s="32">
        <f t="shared" si="1"/>
        <v>3</v>
      </c>
      <c r="N4" s="32">
        <f t="shared" si="1"/>
        <v>0</v>
      </c>
      <c r="O4" s="32"/>
      <c r="P4" s="32">
        <f t="shared" si="0"/>
        <v>1</v>
      </c>
      <c r="Q4" s="32">
        <f t="shared" si="0"/>
        <v>0</v>
      </c>
      <c r="R4" s="33">
        <f t="shared" si="2"/>
        <v>-4</v>
      </c>
      <c r="S4" s="44" t="str" cm="1">
        <f t="array" aca="1" ref="S4" ca="1">RIGHT(CELL("filename",A3),LEN(CELL("filename",A3))-SEARCH("]",CELL("filename",A3)))</f>
        <v>group-b</v>
      </c>
      <c r="T4" s="34"/>
      <c r="U4" s="36"/>
      <c r="V4" s="31" t="str">
        <f>LEFT(H4,LEN(H4)-SEARCH("/",H4,1))</f>
        <v xml:space="preserve">11 </v>
      </c>
      <c r="W4" s="31" t="str">
        <f>RIGHT(H4,LEN(H4)-SEARCH("/",H4,1))</f>
        <v xml:space="preserve"> 15</v>
      </c>
      <c r="X4" s="31">
        <f>SUM(SUBSTITUTE(V4,"/","")-W4)</f>
        <v>-4</v>
      </c>
      <c r="Y4" s="31" t="str">
        <f>SUBSTITUTE(V4,"/","")</f>
        <v xml:space="preserve">11 </v>
      </c>
      <c r="Z4" s="34"/>
      <c r="AA4" s="31">
        <f>SUM(SUBSTITUTE(V4,"/","")-W4)</f>
        <v>-4</v>
      </c>
      <c r="AB4" s="37">
        <f>SUM(_xlfn.RANK.EQ(G4,$G$2:$G$6)*1)</f>
        <v>3</v>
      </c>
      <c r="AC4" s="37">
        <f>SUM(_xlfn.RANK.EQ(K4,$K$2:$K$6)/1000)</f>
        <v>3.0000000000000001E-3</v>
      </c>
      <c r="AD4" s="37">
        <f>SUM(_xlfn.RANK.EQ(AA4,$AA$2:$AA$6)/100)</f>
        <v>0.04</v>
      </c>
      <c r="AE4" s="37">
        <f>SUM(SUM(_xlfn.RANK.EQ(L4,$L$2:$L$6,1)/10000)*AH4)</f>
        <v>4.0000000000000002E-4</v>
      </c>
      <c r="AF4" s="37">
        <f>(COUNTIF($I$2:$I$6,"="&amp;I4)+1)/100000</f>
        <v>2.0000000000000002E-5</v>
      </c>
      <c r="AG4" s="38">
        <f>SUM(SUM(AB4:AE4))*AH4</f>
        <v>3.0434000000000001</v>
      </c>
      <c r="AH4" s="39">
        <v>1</v>
      </c>
    </row>
    <row r="5" spans="1:34" ht="32.1" customHeight="1" thickBot="1">
      <c r="A5" s="30" t="s">
        <v>18</v>
      </c>
      <c r="B5" s="8" t="s">
        <v>14</v>
      </c>
      <c r="C5" s="24" t="s">
        <v>14</v>
      </c>
      <c r="D5" s="8" t="s">
        <v>36</v>
      </c>
      <c r="E5" s="24" t="s">
        <v>0</v>
      </c>
      <c r="F5" s="8" t="s">
        <v>14</v>
      </c>
      <c r="G5" s="21">
        <f>SUM(M5:Q5)</f>
        <v>2</v>
      </c>
      <c r="H5" s="13" t="str">
        <f>CONCATENATE(K5, " / ",L5)</f>
        <v>6 / 5</v>
      </c>
      <c r="I5" s="10">
        <f>_xlfn.RANK.EQ(AG5,$AG$2:$AG$6,1)</f>
        <v>4</v>
      </c>
      <c r="J5" s="3"/>
      <c r="K5" s="31">
        <f>SUM(VALUE(RIGHT(LEFT(C5,1),1)),VALUE(RIGHT(LEFT(D5,1),1)),VALUE(RIGHT(LEFT(B5,1),1)),VALUE(RIGHT(LEFT(F5,1),1)))</f>
        <v>6</v>
      </c>
      <c r="L5" s="31">
        <f>SUM(VALUE(RIGHT(LEFT(C5,3),1)),VALUE(RIGHT(LEFT(D5,3),1)),VALUE(RIGHT(LEFT(B5,3),1)),VALUE(RIGHT(LEFT(F5,3),1)))</f>
        <v>5</v>
      </c>
      <c r="M5" s="32">
        <f t="shared" si="1"/>
        <v>0</v>
      </c>
      <c r="N5" s="32">
        <f t="shared" si="1"/>
        <v>0</v>
      </c>
      <c r="O5" s="32">
        <f t="shared" si="0"/>
        <v>2</v>
      </c>
      <c r="P5" s="32"/>
      <c r="Q5" s="32">
        <f t="shared" si="0"/>
        <v>0</v>
      </c>
      <c r="R5" s="33">
        <f t="shared" si="2"/>
        <v>1</v>
      </c>
      <c r="S5" s="44" t="str" cm="1">
        <f t="array" aca="1" ref="S5" ca="1">RIGHT(CELL("filename",A4),LEN(CELL("filename",A4))-SEARCH("]",CELL("filename",A4)))</f>
        <v>group-b</v>
      </c>
      <c r="T5" s="34"/>
      <c r="U5" s="36"/>
      <c r="V5" s="31" t="str">
        <f>LEFT(H5,LEN(H5)-SEARCH("/",H5,1))</f>
        <v xml:space="preserve">6 </v>
      </c>
      <c r="W5" s="31" t="str">
        <f>RIGHT(H5,LEN(H5)-SEARCH("/",H5,1))</f>
        <v xml:space="preserve"> 5</v>
      </c>
      <c r="X5" s="31">
        <f>SUM(SUBSTITUTE(V5,"/","")-W5)</f>
        <v>1</v>
      </c>
      <c r="Y5" s="31" t="str">
        <f>SUBSTITUTE(V5,"/","")</f>
        <v xml:space="preserve">6 </v>
      </c>
      <c r="Z5" s="34"/>
      <c r="AA5" s="31">
        <f>SUM(SUBSTITUTE(V5,"/","")-W5)</f>
        <v>1</v>
      </c>
      <c r="AB5" s="37">
        <f>SUM(_xlfn.RANK.EQ(G5,$G$2:$G$6)*1)</f>
        <v>4</v>
      </c>
      <c r="AC5" s="37">
        <f>SUM(_xlfn.RANK.EQ(K5,$K$2:$K$6)/1000)</f>
        <v>4.0000000000000001E-3</v>
      </c>
      <c r="AD5" s="37">
        <f>SUM(_xlfn.RANK.EQ(AA5,$AA$2:$AA$6)/100)</f>
        <v>0.02</v>
      </c>
      <c r="AE5" s="37">
        <f>SUM(SUM(_xlfn.RANK.EQ(L5,$L$2:$L$6,1)/10000)*AH5)</f>
        <v>2.0000000000000001E-4</v>
      </c>
      <c r="AF5" s="37">
        <f>(COUNTIF($I$2:$I$6,"="&amp;I5)+1)/100000</f>
        <v>2.0000000000000002E-5</v>
      </c>
      <c r="AG5" s="38">
        <f>SUM(SUM(AB5:AE5))*AH5</f>
        <v>4.0241999999999996</v>
      </c>
      <c r="AH5" s="39">
        <v>1</v>
      </c>
    </row>
    <row r="6" spans="1:34" ht="32.1" customHeight="1">
      <c r="A6" s="30" t="s">
        <v>19</v>
      </c>
      <c r="B6" s="8" t="s">
        <v>14</v>
      </c>
      <c r="C6" s="24" t="s">
        <v>28</v>
      </c>
      <c r="D6" s="8" t="s">
        <v>14</v>
      </c>
      <c r="E6" s="24" t="s">
        <v>14</v>
      </c>
      <c r="F6" s="8" t="s">
        <v>0</v>
      </c>
      <c r="G6" s="21">
        <f>SUM(M6:Q6)</f>
        <v>0</v>
      </c>
      <c r="H6" s="13" t="str">
        <f>CONCATENATE(K6, " / ",L6)</f>
        <v>2 / 6</v>
      </c>
      <c r="I6" s="10">
        <f>_xlfn.RANK.EQ(AG6,$AG$2:$AG$6,1)</f>
        <v>5</v>
      </c>
      <c r="J6" s="3"/>
      <c r="K6" s="31">
        <f>SUM(VALUE(RIGHT(LEFT(C6,1),1)),VALUE(RIGHT(LEFT(D6,1),1)),VALUE(RIGHT(LEFT(E6,1),1)),VALUE(RIGHT(LEFT(B6,1),1)))</f>
        <v>2</v>
      </c>
      <c r="L6" s="31">
        <f>SUM(VALUE(RIGHT(LEFT(C6,3),1)),VALUE(RIGHT(LEFT(D6,3),1)),VALUE(RIGHT(LEFT(E6,3),1)),VALUE(RIGHT(LEFT(B6,3),1)))</f>
        <v>6</v>
      </c>
      <c r="M6" s="32">
        <f t="shared" si="1"/>
        <v>0</v>
      </c>
      <c r="N6" s="32">
        <f t="shared" si="1"/>
        <v>0</v>
      </c>
      <c r="O6" s="32">
        <f t="shared" si="0"/>
        <v>0</v>
      </c>
      <c r="P6" s="32">
        <f t="shared" si="0"/>
        <v>0</v>
      </c>
      <c r="Q6" s="32"/>
      <c r="R6" s="33">
        <f t="shared" si="2"/>
        <v>-4</v>
      </c>
      <c r="S6" s="44" t="str" cm="1">
        <f t="array" aca="1" ref="S6" ca="1">RIGHT(CELL("filename",A5),LEN(CELL("filename",A5))-SEARCH("]",CELL("filename",A5)))</f>
        <v>group-b</v>
      </c>
      <c r="T6" s="34"/>
      <c r="U6" s="36"/>
      <c r="V6" s="31" t="str">
        <f>LEFT(H6,LEN(H6)-SEARCH("/",H6,1))</f>
        <v xml:space="preserve">2 </v>
      </c>
      <c r="W6" s="31" t="str">
        <f>RIGHT(H6,LEN(H6)-SEARCH("/",H6,1))</f>
        <v xml:space="preserve"> 6</v>
      </c>
      <c r="X6" s="31">
        <f>SUM(SUBSTITUTE(V6,"/","")-W6)</f>
        <v>-4</v>
      </c>
      <c r="Y6" s="31" t="str">
        <f>SUBSTITUTE(V6,"/","")</f>
        <v xml:space="preserve">2 </v>
      </c>
      <c r="Z6" s="34"/>
      <c r="AA6" s="31">
        <f>SUM(SUBSTITUTE(V6,"/","")-W6)</f>
        <v>-4</v>
      </c>
      <c r="AB6" s="37">
        <f>SUM(_xlfn.RANK.EQ(G6,$G$2:$G$6)*1)</f>
        <v>5</v>
      </c>
      <c r="AC6" s="37">
        <f>SUM(_xlfn.RANK.EQ(K6,$K$2:$K$6)/1000)</f>
        <v>5.0000000000000001E-3</v>
      </c>
      <c r="AD6" s="37">
        <f>SUM(_xlfn.RANK.EQ(AA6,$AA$2:$AA$6)/100)</f>
        <v>0.04</v>
      </c>
      <c r="AE6" s="37">
        <f>SUM(SUM(_xlfn.RANK.EQ(L6,$L$2:$L$6,1)/10000)*AH6)</f>
        <v>2.9999999999999997E-4</v>
      </c>
      <c r="AF6" s="37">
        <f>(COUNTIF($I$2:$I$6,"="&amp;I6)+1)/100000</f>
        <v>2.0000000000000002E-5</v>
      </c>
      <c r="AG6" s="38">
        <f>SUM(SUM(AB6:AE6))*AH6</f>
        <v>5.0453000000000001</v>
      </c>
      <c r="AH6" s="39">
        <v>1</v>
      </c>
    </row>
    <row r="7" spans="1:34">
      <c r="K7" s="6"/>
      <c r="L7" s="6"/>
      <c r="M7" s="6"/>
      <c r="N7" s="6"/>
      <c r="O7" s="6"/>
      <c r="P7" s="6"/>
      <c r="Q7" s="6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9CHavPBBi/mmK3D57zUX5+zfQ1pOe7RgIW4IT2ah3crfB0EUjDnbmmpyMMNoyNcC3FNsEYqBWbghF6AGocLGvA==" saltValue="6bJoCIce10lHZEm8hwCs7A==" spinCount="100000" sqref="C2:F2 D3:F3 E4:F4 F5 B6:E6 B5:D5 B4:C4 B3" name="Rozsah1_1_1_1"/>
  </protectedRanges>
  <conditionalFormatting sqref="C2:F2 D3:F3 E4 F4:F5 D5 D6:E6 C4:C6 B3:B6">
    <cfRule type="containsText" dxfId="4" priority="1" operator="containsText" text="0/0">
      <formula>NOT(ISERROR(SEARCH("0/0",B2)))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F622-DB40-4307-A9CB-85A6C2066654}">
  <dimension ref="A1:AH7"/>
  <sheetViews>
    <sheetView zoomScale="160" zoomScaleNormal="160" workbookViewId="0">
      <selection activeCell="C10" sqref="C10"/>
    </sheetView>
  </sheetViews>
  <sheetFormatPr defaultRowHeight="15"/>
  <cols>
    <col min="1" max="1" width="15.85546875" style="47" customWidth="1"/>
    <col min="2" max="7" width="8.140625" style="47" customWidth="1"/>
    <col min="8" max="8" width="12.7109375" style="47" customWidth="1"/>
    <col min="9" max="9" width="7" style="47" customWidth="1"/>
    <col min="10" max="10" width="4.140625" style="47" customWidth="1"/>
    <col min="11" max="11" width="6.5703125" style="47" customWidth="1"/>
    <col min="12" max="17" width="4.85546875" style="47" customWidth="1"/>
    <col min="18" max="18" width="5.7109375" style="47" customWidth="1"/>
    <col min="19" max="19" width="9" style="47" customWidth="1"/>
    <col min="20" max="21" width="2.140625" style="47" customWidth="1"/>
    <col min="22" max="25" width="7.28515625" style="47" customWidth="1"/>
    <col min="26" max="27" width="9.140625" style="47" customWidth="1"/>
    <col min="28" max="31" width="7" style="47" customWidth="1"/>
    <col min="32" max="32" width="27.85546875" style="47" customWidth="1"/>
    <col min="33" max="33" width="16.5703125" style="47" customWidth="1"/>
    <col min="34" max="34" width="7.7109375" style="73" customWidth="1"/>
    <col min="35" max="36" width="9.140625" style="47" customWidth="1"/>
    <col min="37" max="16384" width="9.140625" style="47"/>
  </cols>
  <sheetData>
    <row r="1" spans="1:34" ht="32.1" customHeight="1" thickBot="1">
      <c r="A1" s="40" t="s">
        <v>27</v>
      </c>
      <c r="B1" s="74" t="s">
        <v>20</v>
      </c>
      <c r="C1" s="74" t="s">
        <v>21</v>
      </c>
      <c r="D1" s="75" t="s">
        <v>22</v>
      </c>
      <c r="E1" s="76" t="s">
        <v>44</v>
      </c>
      <c r="F1" s="76" t="s">
        <v>23</v>
      </c>
      <c r="G1" s="42" t="s">
        <v>6</v>
      </c>
      <c r="H1" s="42" t="s">
        <v>7</v>
      </c>
      <c r="I1" s="43" t="s">
        <v>8</v>
      </c>
      <c r="J1" s="44"/>
      <c r="K1" s="44"/>
      <c r="L1" s="44"/>
      <c r="M1" s="44"/>
      <c r="N1" s="44"/>
      <c r="O1" s="44"/>
      <c r="P1" s="44"/>
      <c r="Q1" s="44"/>
      <c r="R1" s="44" t="s">
        <v>34</v>
      </c>
      <c r="S1" s="44" t="s">
        <v>43</v>
      </c>
      <c r="T1" s="44"/>
      <c r="U1" s="44"/>
      <c r="V1" s="45" t="s">
        <v>9</v>
      </c>
      <c r="W1" s="45" t="s">
        <v>9</v>
      </c>
      <c r="X1" s="45" t="s">
        <v>10</v>
      </c>
      <c r="Y1" s="45"/>
      <c r="Z1" s="45" t="s">
        <v>11</v>
      </c>
      <c r="AA1" s="45"/>
      <c r="AB1" s="45" t="s">
        <v>11</v>
      </c>
      <c r="AC1" s="45" t="s">
        <v>12</v>
      </c>
      <c r="AD1" s="45" t="s">
        <v>10</v>
      </c>
      <c r="AE1" s="45" t="s">
        <v>9</v>
      </c>
      <c r="AF1" s="45"/>
      <c r="AG1" s="45" t="s">
        <v>13</v>
      </c>
      <c r="AH1" s="46"/>
    </row>
    <row r="2" spans="1:34" ht="32.1" customHeight="1" thickBot="1">
      <c r="A2" s="77" t="s">
        <v>20</v>
      </c>
      <c r="B2" s="7" t="s">
        <v>0</v>
      </c>
      <c r="C2" s="22" t="s">
        <v>33</v>
      </c>
      <c r="D2" s="7" t="s">
        <v>40</v>
      </c>
      <c r="E2" s="22" t="s">
        <v>29</v>
      </c>
      <c r="F2" s="7" t="s">
        <v>29</v>
      </c>
      <c r="G2" s="49">
        <f>SUM(N2:Q2)</f>
        <v>7</v>
      </c>
      <c r="H2" s="50" t="str">
        <f>CONCATENATE(K2, " / ",L2)</f>
        <v>16 / 16</v>
      </c>
      <c r="I2" s="51">
        <f>_xlfn.RANK.EQ(AG2,$AG$2:$AG$6,1)</f>
        <v>2</v>
      </c>
      <c r="J2" s="44"/>
      <c r="K2" s="52">
        <f>SUM(VALUE(RIGHT(LEFT(C2,1),1)),VALUE(RIGHT(LEFT(D2,1),1)),VALUE(RIGHT(LEFT(E2,1),1)),VALUE(RIGHT(LEFT(F2,1),1)))</f>
        <v>16</v>
      </c>
      <c r="L2" s="52">
        <f>SUM(VALUE(RIGHT(LEFT(C2,3),1)),VALUE(RIGHT(LEFT(D2,3),1)),VALUE(RIGHT(LEFT(E2,3),1)),VALUE(RIGHT(LEFT(F2,3),1)))</f>
        <v>16</v>
      </c>
      <c r="M2" s="53"/>
      <c r="N2" s="53">
        <f>IF(AND(VALUE(RIGHT(LEFT(C2,1),1))=0, VALUE(RIGHT(LEFT(C2,3),1))=0),0, SUM(IF(VALUE(RIGHT(LEFT(C2,1),1))&gt;VALUE(RIGHT(LEFT(C2,3),1)),IF(AND(VALUE(RIGHT(LEFT(C2,3),1))=0,VALUE(RIGHT(LEFT(C2,1),1))=4),2,3),1) - SUM(IF(AND(VALUE(RIGHT(LEFT(C2,3),1))&gt;3,VALUE(RIGHT(LEFT(C2,1),1))&gt;VALUE(RIGHT(LEFT(C2,3),1))),1,0)+IF(AND(VALUE(RIGHT(LEFT(C2,1),1))&lt;4, VALUE(RIGHT(LEFT(C2,1),1))&lt;VALUE(RIGHT(LEFT(C2,3),1))),1,0))))</f>
        <v>1</v>
      </c>
      <c r="O2" s="53">
        <f t="shared" ref="O2:Q6" si="0">IF(AND(VALUE(RIGHT(LEFT(D2,1),1))=0, VALUE(RIGHT(LEFT(D2,3),1))=0),0, SUM(IF(VALUE(RIGHT(LEFT(D2,1),1))&gt;VALUE(RIGHT(LEFT(D2,3),1)),IF(AND(VALUE(RIGHT(LEFT(D2,3),1))=0,VALUE(RIGHT(LEFT(D2,1),1))=4),2,3),1) - SUM(IF(AND(VALUE(RIGHT(LEFT(D2,3),1))&gt;3,VALUE(RIGHT(LEFT(D2,1),1))&gt;VALUE(RIGHT(LEFT(D2,3),1))),1,0)+IF(AND(VALUE(RIGHT(LEFT(D2,1),1))&lt;4, VALUE(RIGHT(LEFT(D2,1),1))&lt;VALUE(RIGHT(LEFT(D2,3),1))),1,0))))</f>
        <v>0</v>
      </c>
      <c r="P2" s="53">
        <f t="shared" si="0"/>
        <v>3</v>
      </c>
      <c r="Q2" s="53">
        <f t="shared" si="0"/>
        <v>3</v>
      </c>
      <c r="R2" s="54">
        <f>SUM(K2-L2)</f>
        <v>0</v>
      </c>
      <c r="S2" s="44" t="str" cm="1">
        <f t="array" aca="1" ref="S2" ca="1">RIGHT(CELL("filename",A1),LEN(CELL("filename",A1))-SEARCH("]",CELL("filename",A1)))</f>
        <v>group-b2</v>
      </c>
      <c r="T2" s="55"/>
      <c r="U2" s="56"/>
      <c r="V2" s="52" t="str">
        <f>LEFT(H2,LEN(H2)-SEARCH("/",H2,1))</f>
        <v xml:space="preserve">16 </v>
      </c>
      <c r="W2" s="52" t="str">
        <f>RIGHT(H2,LEN(H2)-SEARCH("/",H2,1))</f>
        <v xml:space="preserve"> 16</v>
      </c>
      <c r="X2" s="52">
        <f>SUM(SUBSTITUTE(V2,"/","")-W2)</f>
        <v>0</v>
      </c>
      <c r="Y2" s="52" t="str">
        <f>SUBSTITUTE(V2,"/","")</f>
        <v xml:space="preserve">16 </v>
      </c>
      <c r="Z2" s="44"/>
      <c r="AA2" s="52">
        <f>SUM(SUBSTITUTE(V2,"/","")-W2)</f>
        <v>0</v>
      </c>
      <c r="AB2" s="45">
        <f>SUM(_xlfn.RANK.EQ(G2,$G$2:$G$6)*1)</f>
        <v>2</v>
      </c>
      <c r="AC2" s="45">
        <f>SUM(_xlfn.RANK.EQ(K2,$K$2:$K$6)/1000)</f>
        <v>2E-3</v>
      </c>
      <c r="AD2" s="45">
        <f>SUM(_xlfn.RANK.EQ(AA2,$AA$2:$AA$6)/100)</f>
        <v>0.03</v>
      </c>
      <c r="AE2" s="45">
        <f>SUM(SUM(_xlfn.RANK.EQ(L2,$L$2:$L$6,1)/10000)*AH2)</f>
        <v>5.0000000000000001E-4</v>
      </c>
      <c r="AF2" s="45">
        <f>(COUNTIF($I$2:$I$6,"="&amp;I2)+1)/100000</f>
        <v>2.0000000000000002E-5</v>
      </c>
      <c r="AG2" s="57">
        <f>SUM(SUM(AB2:AE2))*AH2</f>
        <v>2.0324999999999998</v>
      </c>
      <c r="AH2" s="58">
        <v>1</v>
      </c>
    </row>
    <row r="3" spans="1:34" ht="32.1" customHeight="1" thickBot="1">
      <c r="A3" s="77" t="s">
        <v>21</v>
      </c>
      <c r="B3" s="7" t="s">
        <v>32</v>
      </c>
      <c r="C3" s="22" t="s">
        <v>0</v>
      </c>
      <c r="D3" s="7" t="s">
        <v>38</v>
      </c>
      <c r="E3" s="22" t="s">
        <v>14</v>
      </c>
      <c r="F3" s="7" t="s">
        <v>39</v>
      </c>
      <c r="G3" s="49">
        <f>SUM(M3:Q3)</f>
        <v>8</v>
      </c>
      <c r="H3" s="59" t="str">
        <f>CONCATENATE(K3, " / ",L3)</f>
        <v>18 / 7</v>
      </c>
      <c r="I3" s="51">
        <f>_xlfn.RANK.EQ(AG3,$AG$2:$AG$6,1)</f>
        <v>1</v>
      </c>
      <c r="J3" s="44"/>
      <c r="K3" s="52">
        <f>SUM(VALUE(RIGHT(LEFT(B3,1),1)),VALUE(RIGHT(LEFT(D3,1),1)),VALUE(RIGHT(LEFT(E3,1),1)),VALUE(RIGHT(LEFT(F3,1),1)))</f>
        <v>18</v>
      </c>
      <c r="L3" s="52">
        <f>SUM(VALUE(RIGHT(LEFT(B3,3),1)),VALUE(RIGHT(LEFT(D3,3),1)),VALUE(RIGHT(LEFT(E3,3),1)),VALUE(RIGHT(LEFT(F3,3),1)))</f>
        <v>7</v>
      </c>
      <c r="M3" s="53">
        <f t="shared" ref="M3:N6" si="1">IF(AND(VALUE(RIGHT(LEFT(B3,1),1))=0, VALUE(RIGHT(LEFT(B3,3),1))=0),0, SUM(IF(VALUE(RIGHT(LEFT(B3,1),1))&gt;VALUE(RIGHT(LEFT(B3,3),1)),IF(AND(VALUE(RIGHT(LEFT(B3,3),1))=0,VALUE(RIGHT(LEFT(B3,1),1))=4),2,3),1) - SUM(IF(AND(VALUE(RIGHT(LEFT(B3,3),1))&gt;3,VALUE(RIGHT(LEFT(B3,1),1))&gt;VALUE(RIGHT(LEFT(B3,3),1))),1,0)+IF(AND(VALUE(RIGHT(LEFT(B3,1),1))&lt;4, VALUE(RIGHT(LEFT(B3,1),1))&lt;VALUE(RIGHT(LEFT(B3,3),1))),1,0))))</f>
        <v>2</v>
      </c>
      <c r="N3" s="53"/>
      <c r="O3" s="53">
        <f t="shared" si="0"/>
        <v>3</v>
      </c>
      <c r="P3" s="53">
        <f t="shared" si="0"/>
        <v>0</v>
      </c>
      <c r="Q3" s="53">
        <f t="shared" si="0"/>
        <v>3</v>
      </c>
      <c r="R3" s="54">
        <f t="shared" ref="R3:R6" si="2">SUM(K3-L3)</f>
        <v>11</v>
      </c>
      <c r="S3" s="44" t="str" cm="1">
        <f t="array" aca="1" ref="S3" ca="1">RIGHT(CELL("filename",A2),LEN(CELL("filename",A2))-SEARCH("]",CELL("filename",A2)))</f>
        <v>group-b2</v>
      </c>
      <c r="T3" s="44"/>
      <c r="U3" s="56"/>
      <c r="V3" s="52" t="str">
        <f>LEFT(H3,LEN(H3)-SEARCH("/",H3,1))</f>
        <v>18</v>
      </c>
      <c r="W3" s="52" t="str">
        <f>RIGHT(H3,LEN(H3)-SEARCH("/",H3,1))</f>
        <v xml:space="preserve"> 7</v>
      </c>
      <c r="X3" s="52">
        <f>SUM(SUBSTITUTE(V3,"/","")-W3)</f>
        <v>11</v>
      </c>
      <c r="Y3" s="52" t="str">
        <f>SUBSTITUTE(V3,"/","")</f>
        <v>18</v>
      </c>
      <c r="Z3" s="44"/>
      <c r="AA3" s="52">
        <f>SUM(SUBSTITUTE(V3,"/","")-W3)</f>
        <v>11</v>
      </c>
      <c r="AB3" s="45">
        <f>SUM(_xlfn.RANK.EQ(G3,$G$2:$G$6)*1)</f>
        <v>1</v>
      </c>
      <c r="AC3" s="45">
        <f>SUM(_xlfn.RANK.EQ(K3,$K$2:$K$6)/1000)</f>
        <v>1E-3</v>
      </c>
      <c r="AD3" s="45">
        <f>SUM(_xlfn.RANK.EQ(AA3,$AA$2:$AA$6)/100)</f>
        <v>0.01</v>
      </c>
      <c r="AE3" s="45">
        <f>SUM(SUM(_xlfn.RANK.EQ(L3,$L$2:$L$6,1)/10000)*AH3)</f>
        <v>2.9999999999999997E-4</v>
      </c>
      <c r="AF3" s="45">
        <f>(COUNTIF($I$2:$I$6,"="&amp;I3)+1)/100000</f>
        <v>2.0000000000000002E-5</v>
      </c>
      <c r="AG3" s="57">
        <f>SUM(SUM(AB3:AE3))*AH3</f>
        <v>1.0112999999999999</v>
      </c>
      <c r="AH3" s="58">
        <v>1</v>
      </c>
    </row>
    <row r="4" spans="1:34" ht="32.1" customHeight="1" thickBot="1">
      <c r="A4" s="78" t="s">
        <v>22</v>
      </c>
      <c r="B4" s="16" t="s">
        <v>39</v>
      </c>
      <c r="C4" s="23" t="s">
        <v>37</v>
      </c>
      <c r="D4" s="16" t="s">
        <v>0</v>
      </c>
      <c r="E4" s="23" t="s">
        <v>38</v>
      </c>
      <c r="F4" s="16" t="s">
        <v>14</v>
      </c>
      <c r="G4" s="63">
        <f>SUM(M4:Q4)</f>
        <v>6</v>
      </c>
      <c r="H4" s="64" t="str">
        <f>CONCATENATE(K4, " / ",L4)</f>
        <v>15 / 9</v>
      </c>
      <c r="I4" s="65">
        <f>_xlfn.RANK.EQ(AG4,$AG$2:$AG$6,1)</f>
        <v>3</v>
      </c>
      <c r="J4" s="44"/>
      <c r="K4" s="52">
        <f>SUM(VALUE(RIGHT(LEFT(C4,1),1)),VALUE(RIGHT(LEFT(B4,1),1)),VALUE(RIGHT(LEFT(E4,1),1)),VALUE(RIGHT(LEFT(F4,1),1)))</f>
        <v>15</v>
      </c>
      <c r="L4" s="52">
        <f>SUM(VALUE(RIGHT(LEFT(C4,3),1)),VALUE(RIGHT(LEFT(B4,3),1)),VALUE(RIGHT(LEFT(E4,3),1)),VALUE(RIGHT(LEFT(F4,3),1)))</f>
        <v>9</v>
      </c>
      <c r="M4" s="53">
        <f t="shared" si="1"/>
        <v>3</v>
      </c>
      <c r="N4" s="53">
        <f t="shared" si="1"/>
        <v>0</v>
      </c>
      <c r="O4" s="53"/>
      <c r="P4" s="53">
        <f t="shared" si="0"/>
        <v>3</v>
      </c>
      <c r="Q4" s="53">
        <f t="shared" si="0"/>
        <v>0</v>
      </c>
      <c r="R4" s="54">
        <f t="shared" si="2"/>
        <v>6</v>
      </c>
      <c r="S4" s="44" t="str" cm="1">
        <f t="array" aca="1" ref="S4" ca="1">RIGHT(CELL("filename",A3),LEN(CELL("filename",A3))-SEARCH("]",CELL("filename",A3)))</f>
        <v>group-b2</v>
      </c>
      <c r="T4" s="44"/>
      <c r="U4" s="56"/>
      <c r="V4" s="52" t="str">
        <f>LEFT(H4,LEN(H4)-SEARCH("/",H4,1))</f>
        <v>15</v>
      </c>
      <c r="W4" s="52" t="str">
        <f>RIGHT(H4,LEN(H4)-SEARCH("/",H4,1))</f>
        <v xml:space="preserve"> 9</v>
      </c>
      <c r="X4" s="52">
        <f>SUM(SUBSTITUTE(V4,"/","")-W4)</f>
        <v>6</v>
      </c>
      <c r="Y4" s="52" t="str">
        <f>SUBSTITUTE(V4,"/","")</f>
        <v>15</v>
      </c>
      <c r="Z4" s="44"/>
      <c r="AA4" s="52">
        <f>SUM(SUBSTITUTE(V4,"/","")-W4)</f>
        <v>6</v>
      </c>
      <c r="AB4" s="45">
        <f>SUM(_xlfn.RANK.EQ(G4,$G$2:$G$6)*1)</f>
        <v>3</v>
      </c>
      <c r="AC4" s="45">
        <f>SUM(_xlfn.RANK.EQ(K4,$K$2:$K$6)/1000)</f>
        <v>3.0000000000000001E-3</v>
      </c>
      <c r="AD4" s="45">
        <f>SUM(_xlfn.RANK.EQ(AA4,$AA$2:$AA$6)/100)</f>
        <v>0.02</v>
      </c>
      <c r="AE4" s="45">
        <f>SUM(SUM(_xlfn.RANK.EQ(L4,$L$2:$L$6,1)/10000)*AH4)</f>
        <v>4.0000000000000002E-4</v>
      </c>
      <c r="AF4" s="45">
        <f>(COUNTIF($I$2:$I$6,"="&amp;I4)+1)/100000</f>
        <v>2.0000000000000002E-5</v>
      </c>
      <c r="AG4" s="57">
        <f>SUM(SUM(AB4:AE4))*AH4</f>
        <v>3.0234000000000001</v>
      </c>
      <c r="AH4" s="58">
        <v>1</v>
      </c>
    </row>
    <row r="5" spans="1:34" ht="32.1" customHeight="1" thickBot="1">
      <c r="A5" s="79" t="s">
        <v>44</v>
      </c>
      <c r="B5" s="8" t="s">
        <v>14</v>
      </c>
      <c r="C5" s="24" t="s">
        <v>14</v>
      </c>
      <c r="D5" s="8" t="s">
        <v>37</v>
      </c>
      <c r="E5" s="24" t="s">
        <v>0</v>
      </c>
      <c r="F5" s="8" t="s">
        <v>14</v>
      </c>
      <c r="G5" s="69">
        <f>SUM(M5:Q5)</f>
        <v>0</v>
      </c>
      <c r="H5" s="70" t="str">
        <f>CONCATENATE(K5, " / ",L5)</f>
        <v>3 / 6</v>
      </c>
      <c r="I5" s="71">
        <f>_xlfn.RANK.EQ(AG5,$AG$2:$AG$6,1)</f>
        <v>5</v>
      </c>
      <c r="J5" s="44"/>
      <c r="K5" s="52">
        <f>SUM(VALUE(RIGHT(LEFT(C5,1),1)),VALUE(RIGHT(LEFT(D5,1),1)),VALUE(RIGHT(LEFT(B5,1),1)),VALUE(RIGHT(LEFT(F5,1),1)))</f>
        <v>3</v>
      </c>
      <c r="L5" s="52">
        <f>SUM(VALUE(RIGHT(LEFT(C5,3),1)),VALUE(RIGHT(LEFT(D5,3),1)),VALUE(RIGHT(LEFT(B5,3),1)),VALUE(RIGHT(LEFT(F5,3),1)))</f>
        <v>6</v>
      </c>
      <c r="M5" s="53">
        <f t="shared" si="1"/>
        <v>0</v>
      </c>
      <c r="N5" s="53">
        <f t="shared" si="1"/>
        <v>0</v>
      </c>
      <c r="O5" s="53">
        <f t="shared" si="0"/>
        <v>0</v>
      </c>
      <c r="P5" s="53"/>
      <c r="Q5" s="53">
        <f t="shared" si="0"/>
        <v>0</v>
      </c>
      <c r="R5" s="54">
        <f t="shared" si="2"/>
        <v>-3</v>
      </c>
      <c r="S5" s="44" t="str" cm="1">
        <f t="array" aca="1" ref="S5" ca="1">RIGHT(CELL("filename",A4),LEN(CELL("filename",A4))-SEARCH("]",CELL("filename",A4)))</f>
        <v>group-b2</v>
      </c>
      <c r="T5" s="44"/>
      <c r="U5" s="56"/>
      <c r="V5" s="52" t="str">
        <f>LEFT(H5,LEN(H5)-SEARCH("/",H5,1))</f>
        <v xml:space="preserve">3 </v>
      </c>
      <c r="W5" s="52" t="str">
        <f>RIGHT(H5,LEN(H5)-SEARCH("/",H5,1))</f>
        <v xml:space="preserve"> 6</v>
      </c>
      <c r="X5" s="52">
        <f>SUM(SUBSTITUTE(V5,"/","")-W5)</f>
        <v>-3</v>
      </c>
      <c r="Y5" s="52" t="str">
        <f>SUBSTITUTE(V5,"/","")</f>
        <v xml:space="preserve">3 </v>
      </c>
      <c r="Z5" s="44"/>
      <c r="AA5" s="52">
        <f>SUM(SUBSTITUTE(V5,"/","")-W5)</f>
        <v>-3</v>
      </c>
      <c r="AB5" s="45">
        <f>SUM(_xlfn.RANK.EQ(G5,$G$2:$G$6)*1)</f>
        <v>5</v>
      </c>
      <c r="AC5" s="45">
        <f>SUM(_xlfn.RANK.EQ(K5,$K$2:$K$6)/1000)</f>
        <v>5.0000000000000001E-3</v>
      </c>
      <c r="AD5" s="45">
        <f>SUM(_xlfn.RANK.EQ(AA5,$AA$2:$AA$6)/100)</f>
        <v>0.05</v>
      </c>
      <c r="AE5" s="45">
        <f>SUM(SUM(_xlfn.RANK.EQ(L5,$L$2:$L$6,1)/10000)*AH5)</f>
        <v>1E-4</v>
      </c>
      <c r="AF5" s="45">
        <f>(COUNTIF($I$2:$I$6,"="&amp;I5)+1)/100000</f>
        <v>2.0000000000000002E-5</v>
      </c>
      <c r="AG5" s="57">
        <f>SUM(SUM(AB5:AE5))*AH5</f>
        <v>5.0550999999999995</v>
      </c>
      <c r="AH5" s="58">
        <v>1</v>
      </c>
    </row>
    <row r="6" spans="1:34" ht="32.1" customHeight="1">
      <c r="A6" s="79" t="s">
        <v>23</v>
      </c>
      <c r="B6" s="8" t="s">
        <v>14</v>
      </c>
      <c r="C6" s="24" t="s">
        <v>35</v>
      </c>
      <c r="D6" s="8" t="s">
        <v>14</v>
      </c>
      <c r="E6" s="24" t="s">
        <v>14</v>
      </c>
      <c r="F6" s="8" t="s">
        <v>0</v>
      </c>
      <c r="G6" s="69">
        <f>SUM(M6:Q6)</f>
        <v>1</v>
      </c>
      <c r="H6" s="70" t="str">
        <f>CONCATENATE(K6, " / ",L6)</f>
        <v>5 / 6</v>
      </c>
      <c r="I6" s="71">
        <f>_xlfn.RANK.EQ(AG6,$AG$2:$AG$6,1)</f>
        <v>4</v>
      </c>
      <c r="J6" s="44"/>
      <c r="K6" s="52">
        <f>SUM(VALUE(RIGHT(LEFT(C6,1),1)),VALUE(RIGHT(LEFT(D6,1),1)),VALUE(RIGHT(LEFT(E6,1),1)),VALUE(RIGHT(LEFT(B6,1),1)))</f>
        <v>5</v>
      </c>
      <c r="L6" s="52">
        <f>SUM(VALUE(RIGHT(LEFT(C6,3),1)),VALUE(RIGHT(LEFT(D6,3),1)),VALUE(RIGHT(LEFT(E6,3),1)),VALUE(RIGHT(LEFT(B6,3),1)))</f>
        <v>6</v>
      </c>
      <c r="M6" s="53">
        <f t="shared" si="1"/>
        <v>0</v>
      </c>
      <c r="N6" s="53">
        <f t="shared" si="1"/>
        <v>1</v>
      </c>
      <c r="O6" s="53">
        <f t="shared" si="0"/>
        <v>0</v>
      </c>
      <c r="P6" s="53">
        <f t="shared" si="0"/>
        <v>0</v>
      </c>
      <c r="Q6" s="53"/>
      <c r="R6" s="54">
        <f t="shared" si="2"/>
        <v>-1</v>
      </c>
      <c r="S6" s="44" t="str" cm="1">
        <f t="array" aca="1" ref="S6" ca="1">RIGHT(CELL("filename",A5),LEN(CELL("filename",A5))-SEARCH("]",CELL("filename",A5)))</f>
        <v>group-b2</v>
      </c>
      <c r="T6" s="44"/>
      <c r="U6" s="56"/>
      <c r="V6" s="52" t="str">
        <f>LEFT(H6,LEN(H6)-SEARCH("/",H6,1))</f>
        <v xml:space="preserve">5 </v>
      </c>
      <c r="W6" s="52" t="str">
        <f>RIGHT(H6,LEN(H6)-SEARCH("/",H6,1))</f>
        <v xml:space="preserve"> 6</v>
      </c>
      <c r="X6" s="52">
        <f>SUM(SUBSTITUTE(V6,"/","")-W6)</f>
        <v>-1</v>
      </c>
      <c r="Y6" s="52" t="str">
        <f>SUBSTITUTE(V6,"/","")</f>
        <v xml:space="preserve">5 </v>
      </c>
      <c r="Z6" s="44"/>
      <c r="AA6" s="52">
        <f>SUM(SUBSTITUTE(V6,"/","")-W6)</f>
        <v>-1</v>
      </c>
      <c r="AB6" s="45">
        <f>SUM(_xlfn.RANK.EQ(G6,$G$2:$G$6)*1)</f>
        <v>4</v>
      </c>
      <c r="AC6" s="45">
        <f>SUM(_xlfn.RANK.EQ(K6,$K$2:$K$6)/1000)</f>
        <v>4.0000000000000001E-3</v>
      </c>
      <c r="AD6" s="45">
        <f>SUM(_xlfn.RANK.EQ(AA6,$AA$2:$AA$6)/100)</f>
        <v>0.04</v>
      </c>
      <c r="AE6" s="45">
        <f>SUM(SUM(_xlfn.RANK.EQ(L6,$L$2:$L$6,1)/10000)*AH6)</f>
        <v>1E-4</v>
      </c>
      <c r="AF6" s="45">
        <f>(COUNTIF($I$2:$I$6,"="&amp;I6)+1)/100000</f>
        <v>2.0000000000000002E-5</v>
      </c>
      <c r="AG6" s="57">
        <f>SUM(SUM(AB6:AE6))*AH6</f>
        <v>4.0440999999999994</v>
      </c>
      <c r="AH6" s="58">
        <v>1</v>
      </c>
    </row>
    <row r="7" spans="1:34">
      <c r="K7" s="72"/>
      <c r="L7" s="72"/>
      <c r="M7" s="72"/>
      <c r="N7" s="72"/>
      <c r="O7" s="72"/>
      <c r="P7" s="72"/>
      <c r="Q7" s="72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9CHavPBBi/mmK3D57zUX5+zfQ1pOe7RgIW4IT2ah3crfB0EUjDnbmmpyMMNoyNcC3FNsEYqBWbghF6AGocLGvA==" saltValue="6bJoCIce10lHZEm8hwCs7A==" spinCount="100000" sqref="C2:F2 D3:F3 E4:F4 F5 B6:E6 B5:D5 B4:C4 B3" name="Rozsah1_1_1_1"/>
  </protectedRanges>
  <conditionalFormatting sqref="C2:F2 D3:F3 E4 F4:F5 D5 D6:E6 C4:C6 B3:B6">
    <cfRule type="containsText" dxfId="3" priority="1" operator="containsText" text="0/0">
      <formula>NOT(ISERROR(SEARCH("0/0",B2)))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48DC-9335-4B09-8123-36ABE7C0D92B}">
  <dimension ref="A1:AH7"/>
  <sheetViews>
    <sheetView zoomScale="160" zoomScaleNormal="160" workbookViewId="0">
      <selection activeCell="A4" sqref="A4"/>
    </sheetView>
  </sheetViews>
  <sheetFormatPr defaultRowHeight="15"/>
  <cols>
    <col min="1" max="1" width="15.85546875" style="47" customWidth="1"/>
    <col min="2" max="7" width="8.140625" style="47" customWidth="1"/>
    <col min="8" max="8" width="12.7109375" style="47" customWidth="1"/>
    <col min="9" max="9" width="7" style="47" customWidth="1"/>
    <col min="10" max="10" width="4.140625" style="47" customWidth="1"/>
    <col min="11" max="11" width="6.5703125" style="47" customWidth="1"/>
    <col min="12" max="17" width="4.85546875" style="47" customWidth="1"/>
    <col min="18" max="18" width="5.7109375" style="47" customWidth="1"/>
    <col min="19" max="19" width="9" style="47" customWidth="1"/>
    <col min="20" max="21" width="2.140625" style="47" customWidth="1"/>
    <col min="22" max="25" width="7.28515625" style="47" customWidth="1"/>
    <col min="26" max="27" width="9.140625" style="47" customWidth="1"/>
    <col min="28" max="31" width="7" style="47" customWidth="1"/>
    <col min="32" max="32" width="27.85546875" style="47" customWidth="1"/>
    <col min="33" max="33" width="16.5703125" style="47" customWidth="1"/>
    <col min="34" max="34" width="7.7109375" style="73" customWidth="1"/>
    <col min="35" max="35" width="27.85546875" style="47" customWidth="1"/>
    <col min="36" max="36" width="16.5703125" style="47" customWidth="1"/>
    <col min="37" max="16384" width="9.140625" style="47"/>
  </cols>
  <sheetData>
    <row r="1" spans="1:34" ht="32.1" customHeight="1" thickBot="1">
      <c r="A1" s="40" t="s">
        <v>27</v>
      </c>
      <c r="B1" s="74" t="s">
        <v>24</v>
      </c>
      <c r="C1" s="74" t="s">
        <v>25</v>
      </c>
      <c r="D1" s="75" t="s">
        <v>26</v>
      </c>
      <c r="E1" s="80" t="s">
        <v>41</v>
      </c>
      <c r="F1" s="74" t="s">
        <v>42</v>
      </c>
      <c r="G1" s="42" t="s">
        <v>6</v>
      </c>
      <c r="H1" s="42" t="s">
        <v>7</v>
      </c>
      <c r="I1" s="43" t="s">
        <v>8</v>
      </c>
      <c r="J1" s="44"/>
      <c r="K1" s="44"/>
      <c r="L1" s="44"/>
      <c r="M1" s="44"/>
      <c r="N1" s="44"/>
      <c r="O1" s="44"/>
      <c r="P1" s="44"/>
      <c r="Q1" s="44"/>
      <c r="R1" s="44" t="s">
        <v>34</v>
      </c>
      <c r="S1" s="44" t="s">
        <v>43</v>
      </c>
      <c r="T1" s="44"/>
      <c r="U1" s="44"/>
      <c r="V1" s="45" t="s">
        <v>9</v>
      </c>
      <c r="W1" s="45" t="s">
        <v>9</v>
      </c>
      <c r="X1" s="45" t="s">
        <v>10</v>
      </c>
      <c r="Y1" s="45"/>
      <c r="Z1" s="45" t="s">
        <v>11</v>
      </c>
      <c r="AA1" s="45"/>
      <c r="AB1" s="45" t="s">
        <v>11</v>
      </c>
      <c r="AC1" s="45" t="s">
        <v>12</v>
      </c>
      <c r="AD1" s="45" t="s">
        <v>10</v>
      </c>
      <c r="AE1" s="45" t="s">
        <v>9</v>
      </c>
      <c r="AF1" s="45"/>
      <c r="AG1" s="45" t="s">
        <v>13</v>
      </c>
      <c r="AH1" s="46"/>
    </row>
    <row r="2" spans="1:34" ht="32.1" customHeight="1" thickBot="1">
      <c r="A2" s="77" t="s">
        <v>24</v>
      </c>
      <c r="B2" s="7" t="s">
        <v>0</v>
      </c>
      <c r="C2" s="22" t="s">
        <v>28</v>
      </c>
      <c r="D2" s="7" t="s">
        <v>35</v>
      </c>
      <c r="E2" s="22" t="s">
        <v>29</v>
      </c>
      <c r="F2" s="7" t="s">
        <v>29</v>
      </c>
      <c r="G2" s="49">
        <f>SUM(N2:Q2)</f>
        <v>7</v>
      </c>
      <c r="H2" s="50" t="str">
        <f>CONCATENATE(K2, " / ",L2)</f>
        <v>19 / 16</v>
      </c>
      <c r="I2" s="51">
        <f>_xlfn.RANK.EQ(AG2,$AG$2:$AG$6,1)</f>
        <v>2</v>
      </c>
      <c r="J2" s="44"/>
      <c r="K2" s="52">
        <f>SUM(VALUE(RIGHT(LEFT(C2,1),1)),VALUE(RIGHT(LEFT(D2,1),1)),VALUE(RIGHT(LEFT(E2,1),1)),VALUE(RIGHT(LEFT(F2,1),1)))</f>
        <v>19</v>
      </c>
      <c r="L2" s="52">
        <f>SUM(VALUE(RIGHT(LEFT(C2,3),1)),VALUE(RIGHT(LEFT(D2,3),1)),VALUE(RIGHT(LEFT(E2,3),1)),VALUE(RIGHT(LEFT(F2,3),1)))</f>
        <v>16</v>
      </c>
      <c r="M2" s="53"/>
      <c r="N2" s="53">
        <f>IF(AND(VALUE(RIGHT(LEFT(C2,1),1))=0, VALUE(RIGHT(LEFT(C2,3),1))=0),0, SUM(IF(VALUE(RIGHT(LEFT(C2,1),1))&gt;VALUE(RIGHT(LEFT(C2,3),1)),IF(AND(VALUE(RIGHT(LEFT(C2,3),1))=0,VALUE(RIGHT(LEFT(C2,1),1))=4),2,3),1) - SUM(IF(AND(VALUE(RIGHT(LEFT(C2,3),1))&gt;3,VALUE(RIGHT(LEFT(C2,1),1))&gt;VALUE(RIGHT(LEFT(C2,3),1))),1,0)+IF(AND(VALUE(RIGHT(LEFT(C2,1),1))&lt;4, VALUE(RIGHT(LEFT(C2,1),1))&lt;VALUE(RIGHT(LEFT(C2,3),1))),1,0))))</f>
        <v>0</v>
      </c>
      <c r="O2" s="53">
        <f t="shared" ref="O2:Q6" si="0">IF(AND(VALUE(RIGHT(LEFT(D2,1),1))=0, VALUE(RIGHT(LEFT(D2,3),1))=0),0, SUM(IF(VALUE(RIGHT(LEFT(D2,1),1))&gt;VALUE(RIGHT(LEFT(D2,3),1)),IF(AND(VALUE(RIGHT(LEFT(D2,3),1))=0,VALUE(RIGHT(LEFT(D2,1),1))=4),2,3),1) - SUM(IF(AND(VALUE(RIGHT(LEFT(D2,3),1))&gt;3,VALUE(RIGHT(LEFT(D2,1),1))&gt;VALUE(RIGHT(LEFT(D2,3),1))),1,0)+IF(AND(VALUE(RIGHT(LEFT(D2,1),1))&lt;4, VALUE(RIGHT(LEFT(D2,1),1))&lt;VALUE(RIGHT(LEFT(D2,3),1))),1,0))))</f>
        <v>1</v>
      </c>
      <c r="P2" s="53">
        <f t="shared" si="0"/>
        <v>3</v>
      </c>
      <c r="Q2" s="53">
        <f t="shared" si="0"/>
        <v>3</v>
      </c>
      <c r="R2" s="54">
        <f>SUM(K2-L2)</f>
        <v>3</v>
      </c>
      <c r="S2" s="44" t="str" cm="1">
        <f t="array" aca="1" ref="S2" ca="1">RIGHT(CELL("filename",A1),LEN(CELL("filename",A1))-SEARCH("]",CELL("filename",A1)))</f>
        <v>group-c</v>
      </c>
      <c r="T2" s="55"/>
      <c r="U2" s="56"/>
      <c r="V2" s="52" t="str">
        <f>LEFT(H2,LEN(H2)-SEARCH("/",H2,1))</f>
        <v xml:space="preserve">19 </v>
      </c>
      <c r="W2" s="52" t="str">
        <f>RIGHT(H2,LEN(H2)-SEARCH("/",H2,1))</f>
        <v xml:space="preserve"> 16</v>
      </c>
      <c r="X2" s="52">
        <f>SUM(SUBSTITUTE(V2,"/","")-W2)</f>
        <v>3</v>
      </c>
      <c r="Y2" s="52" t="str">
        <f>SUBSTITUTE(V2,"/","")</f>
        <v xml:space="preserve">19 </v>
      </c>
      <c r="Z2" s="44"/>
      <c r="AA2" s="52">
        <f>SUM(SUBSTITUTE(V2,"/","")-W2)</f>
        <v>3</v>
      </c>
      <c r="AB2" s="45">
        <f>SUM(_xlfn.RANK.EQ(G2,$G$2:$G$6)*1)</f>
        <v>2</v>
      </c>
      <c r="AC2" s="45">
        <f>SUM(_xlfn.RANK.EQ(K2,$K$2:$K$6)/1000)</f>
        <v>1E-3</v>
      </c>
      <c r="AD2" s="45">
        <f>SUM(_xlfn.RANK.EQ(AA2,$AA$2:$AA$6)/100)</f>
        <v>0.02</v>
      </c>
      <c r="AE2" s="45">
        <f>SUM(SUM(_xlfn.RANK.EQ(L2,$L$2:$L$6,1)/10000)*AH2)</f>
        <v>5.0000000000000001E-4</v>
      </c>
      <c r="AF2" s="45">
        <f>(COUNTIF($I$2:$I$6,"="&amp;I2)+1)/100000</f>
        <v>2.0000000000000002E-5</v>
      </c>
      <c r="AG2" s="57">
        <f>SUM(SUM(AB2:AE2))*AH2</f>
        <v>2.0215000000000001</v>
      </c>
      <c r="AH2" s="58">
        <v>1</v>
      </c>
    </row>
    <row r="3" spans="1:34" ht="32.1" customHeight="1" thickBot="1">
      <c r="A3" s="77" t="s">
        <v>25</v>
      </c>
      <c r="B3" s="7" t="s">
        <v>29</v>
      </c>
      <c r="C3" s="22" t="s">
        <v>0</v>
      </c>
      <c r="D3" s="7" t="s">
        <v>38</v>
      </c>
      <c r="E3" s="22" t="s">
        <v>14</v>
      </c>
      <c r="F3" s="7" t="s">
        <v>36</v>
      </c>
      <c r="G3" s="49">
        <f>SUM(M3:Q3)</f>
        <v>8</v>
      </c>
      <c r="H3" s="59" t="str">
        <f>CONCATENATE(K3, " / ",L3)</f>
        <v>18 / 10</v>
      </c>
      <c r="I3" s="51">
        <f>_xlfn.RANK.EQ(AG3,$AG$2:$AG$6,1)</f>
        <v>1</v>
      </c>
      <c r="J3" s="44"/>
      <c r="K3" s="52">
        <f>SUM(VALUE(RIGHT(LEFT(B3,1),1)),VALUE(RIGHT(LEFT(D3,1),1)),VALUE(RIGHT(LEFT(E3,1),1)),VALUE(RIGHT(LEFT(F3,1),1)))</f>
        <v>18</v>
      </c>
      <c r="L3" s="52">
        <f>SUM(VALUE(RIGHT(LEFT(B3,3),1)),VALUE(RIGHT(LEFT(D3,3),1)),VALUE(RIGHT(LEFT(E3,3),1)),VALUE(RIGHT(LEFT(F3,3),1)))</f>
        <v>10</v>
      </c>
      <c r="M3" s="53">
        <f t="shared" ref="M3:N6" si="1">IF(AND(VALUE(RIGHT(LEFT(B3,1),1))=0, VALUE(RIGHT(LEFT(B3,3),1))=0),0, SUM(IF(VALUE(RIGHT(LEFT(B3,1),1))&gt;VALUE(RIGHT(LEFT(B3,3),1)),IF(AND(VALUE(RIGHT(LEFT(B3,3),1))=0,VALUE(RIGHT(LEFT(B3,1),1))=4),2,3),1) - SUM(IF(AND(VALUE(RIGHT(LEFT(B3,3),1))&gt;3,VALUE(RIGHT(LEFT(B3,1),1))&gt;VALUE(RIGHT(LEFT(B3,3),1))),1,0)+IF(AND(VALUE(RIGHT(LEFT(B3,1),1))&lt;4, VALUE(RIGHT(LEFT(B3,1),1))&lt;VALUE(RIGHT(LEFT(B3,3),1))),1,0))))</f>
        <v>3</v>
      </c>
      <c r="N3" s="53"/>
      <c r="O3" s="53">
        <f t="shared" si="0"/>
        <v>3</v>
      </c>
      <c r="P3" s="53">
        <f t="shared" si="0"/>
        <v>0</v>
      </c>
      <c r="Q3" s="53">
        <f t="shared" si="0"/>
        <v>2</v>
      </c>
      <c r="R3" s="54">
        <f t="shared" ref="R3:R6" si="2">SUM(K3-L3)</f>
        <v>8</v>
      </c>
      <c r="S3" s="44" t="str" cm="1">
        <f t="array" aca="1" ref="S3" ca="1">RIGHT(CELL("filename",A2),LEN(CELL("filename",A2))-SEARCH("]",CELL("filename",A2)))</f>
        <v>group-c</v>
      </c>
      <c r="T3" s="44"/>
      <c r="U3" s="56"/>
      <c r="V3" s="52" t="str">
        <f>LEFT(H3,LEN(H3)-SEARCH("/",H3,1))</f>
        <v xml:space="preserve">18 </v>
      </c>
      <c r="W3" s="52" t="str">
        <f>RIGHT(H3,LEN(H3)-SEARCH("/",H3,1))</f>
        <v xml:space="preserve"> 10</v>
      </c>
      <c r="X3" s="52">
        <f>SUM(SUBSTITUTE(V3,"/","")-W3)</f>
        <v>8</v>
      </c>
      <c r="Y3" s="52" t="str">
        <f>SUBSTITUTE(V3,"/","")</f>
        <v xml:space="preserve">18 </v>
      </c>
      <c r="Z3" s="44"/>
      <c r="AA3" s="52">
        <f>SUM(SUBSTITUTE(V3,"/","")-W3)</f>
        <v>8</v>
      </c>
      <c r="AB3" s="45">
        <f>SUM(_xlfn.RANK.EQ(G3,$G$2:$G$6)*1)</f>
        <v>1</v>
      </c>
      <c r="AC3" s="45">
        <f>SUM(_xlfn.RANK.EQ(K3,$K$2:$K$6)/1000)</f>
        <v>2E-3</v>
      </c>
      <c r="AD3" s="45">
        <f>SUM(_xlfn.RANK.EQ(AA3,$AA$2:$AA$6)/100)</f>
        <v>0.01</v>
      </c>
      <c r="AE3" s="45">
        <f>SUM(SUM(_xlfn.RANK.EQ(L3,$L$2:$L$6,1)/10000)*AH3)</f>
        <v>2.9999999999999997E-4</v>
      </c>
      <c r="AF3" s="45">
        <f>(COUNTIF($I$2:$I$6,"="&amp;I3)+1)/100000</f>
        <v>2.0000000000000002E-5</v>
      </c>
      <c r="AG3" s="57">
        <f>SUM(SUM(AB3:AE3))*AH3</f>
        <v>1.0123</v>
      </c>
      <c r="AH3" s="58">
        <v>1</v>
      </c>
    </row>
    <row r="4" spans="1:34" ht="32.1" customHeight="1" thickBot="1">
      <c r="A4" s="78" t="s">
        <v>45</v>
      </c>
      <c r="B4" s="16" t="s">
        <v>36</v>
      </c>
      <c r="C4" s="23" t="s">
        <v>37</v>
      </c>
      <c r="D4" s="16" t="s">
        <v>0</v>
      </c>
      <c r="E4" s="23" t="s">
        <v>38</v>
      </c>
      <c r="F4" s="16" t="s">
        <v>14</v>
      </c>
      <c r="G4" s="63">
        <f>SUM(M4:Q4)</f>
        <v>5</v>
      </c>
      <c r="H4" s="64" t="str">
        <f>CONCATENATE(K4, " / ",L4)</f>
        <v>15 / 14</v>
      </c>
      <c r="I4" s="65">
        <f>_xlfn.RANK.EQ(AG4,$AG$2:$AG$6,1)</f>
        <v>3</v>
      </c>
      <c r="J4" s="44"/>
      <c r="K4" s="52">
        <f>SUM(VALUE(RIGHT(LEFT(C4,1),1)),VALUE(RIGHT(LEFT(B4,1),1)),VALUE(RIGHT(LEFT(E4,1),1)),VALUE(RIGHT(LEFT(F4,1),1)))</f>
        <v>15</v>
      </c>
      <c r="L4" s="52">
        <f>SUM(VALUE(RIGHT(LEFT(C4,3),1)),VALUE(RIGHT(LEFT(B4,3),1)),VALUE(RIGHT(LEFT(E4,3),1)),VALUE(RIGHT(LEFT(F4,3),1)))</f>
        <v>14</v>
      </c>
      <c r="M4" s="53">
        <f t="shared" si="1"/>
        <v>2</v>
      </c>
      <c r="N4" s="53">
        <f t="shared" si="1"/>
        <v>0</v>
      </c>
      <c r="O4" s="53"/>
      <c r="P4" s="53">
        <f t="shared" si="0"/>
        <v>3</v>
      </c>
      <c r="Q4" s="53">
        <f t="shared" si="0"/>
        <v>0</v>
      </c>
      <c r="R4" s="54">
        <f t="shared" si="2"/>
        <v>1</v>
      </c>
      <c r="S4" s="44" t="str" cm="1">
        <f t="array" aca="1" ref="S4" ca="1">RIGHT(CELL("filename",A3),LEN(CELL("filename",A3))-SEARCH("]",CELL("filename",A3)))</f>
        <v>group-c</v>
      </c>
      <c r="T4" s="44"/>
      <c r="U4" s="56"/>
      <c r="V4" s="52" t="str">
        <f>LEFT(H4,LEN(H4)-SEARCH("/",H4,1))</f>
        <v xml:space="preserve">15 </v>
      </c>
      <c r="W4" s="52" t="str">
        <f>RIGHT(H4,LEN(H4)-SEARCH("/",H4,1))</f>
        <v xml:space="preserve"> 14</v>
      </c>
      <c r="X4" s="52">
        <f>SUM(SUBSTITUTE(V4,"/","")-W4)</f>
        <v>1</v>
      </c>
      <c r="Y4" s="52" t="str">
        <f>SUBSTITUTE(V4,"/","")</f>
        <v xml:space="preserve">15 </v>
      </c>
      <c r="Z4" s="44"/>
      <c r="AA4" s="52">
        <f>SUM(SUBSTITUTE(V4,"/","")-W4)</f>
        <v>1</v>
      </c>
      <c r="AB4" s="45">
        <f>SUM(_xlfn.RANK.EQ(G4,$G$2:$G$6)*1)</f>
        <v>3</v>
      </c>
      <c r="AC4" s="45">
        <f>SUM(_xlfn.RANK.EQ(K4,$K$2:$K$6)/1000)</f>
        <v>3.0000000000000001E-3</v>
      </c>
      <c r="AD4" s="45">
        <f>SUM(_xlfn.RANK.EQ(AA4,$AA$2:$AA$6)/100)</f>
        <v>0.03</v>
      </c>
      <c r="AE4" s="45">
        <f>SUM(SUM(_xlfn.RANK.EQ(L4,$L$2:$L$6,1)/10000)*AH4)</f>
        <v>4.0000000000000002E-4</v>
      </c>
      <c r="AF4" s="45">
        <f>(COUNTIF($I$2:$I$6,"="&amp;I4)+1)/100000</f>
        <v>2.0000000000000002E-5</v>
      </c>
      <c r="AG4" s="57">
        <f>SUM(SUM(AB4:AE4))*AH4</f>
        <v>3.0333999999999999</v>
      </c>
      <c r="AH4" s="58">
        <v>1</v>
      </c>
    </row>
    <row r="5" spans="1:34" ht="32.1" customHeight="1" thickBot="1">
      <c r="A5" s="79" t="s">
        <v>41</v>
      </c>
      <c r="B5" s="8" t="s">
        <v>14</v>
      </c>
      <c r="C5" s="24" t="s">
        <v>14</v>
      </c>
      <c r="D5" s="8" t="s">
        <v>37</v>
      </c>
      <c r="E5" s="24" t="s">
        <v>0</v>
      </c>
      <c r="F5" s="8" t="s">
        <v>14</v>
      </c>
      <c r="G5" s="69">
        <f>SUM(M5:Q5)</f>
        <v>0</v>
      </c>
      <c r="H5" s="70" t="str">
        <f>CONCATENATE(K5, " / ",L5)</f>
        <v>3 / 6</v>
      </c>
      <c r="I5" s="71">
        <f>_xlfn.RANK.EQ(AG5,$AG$2:$AG$6,1)</f>
        <v>5</v>
      </c>
      <c r="J5" s="44"/>
      <c r="K5" s="52">
        <f>SUM(VALUE(RIGHT(LEFT(C5,1),1)),VALUE(RIGHT(LEFT(D5,1),1)),VALUE(RIGHT(LEFT(B5,1),1)),VALUE(RIGHT(LEFT(F5,1),1)))</f>
        <v>3</v>
      </c>
      <c r="L5" s="52">
        <f>SUM(VALUE(RIGHT(LEFT(C5,3),1)),VALUE(RIGHT(LEFT(D5,3),1)),VALUE(RIGHT(LEFT(B5,3),1)),VALUE(RIGHT(LEFT(F5,3),1)))</f>
        <v>6</v>
      </c>
      <c r="M5" s="53">
        <f t="shared" si="1"/>
        <v>0</v>
      </c>
      <c r="N5" s="53">
        <f t="shared" si="1"/>
        <v>0</v>
      </c>
      <c r="O5" s="53">
        <f t="shared" si="0"/>
        <v>0</v>
      </c>
      <c r="P5" s="53"/>
      <c r="Q5" s="53">
        <f t="shared" si="0"/>
        <v>0</v>
      </c>
      <c r="R5" s="54">
        <f t="shared" si="2"/>
        <v>-3</v>
      </c>
      <c r="S5" s="44" t="str" cm="1">
        <f t="array" aca="1" ref="S5" ca="1">RIGHT(CELL("filename",A4),LEN(CELL("filename",A4))-SEARCH("]",CELL("filename",A4)))</f>
        <v>group-c</v>
      </c>
      <c r="T5" s="44"/>
      <c r="U5" s="56"/>
      <c r="V5" s="52" t="str">
        <f>LEFT(H5,LEN(H5)-SEARCH("/",H5,1))</f>
        <v xml:space="preserve">3 </v>
      </c>
      <c r="W5" s="52" t="str">
        <f>RIGHT(H5,LEN(H5)-SEARCH("/",H5,1))</f>
        <v xml:space="preserve"> 6</v>
      </c>
      <c r="X5" s="52">
        <f>SUM(SUBSTITUTE(V5,"/","")-W5)</f>
        <v>-3</v>
      </c>
      <c r="Y5" s="52" t="str">
        <f>SUBSTITUTE(V5,"/","")</f>
        <v xml:space="preserve">3 </v>
      </c>
      <c r="Z5" s="44"/>
      <c r="AA5" s="52">
        <f>SUM(SUBSTITUTE(V5,"/","")-W5)</f>
        <v>-3</v>
      </c>
      <c r="AB5" s="45">
        <f>SUM(_xlfn.RANK.EQ(G5,$G$2:$G$6)*1)</f>
        <v>5</v>
      </c>
      <c r="AC5" s="45">
        <f>SUM(_xlfn.RANK.EQ(K5,$K$2:$K$6)/1000)</f>
        <v>5.0000000000000001E-3</v>
      </c>
      <c r="AD5" s="45">
        <f>SUM(_xlfn.RANK.EQ(AA5,$AA$2:$AA$6)/100)</f>
        <v>0.05</v>
      </c>
      <c r="AE5" s="45">
        <f>SUM(SUM(_xlfn.RANK.EQ(L5,$L$2:$L$6,1)/10000)*AH5)</f>
        <v>1E-4</v>
      </c>
      <c r="AF5" s="45">
        <f>(COUNTIF($I$2:$I$6,"="&amp;I5)+1)/100000</f>
        <v>2.0000000000000002E-5</v>
      </c>
      <c r="AG5" s="57">
        <f>SUM(SUM(AB5:AE5))*AH5</f>
        <v>5.0550999999999995</v>
      </c>
      <c r="AH5" s="58">
        <v>1</v>
      </c>
    </row>
    <row r="6" spans="1:34" ht="32.1" customHeight="1">
      <c r="A6" s="79" t="s">
        <v>42</v>
      </c>
      <c r="B6" s="8" t="s">
        <v>14</v>
      </c>
      <c r="C6" s="24" t="s">
        <v>35</v>
      </c>
      <c r="D6" s="8" t="s">
        <v>14</v>
      </c>
      <c r="E6" s="24" t="s">
        <v>14</v>
      </c>
      <c r="F6" s="8" t="s">
        <v>0</v>
      </c>
      <c r="G6" s="69">
        <f>SUM(M6:Q6)</f>
        <v>1</v>
      </c>
      <c r="H6" s="70" t="str">
        <f>CONCATENATE(K6, " / ",L6)</f>
        <v>5 / 6</v>
      </c>
      <c r="I6" s="71">
        <f>_xlfn.RANK.EQ(AG6,$AG$2:$AG$6,1)</f>
        <v>4</v>
      </c>
      <c r="J6" s="44"/>
      <c r="K6" s="52">
        <f>SUM(VALUE(RIGHT(LEFT(C6,1),1)),VALUE(RIGHT(LEFT(D6,1),1)),VALUE(RIGHT(LEFT(E6,1),1)),VALUE(RIGHT(LEFT(B6,1),1)))</f>
        <v>5</v>
      </c>
      <c r="L6" s="52">
        <f>SUM(VALUE(RIGHT(LEFT(C6,3),1)),VALUE(RIGHT(LEFT(D6,3),1)),VALUE(RIGHT(LEFT(E6,3),1)),VALUE(RIGHT(LEFT(B6,3),1)))</f>
        <v>6</v>
      </c>
      <c r="M6" s="53">
        <f t="shared" si="1"/>
        <v>0</v>
      </c>
      <c r="N6" s="53">
        <f t="shared" si="1"/>
        <v>1</v>
      </c>
      <c r="O6" s="53">
        <f t="shared" si="0"/>
        <v>0</v>
      </c>
      <c r="P6" s="53">
        <f t="shared" si="0"/>
        <v>0</v>
      </c>
      <c r="Q6" s="53"/>
      <c r="R6" s="54">
        <f t="shared" si="2"/>
        <v>-1</v>
      </c>
      <c r="S6" s="44" t="str" cm="1">
        <f t="array" aca="1" ref="S6" ca="1">RIGHT(CELL("filename",A5),LEN(CELL("filename",A5))-SEARCH("]",CELL("filename",A5)))</f>
        <v>group-c</v>
      </c>
      <c r="T6" s="44"/>
      <c r="U6" s="56"/>
      <c r="V6" s="52" t="str">
        <f>LEFT(H6,LEN(H6)-SEARCH("/",H6,1))</f>
        <v xml:space="preserve">5 </v>
      </c>
      <c r="W6" s="52" t="str">
        <f>RIGHT(H6,LEN(H6)-SEARCH("/",H6,1))</f>
        <v xml:space="preserve"> 6</v>
      </c>
      <c r="X6" s="52">
        <f>SUM(SUBSTITUTE(V6,"/","")-W6)</f>
        <v>-1</v>
      </c>
      <c r="Y6" s="52" t="str">
        <f>SUBSTITUTE(V6,"/","")</f>
        <v xml:space="preserve">5 </v>
      </c>
      <c r="Z6" s="44"/>
      <c r="AA6" s="52">
        <f>SUM(SUBSTITUTE(V6,"/","")-W6)</f>
        <v>-1</v>
      </c>
      <c r="AB6" s="45">
        <f>SUM(_xlfn.RANK.EQ(G6,$G$2:$G$6)*1)</f>
        <v>4</v>
      </c>
      <c r="AC6" s="45">
        <f>SUM(_xlfn.RANK.EQ(K6,$K$2:$K$6)/1000)</f>
        <v>4.0000000000000001E-3</v>
      </c>
      <c r="AD6" s="45">
        <f>SUM(_xlfn.RANK.EQ(AA6,$AA$2:$AA$6)/100)</f>
        <v>0.04</v>
      </c>
      <c r="AE6" s="45">
        <f>SUM(SUM(_xlfn.RANK.EQ(L6,$L$2:$L$6,1)/10000)*AH6)</f>
        <v>1E-4</v>
      </c>
      <c r="AF6" s="45">
        <f>(COUNTIF($I$2:$I$6,"="&amp;I6)+1)/100000</f>
        <v>2.0000000000000002E-5</v>
      </c>
      <c r="AG6" s="57">
        <f>SUM(SUM(AB6:AE6))*AH6</f>
        <v>4.0440999999999994</v>
      </c>
      <c r="AH6" s="58">
        <v>1</v>
      </c>
    </row>
    <row r="7" spans="1:34">
      <c r="K7" s="72"/>
      <c r="L7" s="72"/>
      <c r="M7" s="72"/>
      <c r="N7" s="72"/>
      <c r="O7" s="72"/>
      <c r="P7" s="72"/>
      <c r="Q7" s="72"/>
    </row>
  </sheetData>
  <sheetProtection selectLockedCells="1" selectUnlockedCells="1"/>
  <protectedRanges>
    <protectedRange algorithmName="SHA-512" hashValue="9CHavPBBi/mmK3D57zUX5+zfQ1pOe7RgIW4IT2ah3crfB0EUjDnbmmpyMMNoyNcC3FNsEYqBWbghF6AGocLGvA==" saltValue="6bJoCIce10lHZEm8hwCs7A==" spinCount="100000" sqref="C2:F2 D3:F3 E4:F4 F5 B6:E6 B5:D5 B4:C4 B3" name="Rozsah1_1_1_1"/>
  </protectedRanges>
  <conditionalFormatting sqref="C2:F2 D3:F3 E4 F4:F5 D5 D6:E6 C4:C6 B3:B6">
    <cfRule type="containsText" dxfId="2" priority="1" operator="containsText" text="0/0">
      <formula>NOT(ISERROR(SEARCH("0/0",B2)))</formula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8E0-EC74-4A76-BBE7-8DEC292D527D}">
  <dimension ref="A1:AH7"/>
  <sheetViews>
    <sheetView tabSelected="1" workbookViewId="0">
      <selection activeCell="G25" sqref="G25"/>
    </sheetView>
  </sheetViews>
  <sheetFormatPr defaultRowHeight="15"/>
  <cols>
    <col min="1" max="1" width="15.85546875" style="47" customWidth="1"/>
    <col min="2" max="7" width="8.140625" style="47" customWidth="1"/>
    <col min="8" max="8" width="12.7109375" style="47" customWidth="1"/>
    <col min="9" max="9" width="7" style="47" customWidth="1"/>
    <col min="10" max="10" width="4.140625" style="47" customWidth="1"/>
    <col min="11" max="11" width="6.5703125" style="47" customWidth="1"/>
    <col min="12" max="17" width="4.85546875" style="47" customWidth="1"/>
    <col min="18" max="18" width="5.7109375" style="47" customWidth="1"/>
    <col min="19" max="19" width="9" style="47" customWidth="1"/>
    <col min="20" max="21" width="2.140625" style="47" customWidth="1"/>
    <col min="22" max="25" width="7.28515625" style="47" customWidth="1"/>
    <col min="26" max="27" width="9.140625" style="47" customWidth="1"/>
    <col min="28" max="31" width="7" style="47" customWidth="1"/>
    <col min="32" max="32" width="27.85546875" style="47" customWidth="1"/>
    <col min="33" max="33" width="16.5703125" style="47" customWidth="1"/>
    <col min="34" max="34" width="7.7109375" style="73" customWidth="1"/>
    <col min="35" max="35" width="27.85546875" style="47" customWidth="1"/>
    <col min="36" max="36" width="16.5703125" style="47" customWidth="1"/>
    <col min="37" max="16384" width="9.140625" style="47"/>
  </cols>
  <sheetData>
    <row r="1" spans="1:34" ht="32.1" customHeight="1" thickBot="1">
      <c r="A1" s="40" t="s">
        <v>27</v>
      </c>
      <c r="B1" s="74" t="s">
        <v>24</v>
      </c>
      <c r="C1" s="74" t="s">
        <v>25</v>
      </c>
      <c r="D1" s="75" t="s">
        <v>26</v>
      </c>
      <c r="E1" s="80" t="s">
        <v>41</v>
      </c>
      <c r="F1" s="74" t="s">
        <v>42</v>
      </c>
      <c r="G1" s="42" t="s">
        <v>6</v>
      </c>
      <c r="H1" s="42" t="s">
        <v>7</v>
      </c>
      <c r="I1" s="43" t="s">
        <v>8</v>
      </c>
      <c r="J1" s="44"/>
      <c r="K1" s="44"/>
      <c r="L1" s="44"/>
      <c r="M1" s="44"/>
      <c r="N1" s="44"/>
      <c r="O1" s="44"/>
      <c r="P1" s="44"/>
      <c r="Q1" s="44"/>
      <c r="R1" s="44" t="s">
        <v>34</v>
      </c>
      <c r="S1" s="44" t="s">
        <v>43</v>
      </c>
      <c r="T1" s="44"/>
      <c r="U1" s="44"/>
      <c r="V1" s="45" t="s">
        <v>9</v>
      </c>
      <c r="W1" s="45" t="s">
        <v>9</v>
      </c>
      <c r="X1" s="45" t="s">
        <v>10</v>
      </c>
      <c r="Y1" s="45"/>
      <c r="Z1" s="45" t="s">
        <v>11</v>
      </c>
      <c r="AA1" s="45"/>
      <c r="AB1" s="45" t="s">
        <v>11</v>
      </c>
      <c r="AC1" s="45" t="s">
        <v>12</v>
      </c>
      <c r="AD1" s="45" t="s">
        <v>10</v>
      </c>
      <c r="AE1" s="45" t="s">
        <v>9</v>
      </c>
      <c r="AF1" s="45"/>
      <c r="AG1" s="45" t="s">
        <v>13</v>
      </c>
      <c r="AH1" s="46"/>
    </row>
    <row r="2" spans="1:34" ht="32.1" customHeight="1" thickBot="1">
      <c r="A2" s="77" t="s">
        <v>24</v>
      </c>
      <c r="B2" s="7" t="s">
        <v>0</v>
      </c>
      <c r="C2" s="22" t="s">
        <v>28</v>
      </c>
      <c r="D2" s="7" t="s">
        <v>35</v>
      </c>
      <c r="E2" s="22" t="s">
        <v>29</v>
      </c>
      <c r="F2" s="7" t="s">
        <v>29</v>
      </c>
      <c r="G2" s="49">
        <f>SUM(N2:Q2)</f>
        <v>7</v>
      </c>
      <c r="H2" s="50" t="str">
        <f>CONCATENATE(K2, " / ",L2)</f>
        <v>19 / 16</v>
      </c>
      <c r="I2" s="51">
        <f>_xlfn.RANK.EQ(AG2,$AG$2:$AG$6,1)</f>
        <v>2</v>
      </c>
      <c r="J2" s="44"/>
      <c r="K2" s="52">
        <f>SUM(VALUE(RIGHT(LEFT(C2,1),1)),VALUE(RIGHT(LEFT(D2,1),1)),VALUE(RIGHT(LEFT(E2,1),1)),VALUE(RIGHT(LEFT(F2,1),1)))</f>
        <v>19</v>
      </c>
      <c r="L2" s="52">
        <f>SUM(VALUE(RIGHT(LEFT(C2,3),1)),VALUE(RIGHT(LEFT(D2,3),1)),VALUE(RIGHT(LEFT(E2,3),1)),VALUE(RIGHT(LEFT(F2,3),1)))</f>
        <v>16</v>
      </c>
      <c r="M2" s="53"/>
      <c r="N2" s="53">
        <f>IF(AND(VALUE(RIGHT(LEFT(C2,1),1))=0, VALUE(RIGHT(LEFT(C2,3),1))=0),0, SUM(IF(VALUE(RIGHT(LEFT(C2,1),1))&gt;VALUE(RIGHT(LEFT(C2,3),1)),IF(AND(VALUE(RIGHT(LEFT(C2,3),1))=0,VALUE(RIGHT(LEFT(C2,1),1))=4),2,3),1) - SUM(IF(AND(VALUE(RIGHT(LEFT(C2,3),1))&gt;3,VALUE(RIGHT(LEFT(C2,1),1))&gt;VALUE(RIGHT(LEFT(C2,3),1))),1,0)+IF(AND(VALUE(RIGHT(LEFT(C2,1),1))&lt;4, VALUE(RIGHT(LEFT(C2,1),1))&lt;VALUE(RIGHT(LEFT(C2,3),1))),1,0))))</f>
        <v>0</v>
      </c>
      <c r="O2" s="53">
        <f t="shared" ref="O2:Q6" si="0">IF(AND(VALUE(RIGHT(LEFT(D2,1),1))=0, VALUE(RIGHT(LEFT(D2,3),1))=0),0, SUM(IF(VALUE(RIGHT(LEFT(D2,1),1))&gt;VALUE(RIGHT(LEFT(D2,3),1)),IF(AND(VALUE(RIGHT(LEFT(D2,3),1))=0,VALUE(RIGHT(LEFT(D2,1),1))=4),2,3),1) - SUM(IF(AND(VALUE(RIGHT(LEFT(D2,3),1))&gt;3,VALUE(RIGHT(LEFT(D2,1),1))&gt;VALUE(RIGHT(LEFT(D2,3),1))),1,0)+IF(AND(VALUE(RIGHT(LEFT(D2,1),1))&lt;4, VALUE(RIGHT(LEFT(D2,1),1))&lt;VALUE(RIGHT(LEFT(D2,3),1))),1,0))))</f>
        <v>1</v>
      </c>
      <c r="P2" s="53">
        <f t="shared" si="0"/>
        <v>3</v>
      </c>
      <c r="Q2" s="53">
        <f t="shared" si="0"/>
        <v>3</v>
      </c>
      <c r="R2" s="54">
        <f>SUM(K2-L2)</f>
        <v>3</v>
      </c>
      <c r="S2" s="44" t="str" cm="1">
        <f t="array" aca="1" ref="S2" ca="1">RIGHT(CELL("filename",A1),LEN(CELL("filename",A1))-SEARCH("]",CELL("filename",A1)))</f>
        <v>group-c2</v>
      </c>
      <c r="T2" s="55"/>
      <c r="U2" s="56"/>
      <c r="V2" s="52" t="str">
        <f>LEFT(H2,LEN(H2)-SEARCH("/",H2,1))</f>
        <v xml:space="preserve">19 </v>
      </c>
      <c r="W2" s="52" t="str">
        <f>RIGHT(H2,LEN(H2)-SEARCH("/",H2,1))</f>
        <v xml:space="preserve"> 16</v>
      </c>
      <c r="X2" s="52">
        <f>SUM(SUBSTITUTE(V2,"/","")-W2)</f>
        <v>3</v>
      </c>
      <c r="Y2" s="52" t="str">
        <f>SUBSTITUTE(V2,"/","")</f>
        <v xml:space="preserve">19 </v>
      </c>
      <c r="Z2" s="44"/>
      <c r="AA2" s="52">
        <f>SUM(SUBSTITUTE(V2,"/","")-W2)</f>
        <v>3</v>
      </c>
      <c r="AB2" s="45">
        <f>SUM(_xlfn.RANK.EQ(G2,$G$2:$G$6)*1)</f>
        <v>2</v>
      </c>
      <c r="AC2" s="45">
        <f>SUM(_xlfn.RANK.EQ(K2,$K$2:$K$6)/1000)</f>
        <v>1E-3</v>
      </c>
      <c r="AD2" s="45">
        <f>SUM(_xlfn.RANK.EQ(AA2,$AA$2:$AA$6)/100)</f>
        <v>0.02</v>
      </c>
      <c r="AE2" s="45">
        <f>SUM(SUM(_xlfn.RANK.EQ(L2,$L$2:$L$6,1)/10000)*AH2)</f>
        <v>5.0000000000000001E-4</v>
      </c>
      <c r="AF2" s="45">
        <f>(COUNTIF($I$2:$I$6,"="&amp;I2)+1)/100000</f>
        <v>2.0000000000000002E-5</v>
      </c>
      <c r="AG2" s="57">
        <f>SUM(SUM(AB2:AE2))*AH2</f>
        <v>2.0215000000000001</v>
      </c>
      <c r="AH2" s="58">
        <v>1</v>
      </c>
    </row>
    <row r="3" spans="1:34" ht="32.1" customHeight="1" thickBot="1">
      <c r="A3" s="77" t="s">
        <v>25</v>
      </c>
      <c r="B3" s="7" t="s">
        <v>29</v>
      </c>
      <c r="C3" s="22" t="s">
        <v>0</v>
      </c>
      <c r="D3" s="7" t="s">
        <v>38</v>
      </c>
      <c r="E3" s="22" t="s">
        <v>14</v>
      </c>
      <c r="F3" s="7" t="s">
        <v>36</v>
      </c>
      <c r="G3" s="49">
        <f>SUM(M3:Q3)</f>
        <v>8</v>
      </c>
      <c r="H3" s="59" t="str">
        <f>CONCATENATE(K3, " / ",L3)</f>
        <v>18 / 10</v>
      </c>
      <c r="I3" s="51">
        <f>_xlfn.RANK.EQ(AG3,$AG$2:$AG$6,1)</f>
        <v>1</v>
      </c>
      <c r="J3" s="44"/>
      <c r="K3" s="52">
        <f>SUM(VALUE(RIGHT(LEFT(B3,1),1)),VALUE(RIGHT(LEFT(D3,1),1)),VALUE(RIGHT(LEFT(E3,1),1)),VALUE(RIGHT(LEFT(F3,1),1)))</f>
        <v>18</v>
      </c>
      <c r="L3" s="52">
        <f>SUM(VALUE(RIGHT(LEFT(B3,3),1)),VALUE(RIGHT(LEFT(D3,3),1)),VALUE(RIGHT(LEFT(E3,3),1)),VALUE(RIGHT(LEFT(F3,3),1)))</f>
        <v>10</v>
      </c>
      <c r="M3" s="53">
        <f t="shared" ref="M3:Q6" si="1">IF(AND(VALUE(RIGHT(LEFT(B3,1),1))=0, VALUE(RIGHT(LEFT(B3,3),1))=0),0, SUM(IF(VALUE(RIGHT(LEFT(B3,1),1))&gt;VALUE(RIGHT(LEFT(B3,3),1)),IF(AND(VALUE(RIGHT(LEFT(B3,3),1))=0,VALUE(RIGHT(LEFT(B3,1),1))=4),2,3),1) - SUM(IF(AND(VALUE(RIGHT(LEFT(B3,3),1))&gt;3,VALUE(RIGHT(LEFT(B3,1),1))&gt;VALUE(RIGHT(LEFT(B3,3),1))),1,0)+IF(AND(VALUE(RIGHT(LEFT(B3,1),1))&lt;4, VALUE(RIGHT(LEFT(B3,1),1))&lt;VALUE(RIGHT(LEFT(B3,3),1))),1,0))))</f>
        <v>3</v>
      </c>
      <c r="N3" s="53"/>
      <c r="O3" s="53">
        <f t="shared" si="0"/>
        <v>3</v>
      </c>
      <c r="P3" s="53">
        <f t="shared" si="0"/>
        <v>0</v>
      </c>
      <c r="Q3" s="53">
        <f t="shared" si="0"/>
        <v>2</v>
      </c>
      <c r="R3" s="54">
        <f t="shared" ref="R3:R6" si="2">SUM(K3-L3)</f>
        <v>8</v>
      </c>
      <c r="S3" s="44" t="str" cm="1">
        <f t="array" aca="1" ref="S3" ca="1">RIGHT(CELL("filename",A2),LEN(CELL("filename",A2))-SEARCH("]",CELL("filename",A2)))</f>
        <v>group-c2</v>
      </c>
      <c r="T3" s="44"/>
      <c r="U3" s="56"/>
      <c r="V3" s="52" t="str">
        <f>LEFT(H3,LEN(H3)-SEARCH("/",H3,1))</f>
        <v xml:space="preserve">18 </v>
      </c>
      <c r="W3" s="52" t="str">
        <f>RIGHT(H3,LEN(H3)-SEARCH("/",H3,1))</f>
        <v xml:space="preserve"> 10</v>
      </c>
      <c r="X3" s="52">
        <f>SUM(SUBSTITUTE(V3,"/","")-W3)</f>
        <v>8</v>
      </c>
      <c r="Y3" s="52" t="str">
        <f>SUBSTITUTE(V3,"/","")</f>
        <v xml:space="preserve">18 </v>
      </c>
      <c r="Z3" s="44"/>
      <c r="AA3" s="52">
        <f>SUM(SUBSTITUTE(V3,"/","")-W3)</f>
        <v>8</v>
      </c>
      <c r="AB3" s="45">
        <f>SUM(_xlfn.RANK.EQ(G3,$G$2:$G$6)*1)</f>
        <v>1</v>
      </c>
      <c r="AC3" s="45">
        <f>SUM(_xlfn.RANK.EQ(K3,$K$2:$K$6)/1000)</f>
        <v>2E-3</v>
      </c>
      <c r="AD3" s="45">
        <f>SUM(_xlfn.RANK.EQ(AA3,$AA$2:$AA$6)/100)</f>
        <v>0.01</v>
      </c>
      <c r="AE3" s="45">
        <f>SUM(SUM(_xlfn.RANK.EQ(L3,$L$2:$L$6,1)/10000)*AH3)</f>
        <v>2.9999999999999997E-4</v>
      </c>
      <c r="AF3" s="45">
        <f>(COUNTIF($I$2:$I$6,"="&amp;I3)+1)/100000</f>
        <v>2.0000000000000002E-5</v>
      </c>
      <c r="AG3" s="57">
        <f>SUM(SUM(AB3:AE3))*AH3</f>
        <v>1.0123</v>
      </c>
      <c r="AH3" s="58">
        <v>1</v>
      </c>
    </row>
    <row r="4" spans="1:34" ht="32.1" customHeight="1" thickBot="1">
      <c r="A4" s="78" t="s">
        <v>45</v>
      </c>
      <c r="B4" s="16" t="s">
        <v>36</v>
      </c>
      <c r="C4" s="23" t="s">
        <v>37</v>
      </c>
      <c r="D4" s="16" t="s">
        <v>0</v>
      </c>
      <c r="E4" s="23" t="s">
        <v>38</v>
      </c>
      <c r="F4" s="16" t="s">
        <v>14</v>
      </c>
      <c r="G4" s="63">
        <f>SUM(M4:Q4)</f>
        <v>5</v>
      </c>
      <c r="H4" s="64" t="str">
        <f>CONCATENATE(K4, " / ",L4)</f>
        <v>15 / 14</v>
      </c>
      <c r="I4" s="65">
        <f>_xlfn.RANK.EQ(AG4,$AG$2:$AG$6,1)</f>
        <v>3</v>
      </c>
      <c r="J4" s="44"/>
      <c r="K4" s="52">
        <f>SUM(VALUE(RIGHT(LEFT(C4,1),1)),VALUE(RIGHT(LEFT(B4,1),1)),VALUE(RIGHT(LEFT(E4,1),1)),VALUE(RIGHT(LEFT(F4,1),1)))</f>
        <v>15</v>
      </c>
      <c r="L4" s="52">
        <f>SUM(VALUE(RIGHT(LEFT(C4,3),1)),VALUE(RIGHT(LEFT(B4,3),1)),VALUE(RIGHT(LEFT(E4,3),1)),VALUE(RIGHT(LEFT(F4,3),1)))</f>
        <v>14</v>
      </c>
      <c r="M4" s="53">
        <f t="shared" si="1"/>
        <v>2</v>
      </c>
      <c r="N4" s="53">
        <f t="shared" si="1"/>
        <v>0</v>
      </c>
      <c r="O4" s="53"/>
      <c r="P4" s="53">
        <f t="shared" si="0"/>
        <v>3</v>
      </c>
      <c r="Q4" s="53">
        <f t="shared" si="0"/>
        <v>0</v>
      </c>
      <c r="R4" s="54">
        <f t="shared" si="2"/>
        <v>1</v>
      </c>
      <c r="S4" s="44" t="str" cm="1">
        <f t="array" aca="1" ref="S4" ca="1">RIGHT(CELL("filename",A3),LEN(CELL("filename",A3))-SEARCH("]",CELL("filename",A3)))</f>
        <v>group-c2</v>
      </c>
      <c r="T4" s="44"/>
      <c r="U4" s="56"/>
      <c r="V4" s="52" t="str">
        <f>LEFT(H4,LEN(H4)-SEARCH("/",H4,1))</f>
        <v xml:space="preserve">15 </v>
      </c>
      <c r="W4" s="52" t="str">
        <f>RIGHT(H4,LEN(H4)-SEARCH("/",H4,1))</f>
        <v xml:space="preserve"> 14</v>
      </c>
      <c r="X4" s="52">
        <f>SUM(SUBSTITUTE(V4,"/","")-W4)</f>
        <v>1</v>
      </c>
      <c r="Y4" s="52" t="str">
        <f>SUBSTITUTE(V4,"/","")</f>
        <v xml:space="preserve">15 </v>
      </c>
      <c r="Z4" s="44"/>
      <c r="AA4" s="52">
        <f>SUM(SUBSTITUTE(V4,"/","")-W4)</f>
        <v>1</v>
      </c>
      <c r="AB4" s="45">
        <f>SUM(_xlfn.RANK.EQ(G4,$G$2:$G$6)*1)</f>
        <v>3</v>
      </c>
      <c r="AC4" s="45">
        <f>SUM(_xlfn.RANK.EQ(K4,$K$2:$K$6)/1000)</f>
        <v>3.0000000000000001E-3</v>
      </c>
      <c r="AD4" s="45">
        <f>SUM(_xlfn.RANK.EQ(AA4,$AA$2:$AA$6)/100)</f>
        <v>0.03</v>
      </c>
      <c r="AE4" s="45">
        <f>SUM(SUM(_xlfn.RANK.EQ(L4,$L$2:$L$6,1)/10000)*AH4)</f>
        <v>4.0000000000000002E-4</v>
      </c>
      <c r="AF4" s="45">
        <f>(COUNTIF($I$2:$I$6,"="&amp;I4)+1)/100000</f>
        <v>2.0000000000000002E-5</v>
      </c>
      <c r="AG4" s="57">
        <f>SUM(SUM(AB4:AE4))*AH4</f>
        <v>3.0333999999999999</v>
      </c>
      <c r="AH4" s="58">
        <v>1</v>
      </c>
    </row>
    <row r="5" spans="1:34" ht="32.1" customHeight="1" thickBot="1">
      <c r="A5" s="79" t="s">
        <v>41</v>
      </c>
      <c r="B5" s="8" t="s">
        <v>14</v>
      </c>
      <c r="C5" s="24" t="s">
        <v>14</v>
      </c>
      <c r="D5" s="8" t="s">
        <v>37</v>
      </c>
      <c r="E5" s="24" t="s">
        <v>0</v>
      </c>
      <c r="F5" s="8" t="s">
        <v>14</v>
      </c>
      <c r="G5" s="69">
        <f>SUM(M5:Q5)</f>
        <v>0</v>
      </c>
      <c r="H5" s="70" t="str">
        <f>CONCATENATE(K5, " / ",L5)</f>
        <v>3 / 6</v>
      </c>
      <c r="I5" s="71">
        <f>_xlfn.RANK.EQ(AG5,$AG$2:$AG$6,1)</f>
        <v>5</v>
      </c>
      <c r="J5" s="44"/>
      <c r="K5" s="52">
        <f>SUM(VALUE(RIGHT(LEFT(C5,1),1)),VALUE(RIGHT(LEFT(D5,1),1)),VALUE(RIGHT(LEFT(B5,1),1)),VALUE(RIGHT(LEFT(F5,1),1)))</f>
        <v>3</v>
      </c>
      <c r="L5" s="52">
        <f>SUM(VALUE(RIGHT(LEFT(C5,3),1)),VALUE(RIGHT(LEFT(D5,3),1)),VALUE(RIGHT(LEFT(B5,3),1)),VALUE(RIGHT(LEFT(F5,3),1)))</f>
        <v>6</v>
      </c>
      <c r="M5" s="53">
        <f t="shared" si="1"/>
        <v>0</v>
      </c>
      <c r="N5" s="53">
        <f t="shared" si="1"/>
        <v>0</v>
      </c>
      <c r="O5" s="53">
        <f t="shared" si="1"/>
        <v>0</v>
      </c>
      <c r="P5" s="53"/>
      <c r="Q5" s="53">
        <f t="shared" si="1"/>
        <v>0</v>
      </c>
      <c r="R5" s="54">
        <f t="shared" si="2"/>
        <v>-3</v>
      </c>
      <c r="S5" s="44" t="str" cm="1">
        <f t="array" aca="1" ref="S5" ca="1">RIGHT(CELL("filename",A4),LEN(CELL("filename",A4))-SEARCH("]",CELL("filename",A4)))</f>
        <v>group-c2</v>
      </c>
      <c r="T5" s="44"/>
      <c r="U5" s="56"/>
      <c r="V5" s="52" t="str">
        <f>LEFT(H5,LEN(H5)-SEARCH("/",H5,1))</f>
        <v xml:space="preserve">3 </v>
      </c>
      <c r="W5" s="52" t="str">
        <f>RIGHT(H5,LEN(H5)-SEARCH("/",H5,1))</f>
        <v xml:space="preserve"> 6</v>
      </c>
      <c r="X5" s="52">
        <f>SUM(SUBSTITUTE(V5,"/","")-W5)</f>
        <v>-3</v>
      </c>
      <c r="Y5" s="52" t="str">
        <f>SUBSTITUTE(V5,"/","")</f>
        <v xml:space="preserve">3 </v>
      </c>
      <c r="Z5" s="44"/>
      <c r="AA5" s="52">
        <f>SUM(SUBSTITUTE(V5,"/","")-W5)</f>
        <v>-3</v>
      </c>
      <c r="AB5" s="45">
        <f>SUM(_xlfn.RANK.EQ(G5,$G$2:$G$6)*1)</f>
        <v>5</v>
      </c>
      <c r="AC5" s="45">
        <f>SUM(_xlfn.RANK.EQ(K5,$K$2:$K$6)/1000)</f>
        <v>5.0000000000000001E-3</v>
      </c>
      <c r="AD5" s="45">
        <f>SUM(_xlfn.RANK.EQ(AA5,$AA$2:$AA$6)/100)</f>
        <v>0.05</v>
      </c>
      <c r="AE5" s="45">
        <f>SUM(SUM(_xlfn.RANK.EQ(L5,$L$2:$L$6,1)/10000)*AH5)</f>
        <v>1E-4</v>
      </c>
      <c r="AF5" s="45">
        <f>(COUNTIF($I$2:$I$6,"="&amp;I5)+1)/100000</f>
        <v>2.0000000000000002E-5</v>
      </c>
      <c r="AG5" s="57">
        <f>SUM(SUM(AB5:AE5))*AH5</f>
        <v>5.0550999999999995</v>
      </c>
      <c r="AH5" s="58">
        <v>1</v>
      </c>
    </row>
    <row r="6" spans="1:34" ht="32.1" customHeight="1">
      <c r="A6" s="79" t="s">
        <v>42</v>
      </c>
      <c r="B6" s="8" t="s">
        <v>14</v>
      </c>
      <c r="C6" s="24" t="s">
        <v>35</v>
      </c>
      <c r="D6" s="8" t="s">
        <v>14</v>
      </c>
      <c r="E6" s="24" t="s">
        <v>14</v>
      </c>
      <c r="F6" s="8" t="s">
        <v>0</v>
      </c>
      <c r="G6" s="69">
        <f>SUM(M6:Q6)</f>
        <v>1</v>
      </c>
      <c r="H6" s="70" t="str">
        <f>CONCATENATE(K6, " / ",L6)</f>
        <v>5 / 6</v>
      </c>
      <c r="I6" s="71">
        <f>_xlfn.RANK.EQ(AG6,$AG$2:$AG$6,1)</f>
        <v>4</v>
      </c>
      <c r="J6" s="44"/>
      <c r="K6" s="52">
        <f>SUM(VALUE(RIGHT(LEFT(C6,1),1)),VALUE(RIGHT(LEFT(D6,1),1)),VALUE(RIGHT(LEFT(E6,1),1)),VALUE(RIGHT(LEFT(B6,1),1)))</f>
        <v>5</v>
      </c>
      <c r="L6" s="52">
        <f>SUM(VALUE(RIGHT(LEFT(C6,3),1)),VALUE(RIGHT(LEFT(D6,3),1)),VALUE(RIGHT(LEFT(E6,3),1)),VALUE(RIGHT(LEFT(B6,3),1)))</f>
        <v>6</v>
      </c>
      <c r="M6" s="53">
        <f t="shared" si="1"/>
        <v>0</v>
      </c>
      <c r="N6" s="53">
        <f t="shared" si="1"/>
        <v>1</v>
      </c>
      <c r="O6" s="53">
        <f t="shared" si="1"/>
        <v>0</v>
      </c>
      <c r="P6" s="53">
        <f t="shared" si="1"/>
        <v>0</v>
      </c>
      <c r="Q6" s="53"/>
      <c r="R6" s="54">
        <f t="shared" si="2"/>
        <v>-1</v>
      </c>
      <c r="S6" s="44" t="str" cm="1">
        <f t="array" aca="1" ref="S6" ca="1">RIGHT(CELL("filename",A5),LEN(CELL("filename",A5))-SEARCH("]",CELL("filename",A5)))</f>
        <v>group-c2</v>
      </c>
      <c r="T6" s="44"/>
      <c r="U6" s="56"/>
      <c r="V6" s="52" t="str">
        <f>LEFT(H6,LEN(H6)-SEARCH("/",H6,1))</f>
        <v xml:space="preserve">5 </v>
      </c>
      <c r="W6" s="52" t="str">
        <f>RIGHT(H6,LEN(H6)-SEARCH("/",H6,1))</f>
        <v xml:space="preserve"> 6</v>
      </c>
      <c r="X6" s="52">
        <f>SUM(SUBSTITUTE(V6,"/","")-W6)</f>
        <v>-1</v>
      </c>
      <c r="Y6" s="52" t="str">
        <f>SUBSTITUTE(V6,"/","")</f>
        <v xml:space="preserve">5 </v>
      </c>
      <c r="Z6" s="44"/>
      <c r="AA6" s="52">
        <f>SUM(SUBSTITUTE(V6,"/","")-W6)</f>
        <v>-1</v>
      </c>
      <c r="AB6" s="45">
        <f>SUM(_xlfn.RANK.EQ(G6,$G$2:$G$6)*1)</f>
        <v>4</v>
      </c>
      <c r="AC6" s="45">
        <f>SUM(_xlfn.RANK.EQ(K6,$K$2:$K$6)/1000)</f>
        <v>4.0000000000000001E-3</v>
      </c>
      <c r="AD6" s="45">
        <f>SUM(_xlfn.RANK.EQ(AA6,$AA$2:$AA$6)/100)</f>
        <v>0.04</v>
      </c>
      <c r="AE6" s="45">
        <f>SUM(SUM(_xlfn.RANK.EQ(L6,$L$2:$L$6,1)/10000)*AH6)</f>
        <v>1E-4</v>
      </c>
      <c r="AF6" s="45">
        <f>(COUNTIF($I$2:$I$6,"="&amp;I6)+1)/100000</f>
        <v>2.0000000000000002E-5</v>
      </c>
      <c r="AG6" s="57">
        <f>SUM(SUM(AB6:AE6))*AH6</f>
        <v>4.0440999999999994</v>
      </c>
      <c r="AH6" s="58">
        <v>1</v>
      </c>
    </row>
    <row r="7" spans="1:34">
      <c r="K7" s="72"/>
      <c r="L7" s="72"/>
      <c r="M7" s="72"/>
      <c r="N7" s="72"/>
      <c r="O7" s="72"/>
      <c r="P7" s="72"/>
      <c r="Q7" s="72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9CHavPBBi/mmK3D57zUX5+zfQ1pOe7RgIW4IT2ah3crfB0EUjDnbmmpyMMNoyNcC3FNsEYqBWbghF6AGocLGvA==" saltValue="6bJoCIce10lHZEm8hwCs7A==" spinCount="100000" sqref="C2:F2 D3:F3 E4:F4 F5 B6:E6 B5:D5 B4:C4 B3" name="Rozsah1_1_1_1"/>
  </protectedRanges>
  <conditionalFormatting sqref="C2:F2 D3:F3 E4 F4:F5 D5 D6:E6 C4:C6 B3:B6">
    <cfRule type="containsText" dxfId="0" priority="1" operator="containsText" text="0/0">
      <formula>NOT(ISERROR(SEARCH("0/0",B2)))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group-a</vt:lpstr>
      <vt:lpstr>group-b</vt:lpstr>
      <vt:lpstr>group-b2</vt:lpstr>
      <vt:lpstr>group-c</vt:lpstr>
      <vt:lpstr>group-c2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dcterms:created xsi:type="dcterms:W3CDTF">2022-12-03T09:04:48Z</dcterms:created>
  <dcterms:modified xsi:type="dcterms:W3CDTF">2023-01-12T12:55:44Z</dcterms:modified>
</cp:coreProperties>
</file>