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vantamento-Pesquisa" sheetId="1" state="visible" r:id="rId2"/>
    <sheet name="TABELA RESUMO" sheetId="2" state="hidden" r:id="rId3"/>
    <sheet name="MAPA" sheetId="3" state="visible" r:id="rId4"/>
    <sheet name="Preço Final Total " sheetId="4" state="visible" r:id="rId5"/>
    <sheet name="Concolidado" sheetId="5" state="hidden" r:id="rId6"/>
  </sheets>
  <definedNames>
    <definedName function="false" hidden="true" localSheetId="0" name="_xlnm._FilterDatabase" vbProcedure="false">'Levantamento-Pesquisa'!$B$4:$Q$120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<sst xmlns="http://schemas.openxmlformats.org/spreadsheetml/2006/main" count="3871" uniqueCount="426">
  <si>
    <t xml:space="preserve"> </t>
  </si>
  <si>
    <t xml:space="preserve">Data prevista do pregao:</t>
  </si>
  <si>
    <t xml:space="preserve">Data Pregão -365 dias:</t>
  </si>
  <si>
    <t xml:space="preserve">=SEERRO(PROCV(G10;'Cotação do Dolar'!$B$7:$D$256;3;FALSO);"DESCARTAR")</t>
  </si>
  <si>
    <t xml:space="preserve">Pesquisa</t>
  </si>
  <si>
    <t xml:space="preserve">ID</t>
  </si>
  <si>
    <t xml:space="preserve">Editais</t>
  </si>
  <si>
    <t xml:space="preserve">ÓRGÃO</t>
  </si>
  <si>
    <t xml:space="preserve">UASG</t>
  </si>
  <si>
    <t xml:space="preserve">LICITAÇÃO</t>
  </si>
  <si>
    <t xml:space="preserve">Critério - 365 dias</t>
  </si>
  <si>
    <t xml:space="preserve">Dt. homolog.</t>
  </si>
  <si>
    <t xml:space="preserve">descrição edital</t>
  </si>
  <si>
    <t xml:space="preserve">Enquadramento - Central</t>
  </si>
  <si>
    <t xml:space="preserve">ANÁLISE 1 (TODA AMOSTRA)</t>
  </si>
  <si>
    <t xml:space="preserve">QTD.</t>
  </si>
  <si>
    <t xml:space="preserve">PREÇO/UNIT</t>
  </si>
  <si>
    <t xml:space="preserve">PREÇO/TOTAL</t>
  </si>
  <si>
    <t xml:space="preserve">GATANTIA/SUPORTE</t>
  </si>
  <si>
    <t xml:space="preserve">A</t>
  </si>
  <si>
    <t xml:space="preserve">Grupamento de Apoio de São José dos Campos</t>
  </si>
  <si>
    <t xml:space="preserve">81/2021 - Item 1</t>
  </si>
  <si>
    <t xml:space="preserve">adobe creative cloud for teams governo 36 meses</t>
  </si>
  <si>
    <t xml:space="preserve">ITEM 2 - ADOBE CREATIVE CLOUD VIP TEAMS ALL APPS (36 MESES)</t>
  </si>
  <si>
    <t xml:space="preserve">36 meses</t>
  </si>
  <si>
    <t xml:space="preserve">81/2021 - Item 2</t>
  </si>
  <si>
    <t xml:space="preserve"> Adobe Acrobat Pro DC for Teams Governo 36 meses - proposta</t>
  </si>
  <si>
    <t xml:space="preserve">ITEM 4 - ADOBE ACROBAT PRO DC VIP TEAMS SINGLE APP (36 MESES)</t>
  </si>
  <si>
    <t xml:space="preserve">B</t>
  </si>
  <si>
    <t xml:space="preserve">Empresa de Planejamento e Logística S.A - EPL</t>
  </si>
  <si>
    <t xml:space="preserve">04/2021 - item 3</t>
  </si>
  <si>
    <t xml:space="preserve">ITEM 1 - ADOBE CREATIVE CLOUD VIP TEAMS ALL APPS (12 MESES)</t>
  </si>
  <si>
    <t xml:space="preserve">descartar, ultrapassa o tempo da pesquisa de preco</t>
  </si>
  <si>
    <t xml:space="preserve">12 meses</t>
  </si>
  <si>
    <t xml:space="preserve">04/2021 - item 4</t>
  </si>
  <si>
    <t xml:space="preserve">ITEM 3 - ADOBE ACROBAT PRO DC VIP TEAMS SINGLE APP (12 MESES)</t>
  </si>
  <si>
    <t xml:space="preserve">04/2021 - item 1</t>
  </si>
  <si>
    <t xml:space="preserve">ITEM 11 - AUTODESK AEC - Architecture, Engineering and Construction Collection (12 meses)</t>
  </si>
  <si>
    <t xml:space="preserve">C</t>
  </si>
  <si>
    <t xml:space="preserve">Instituto Federal de Educação, Ciencia e Tecnologia Fluminense</t>
  </si>
  <si>
    <t xml:space="preserve">02/2022 - item 1</t>
  </si>
  <si>
    <t xml:space="preserve">adobe creative cloud for teams named license 1 ano</t>
  </si>
  <si>
    <t xml:space="preserve">ITEM 5 - ADOBE CREATIVE CLOUD VIP TEAMS ALL APPS - EDUCACIONAL NAMED LICENSE (12 MESES)</t>
  </si>
  <si>
    <t xml:space="preserve">D</t>
  </si>
  <si>
    <t xml:space="preserve">Instituto Federal de Educação, Ciencia e Tecnologia de Minas Gerais</t>
  </si>
  <si>
    <t xml:space="preserve">49/2021 - item 1</t>
  </si>
  <si>
    <t xml:space="preserve">Licença por subscrição do Software Adobe Creative Cloud – VIP
Educacional – 36 meses -proposta mapdata Creative Cloud for teams All Apps ALL MP ML (Level 1 1 - 9) Team Licensing
Subscription New Education Named license 3 years</t>
  </si>
  <si>
    <t xml:space="preserve">ITEM 6 - ADOBE CREATIVE CLOUD VIP TEAMS ALL APPS - EDUCACIONAL NAMED LICENSE (36 MESES)</t>
  </si>
  <si>
    <t xml:space="preserve">E</t>
  </si>
  <si>
    <t xml:space="preserve">Instituto Federal de Educação, Ciencia e Tecnologia do Tocantins</t>
  </si>
  <si>
    <t xml:space="preserve">01/2022 - item 1</t>
  </si>
  <si>
    <t xml:space="preserve"> Creative Cloud for teams All Apps ALL MP ML (Level 1 1 - 9) Subscription New
Education Named License 36 meses -proposta</t>
  </si>
  <si>
    <t xml:space="preserve">F</t>
  </si>
  <si>
    <t xml:space="preserve">Unidade de Execução da Diretoria Colegiada (INSS)</t>
  </si>
  <si>
    <t xml:space="preserve">usuário nomeado (single-user) da suíte Autodesk Collection AEC(Architecture, 
Engineering &amp; Construction) 36 meses - proposta mcr</t>
  </si>
  <si>
    <t xml:space="preserve">ITEM 12 - AUTODESK AEC - Architecture, Engineering and Construction Collection (36 MESES)</t>
  </si>
  <si>
    <t xml:space="preserve">G</t>
  </si>
  <si>
    <t xml:space="preserve">Prefeitura Municipal e Itabirito</t>
  </si>
  <si>
    <t xml:space="preserve">144/2021 - item 1</t>
  </si>
  <si>
    <t xml:space="preserve">AEC IC NEW SINGLE USER ELD 3 YEAR - proposta mapdata</t>
  </si>
  <si>
    <t xml:space="preserve">144/2021 - item 3</t>
  </si>
  <si>
    <t xml:space="preserve">errata do edital, não é acrobat pro dc mas sim leitor de pdf</t>
  </si>
  <si>
    <t xml:space="preserve">H</t>
  </si>
  <si>
    <t xml:space="preserve">Coordenação-Geral de Serviços Sociais (MAPA)</t>
  </si>
  <si>
    <t xml:space="preserve">06/2022 - item 1</t>
  </si>
  <si>
    <t xml:space="preserve">Adobe Creative Cloud(todos os Apps) for teams – VIP Governamental"
pelo período de 36 (trinta e seis) meses._x005F_x000D_</t>
  </si>
  <si>
    <t xml:space="preserve">06/2022 - item 2</t>
  </si>
  <si>
    <t xml:space="preserve">Adobe Acrobat Pro DC for teams – VIP Governamental, pelo período de 36 (trinta e
seis)meses</t>
  </si>
  <si>
    <t xml:space="preserve">I</t>
  </si>
  <si>
    <t xml:space="preserve">Escola Superio (Ministério Público da União)</t>
  </si>
  <si>
    <t xml:space="preserve">J</t>
  </si>
  <si>
    <t xml:space="preserve">Procuradoria da República do Distrito Federal (MPF/MPU)</t>
  </si>
  <si>
    <t xml:space="preserve">13/2021 - item 8</t>
  </si>
  <si>
    <t xml:space="preserve">Adobe Acrobat Pro DC for teams 12 meses</t>
  </si>
  <si>
    <t xml:space="preserve">K</t>
  </si>
  <si>
    <t xml:space="preserve">Serviço Nacional de Aprendizagem Industrial - SENAI</t>
  </si>
  <si>
    <t xml:space="preserve">48/2021 - item 1</t>
  </si>
  <si>
    <t xml:space="preserve">Adobe Creative Cloud VIP for Teams all apps Named para uso
administrativo para Ensino Superior ou Técnico por 12 meses (1 ano). </t>
  </si>
  <si>
    <t xml:space="preserve">48/2021 - item 2</t>
  </si>
  <si>
    <t xml:space="preserve">Licença anual do software AutoCad . Não serão aceitas versões LT. 1 ano</t>
  </si>
  <si>
    <t xml:space="preserve">ITEM 13 - AUTODESK AUTOCAD (12 MESES)</t>
  </si>
  <si>
    <t xml:space="preserve">L</t>
  </si>
  <si>
    <t xml:space="preserve">Tribunal Regional Eleitora/MT</t>
  </si>
  <si>
    <t xml:space="preserve">06/2022 - item 6</t>
  </si>
  <si>
    <t xml:space="preserve">Creative Cloud for teams All Apps ALL MP ML (Level 1 1 - 9) Subscription New - 1 year - proposta mapdata</t>
  </si>
  <si>
    <t xml:space="preserve">06/2022 - item 7</t>
  </si>
  <si>
    <t xml:space="preserve">Acrobat Pro DC for teams ALL MP ML (Level 1 1 - 9) Subscription New - 1 year</t>
  </si>
  <si>
    <t xml:space="preserve">M</t>
  </si>
  <si>
    <t xml:space="preserve">Instituto Federal de Educação, Ciencia e Tecnologia de Santa Catarina</t>
  </si>
  <si>
    <t xml:space="preserve">147/2020 - item 2</t>
  </si>
  <si>
    <t xml:space="preserve">N</t>
  </si>
  <si>
    <t xml:space="preserve">112/2019 - item 1</t>
  </si>
  <si>
    <t xml:space="preserve">ITEM 7 - ADOBE CREATIVE CLOUD VIP TEAMS ALL APPS - EDUCACIONAL SHARED DEVICE EDUCATION LICENSE LAB AND CLASSROOM (12 MESES)</t>
  </si>
  <si>
    <t xml:space="preserve">O</t>
  </si>
  <si>
    <t xml:space="preserve">Universidade Federal de Santa Maria</t>
  </si>
  <si>
    <t xml:space="preserve">95/2021 - item 1, 7 e 8</t>
  </si>
  <si>
    <t xml:space="preserve">P</t>
  </si>
  <si>
    <t xml:space="preserve">Procuradoria Geral da Justiça de Tocantins</t>
  </si>
  <si>
    <t xml:space="preserve">07/2022 - item 1</t>
  </si>
  <si>
    <t xml:space="preserve">- Architecture Engineering &amp; Construction Collection IC New Single-user ELD 3-Year
Subscription</t>
  </si>
  <si>
    <t xml:space="preserve">07/2022 - item 4</t>
  </si>
  <si>
    <t xml:space="preserve">Corel Draw Graphics - 12 meses</t>
  </si>
  <si>
    <t xml:space="preserve">ITEM 15 - CORELDRAW GRAPHICS SUITE (12 MESES)</t>
  </si>
  <si>
    <t xml:space="preserve">Q</t>
  </si>
  <si>
    <t xml:space="preserve">Brasoftware</t>
  </si>
  <si>
    <t xml:space="preserve">Cotação com Fornecedor</t>
  </si>
  <si>
    <t xml:space="preserve">ITEM 14 - AUTODESK AUTOCAD (36 MESES)</t>
  </si>
  <si>
    <t xml:space="preserve">S</t>
  </si>
  <si>
    <t xml:space="preserve">ITEM 9 - ADOBE CREATIVE CLOUD VIP ENTERPRISE ALL APPS - EDUCACIONAL STUDENT LICENSE PACK (12 MESES)</t>
  </si>
  <si>
    <t xml:space="preserve">ITEM 10 - ADOBE CREATIVE CLOUD VIP ENTERPRISE ALL APPS - EDUCACIONAL STUDENT LICENSE PACK (36 MESES)</t>
  </si>
  <si>
    <t xml:space="preserve">ITEM 8 - ADOBE CREATIVE CLOUD VIP TEAMS ALL APPS - EDUCACIONAL SHARED DEVICE EDUCATION LICENSE LAB AND CLASSROOM (36 MESES)</t>
  </si>
  <si>
    <t xml:space="preserve">R</t>
  </si>
  <si>
    <t xml:space="preserve">MCR SOFTWARE</t>
  </si>
  <si>
    <t xml:space="preserve">ITEM 16 - CORELDRAW GRAPHICS SUITE (36 MESES)</t>
  </si>
  <si>
    <t xml:space="preserve">ITEM 17 - CORELDRAW GRAPHICS SUITE - EDUCACIONAL (PERPÉTUA)</t>
  </si>
  <si>
    <t xml:space="preserve">-</t>
  </si>
  <si>
    <t xml:space="preserve">T</t>
  </si>
  <si>
    <t xml:space="preserve">MAPData</t>
  </si>
  <si>
    <t xml:space="preserve">U</t>
  </si>
  <si>
    <t xml:space="preserve">GRAPHO</t>
  </si>
  <si>
    <t xml:space="preserve">V</t>
  </si>
  <si>
    <t xml:space="preserve">PROSYSTEMS</t>
  </si>
  <si>
    <t xml:space="preserve">X</t>
  </si>
  <si>
    <t xml:space="preserve">TRE -RJ</t>
  </si>
  <si>
    <t xml:space="preserve">24/2022 - item 2</t>
  </si>
  <si>
    <t xml:space="preserve">AEC Collection (contendo o Autocad, Revit, Navisworks,Autodesk Docs,
Infraworks e Civil 3D), pelo período de 36 (trinta e seis) meses</t>
  </si>
  <si>
    <t xml:space="preserve">24/2022 - item 1</t>
  </si>
  <si>
    <t xml:space="preserve">Autocad, pelo período de 36 (trinta e seis) meses. </t>
  </si>
  <si>
    <t xml:space="preserve">Z</t>
  </si>
  <si>
    <t xml:space="preserve">MEC</t>
  </si>
  <si>
    <t xml:space="preserve">21/2021-item 5</t>
  </si>
  <si>
    <t xml:space="preserve"> Adobe Creative Cloud for Enterprise All Apps Student License – VIP Enterprise Educacional – 12 meses </t>
  </si>
  <si>
    <t xml:space="preserve">21/2021-item 6</t>
  </si>
  <si>
    <t xml:space="preserve">Adobe Creative Cloud for Enterprise All Apps Student License – VIP Enterprise Educacional – 36 meses</t>
  </si>
  <si>
    <t xml:space="preserve">AA</t>
  </si>
  <si>
    <t xml:space="preserve">UF BAHIA</t>
  </si>
  <si>
    <t xml:space="preserve">28/2021 - item  15</t>
  </si>
  <si>
    <t xml:space="preserve">Autodesk Architecture Engineering &amp; Construction Collection - 36 meses</t>
  </si>
  <si>
    <t xml:space="preserve">AB</t>
  </si>
  <si>
    <t xml:space="preserve">UF RONDONIA</t>
  </si>
  <si>
    <t xml:space="preserve">006/2022-item 1</t>
  </si>
  <si>
    <t xml:space="preserve">Autodesk Architecture Engineering
Construction Collection, com suporte básico, por 36 meses, sob regime de assinatura e certificação oficial de 21 licenças Single-user_x005F_x000D_</t>
  </si>
  <si>
    <t xml:space="preserve">AC</t>
  </si>
  <si>
    <t xml:space="preserve">UFOB</t>
  </si>
  <si>
    <t xml:space="preserve">23/2021- item 2</t>
  </si>
  <si>
    <t xml:space="preserve">Adobe Creative Cloud plano Todos os 
Apps educacional - uso administrativo. Suporte técnico avançado 24 horas, 
além de acesso a especialistas de 
produtos; por 12 meses</t>
  </si>
  <si>
    <t xml:space="preserve">23/2021- item 3</t>
  </si>
  <si>
    <t xml:space="preserve">CorelDRAW Graphics Suite 2021 12 meses_x005F_x000D_</t>
  </si>
  <si>
    <t xml:space="preserve">23/2021- item 6</t>
  </si>
  <si>
    <t xml:space="preserve">Autodesk Architecture, Engineering 
and Construction Collection (AEC 
Collection) 12 meses
</t>
  </si>
  <si>
    <t xml:space="preserve">AD</t>
  </si>
  <si>
    <t xml:space="preserve">Prefeitura de SP</t>
  </si>
  <si>
    <t xml:space="preserve">807/2021-item 3</t>
  </si>
  <si>
    <t xml:space="preserve">CorelDRAW Graphics Suite - Assinatura Por 12 Meses CorelDRAW Graphics Suite, todos
aplicativos, por um período de 1 (um) ano._x005F_x000D_</t>
  </si>
  <si>
    <t xml:space="preserve">807/2021-item 2</t>
  </si>
  <si>
    <t xml:space="preserve"> Adobe Creative Cloud - Assinatura Por 12 Meses Adobe Creative Cloud para equipes, todos
aplicativos, por um período de 1 (um) ano</t>
  </si>
  <si>
    <t xml:space="preserve">AE</t>
  </si>
  <si>
    <t xml:space="preserve">CADE</t>
  </si>
  <si>
    <t xml:space="preserve">006/2021-item 5</t>
  </si>
  <si>
    <t xml:space="preserve">Autodesk AutoCAD - including specialized toolsets AD New Single-user 
ELD 3-Year Subscription - proposta</t>
  </si>
  <si>
    <t xml:space="preserve">006/2021-item 1</t>
  </si>
  <si>
    <t xml:space="preserve">Adobe Creative Cloud VIP Governamental – Software com garantia de 36 meses</t>
  </si>
  <si>
    <t xml:space="preserve">não</t>
  </si>
  <si>
    <t xml:space="preserve">AF</t>
  </si>
  <si>
    <t xml:space="preserve">Fundo Estadual SAude</t>
  </si>
  <si>
    <t xml:space="preserve">189/2022- item 1</t>
  </si>
  <si>
    <t xml:space="preserve"> Architecture Engineering &amp; Construction Collection IC New Single-user ELD 
3-Year Subscription - proposta</t>
  </si>
  <si>
    <t xml:space="preserve">189/2022 - item 2</t>
  </si>
  <si>
    <t xml:space="preserve">AutoCAD - including specialized toolsets AD New Single-user ELD 
3-Year Subscription- proposta</t>
  </si>
  <si>
    <t xml:space="preserve">AG</t>
  </si>
  <si>
    <t xml:space="preserve">Prefeitura Mun Castanhal</t>
  </si>
  <si>
    <t xml:space="preserve">49/2022 - item 1</t>
  </si>
  <si>
    <t xml:space="preserve">Architecture Engineering &amp; 
Construction Collection IC Commercial New Single-user 
ELD Annual Subscription_x005F_x000D_ -proposta</t>
  </si>
  <si>
    <t xml:space="preserve">AH</t>
  </si>
  <si>
    <t xml:space="preserve">Prefeitura Mun capanema</t>
  </si>
  <si>
    <t xml:space="preserve">33/2022 - item 1</t>
  </si>
  <si>
    <t xml:space="preserve">AUTODESK ARCHITECTURE,
ENGINEERING E CONSTRUCTION COLLECTION, SINGLE-USER, E PACOTES CLOUD, 36 MESES</t>
  </si>
  <si>
    <t xml:space="preserve">AI</t>
  </si>
  <si>
    <t xml:space="preserve">GOVERNO CEARA</t>
  </si>
  <si>
    <t xml:space="preserve">285/2022 - item 2</t>
  </si>
  <si>
    <t xml:space="preserve">AutoCAD Including Specialized Toolsets – Assinatura de Licença (Subscrição 36 meses)</t>
  </si>
  <si>
    <t xml:space="preserve">285/2022 - item 3</t>
  </si>
  <si>
    <t xml:space="preserve">Architecture Engineering &amp; Construction Collection Assinatura de Licença (Subscrição 36 meses)</t>
  </si>
  <si>
    <t xml:space="preserve">AJ</t>
  </si>
  <si>
    <t xml:space="preserve">Instituto Federal de Educação, Ciência e Tecnologia do Maranhão</t>
  </si>
  <si>
    <t xml:space="preserve">2/2022 - item 1</t>
  </si>
  <si>
    <t xml:space="preserve">Autodesk Architecture Engineering &amp; Construction Collection IC New
Single-user ELD 3-Year Subscription - proposta</t>
  </si>
  <si>
    <t xml:space="preserve">AK</t>
  </si>
  <si>
    <t xml:space="preserve">FABRICANTE AUTODESK</t>
  </si>
  <si>
    <t xml:space="preserve">AL</t>
  </si>
  <si>
    <t xml:space="preserve">FABRICANTE COREL</t>
  </si>
  <si>
    <t xml:space="preserve">AM</t>
  </si>
  <si>
    <t xml:space="preserve">FABRICANTE ADOBE</t>
  </si>
  <si>
    <t xml:space="preserve"> 'NA</t>
  </si>
  <si>
    <t xml:space="preserve">CENTRO LOGISTICO DO MATERIAL DA MARINHA</t>
  </si>
  <si>
    <t xml:space="preserve">15/2021</t>
  </si>
  <si>
    <t xml:space="preserve"> Architecture Engineering &amp; Construction 
Collection IC Commercial New Single-user ELD Annual Subscription WIN proposta</t>
  </si>
  <si>
    <t xml:space="preserve">AO</t>
  </si>
  <si>
    <t xml:space="preserve">SERVIÇO DE APOIO ÀS MICRO E PEQUENAS EMPRESAS DO ESTADO DO PARA SEBRAE PA</t>
  </si>
  <si>
    <t xml:space="preserve">14/2021</t>
  </si>
  <si>
    <t xml:space="preserve">CorelDRAW Graphics Suite (Assinatura Anual),</t>
  </si>
  <si>
    <t xml:space="preserve">AP</t>
  </si>
  <si>
    <t xml:space="preserve">Universidade Federal do Paraná</t>
  </si>
  <si>
    <t xml:space="preserve">77/2022</t>
  </si>
  <si>
    <t xml:space="preserve">Autodesk AutoCad Single User (Subscrição por 36 meses) versão mais recente
disponibilizada pelo fabricante (AutoCAD - including specialized toolsets AD
Commercial New Single-User ELD 3-Year Subscription) - proposta</t>
  </si>
  <si>
    <t xml:space="preserve">AQ</t>
  </si>
  <si>
    <t xml:space="preserve">SERVIÇO AUTONOMO DE AGUA E ESGOTO DE MARECHAL CANDIDO RONDON
</t>
  </si>
  <si>
    <t xml:space="preserve">4/2022 - item 2</t>
  </si>
  <si>
    <t xml:space="preserve">Licença Anual para software AUTOCAD COMPLETO</t>
  </si>
  <si>
    <t xml:space="preserve">AR</t>
  </si>
  <si>
    <t xml:space="preserve">PREFEITURA MUNICIPAL DE CASCAVEL</t>
  </si>
  <si>
    <t xml:space="preserve">22/2021 - item 1</t>
  </si>
  <si>
    <t xml:space="preserve">LICENÇA AUTOCAD - INCLUDING SPECIALIZED TOOLSETS AD COMMERCIAL NEW SINGLE-USER ELD 1-YEAR SUBSCRIPTION</t>
  </si>
  <si>
    <t xml:space="preserve">AS</t>
  </si>
  <si>
    <t xml:space="preserve">UTFPR - Campus Curitiba</t>
  </si>
  <si>
    <t xml:space="preserve">39/2022 - item 1</t>
  </si>
  <si>
    <t xml:space="preserve">Adobe Creative Cloud Educacional para o período de 36 (trinta e seis) meses proposta
- Creative Cloud for teams All Apps ALL MP ML (Level 1 1 - 9) Subscription New
Education Named License</t>
  </si>
  <si>
    <t xml:space="preserve">AT</t>
  </si>
  <si>
    <t xml:space="preserve">PREFEITURA MUNICIPAL DE JOINVILLE</t>
  </si>
  <si>
    <t xml:space="preserve">224/2022 - ITEM 1</t>
  </si>
  <si>
    <t xml:space="preserve">ADOBE CREATIVE CLOUD FOR TEAMS 36 MESES</t>
  </si>
  <si>
    <t xml:space="preserve">AU</t>
  </si>
  <si>
    <t xml:space="preserve">GOVERNO DO ESTADO DO CEARÁ</t>
  </si>
  <si>
    <t xml:space="preserve">1110/2022 - item 1</t>
  </si>
  <si>
    <t xml:space="preserve">Adobe Creative Cloud for Teams All Apps. Subscrição Governo por 12 (doze) meses</t>
  </si>
  <si>
    <t xml:space="preserve">AV</t>
  </si>
  <si>
    <t xml:space="preserve">MINISTÉRIO PÚBLICO DO ESTADO DO MATO GROSSO DO SUL</t>
  </si>
  <si>
    <t xml:space="preserve">12/2022 - item 1</t>
  </si>
  <si>
    <t xml:space="preserve">Creative Cloud for Teams All Apps 36m</t>
  </si>
  <si>
    <t xml:space="preserve">AX</t>
  </si>
  <si>
    <t xml:space="preserve">Tribunal Superior do Trabalho
6ª Região/PE</t>
  </si>
  <si>
    <t xml:space="preserve">3/2022 - item 1</t>
  </si>
  <si>
    <t xml:space="preserve">Adobe Creative Cloud for Teams All Apps por 36 (trinta e seis) meses</t>
  </si>
  <si>
    <t xml:space="preserve">AY</t>
  </si>
  <si>
    <t xml:space="preserve">Universidade Federal FLuminense
PRÓ-REITORIA DE ADMINISTRAÇÃO</t>
  </si>
  <si>
    <t xml:space="preserve">059/2021 - item 3</t>
  </si>
  <si>
    <t xml:space="preserve">Corel Draw Graphics Suite x12 na sua última
versão em 64bits. software de ilustração vetorial e
layout de página. contém ferramentas versáteis de
desenho e rastreamento, edição de fotos e design
de sites. tipo de licença educacional, perpetua para
somente um (1) computador. Part Number
esdcdgs2021amedu Corel Draw Graphics Suite
2021 Education Edition.</t>
  </si>
  <si>
    <t xml:space="preserve">perpetua</t>
  </si>
  <si>
    <t xml:space="preserve">AZ</t>
  </si>
  <si>
    <t xml:space="preserve">Instituto Federal de Educação, Ciência e Tecnologia de Santa Catarina</t>
  </si>
  <si>
    <t xml:space="preserve">112/2019 - item 19</t>
  </si>
  <si>
    <t xml:space="preserve">COREL DRAW EDUCACIONAL SOFTWARE COREL DRAW – EDUCACIONAL, perpétua para Windows</t>
  </si>
  <si>
    <t xml:space="preserve">valor homologado de R$ 539,51 no dia 11/12/2019, foi aplicado IGPM em 7/2022</t>
  </si>
  <si>
    <t xml:space="preserve">AAA</t>
  </si>
  <si>
    <t xml:space="preserve">TARGETWARE</t>
  </si>
  <si>
    <t xml:space="preserve">CorelDRAW Graphics
Suite 2021</t>
  </si>
  <si>
    <t xml:space="preserve">CorelDRAW Graphics
Suite 365-Day Subs.
(Single User)_x005F_x000D_</t>
  </si>
  <si>
    <t xml:space="preserve">CorelDRAW Graphics
Suite 3 Year Subscription
(Single User)_x005F_x000D_</t>
  </si>
  <si>
    <t xml:space="preserve">AAB</t>
  </si>
  <si>
    <t xml:space="preserve">21/2021-item 3</t>
  </si>
  <si>
    <t xml:space="preserve">Adobe Creative Cloud for EnterpriseAll Apps HED Shared Device Education License Lab and Classroom - 12
meses –</t>
  </si>
  <si>
    <t xml:space="preserve">21/2021-item 4</t>
  </si>
  <si>
    <t xml:space="preserve"> Adobe Creative Cloud for EnterpriseAll Apps HED Shared Device Education License Lab and Classroom – 36
meses </t>
  </si>
  <si>
    <t xml:space="preserve">ITEM</t>
  </si>
  <si>
    <t xml:space="preserve">PREÇOS DISPONÍVEIS</t>
  </si>
  <si>
    <t xml:space="preserve">ITEM 1</t>
  </si>
  <si>
    <t xml:space="preserve">ITEM 2</t>
  </si>
  <si>
    <t xml:space="preserve">ITEM 3</t>
  </si>
  <si>
    <t xml:space="preserve">ITEM 4</t>
  </si>
  <si>
    <t xml:space="preserve">ITEM 5</t>
  </si>
  <si>
    <t xml:space="preserve">ITEM 6</t>
  </si>
  <si>
    <t xml:space="preserve">ITEM 7</t>
  </si>
  <si>
    <t xml:space="preserve">ITEM 8</t>
  </si>
  <si>
    <t xml:space="preserve">ITEM 9</t>
  </si>
  <si>
    <t xml:space="preserve">ITEM 10</t>
  </si>
  <si>
    <t xml:space="preserve">ITEM 11</t>
  </si>
  <si>
    <t xml:space="preserve">ITEM 12</t>
  </si>
  <si>
    <t xml:space="preserve">ITEM 13</t>
  </si>
  <si>
    <t xml:space="preserve">ITEM 14</t>
  </si>
  <si>
    <t xml:space="preserve">ITEM 15</t>
  </si>
  <si>
    <t xml:space="preserve">ITEM 16</t>
  </si>
  <si>
    <t xml:space="preserve">ITEM 17</t>
  </si>
  <si>
    <t xml:space="preserve">Objeto</t>
  </si>
  <si>
    <t xml:space="preserve">Painel de Preços</t>
  </si>
  <si>
    <t xml:space="preserve">Propostas Fornecedores</t>
  </si>
  <si>
    <t xml:space="preserve">PREÇO FACRICANTE</t>
  </si>
  <si>
    <t xml:space="preserve">Catálogo SGD</t>
  </si>
  <si>
    <t xml:space="preserve">PREÇOS</t>
  </si>
  <si>
    <t xml:space="preserve">Conjunto de Preços</t>
  </si>
  <si>
    <t xml:space="preserve">Código CATMAT / CATSER</t>
  </si>
  <si>
    <t xml:space="preserve">DESCRIÇÃO CATMAT/CATSER</t>
  </si>
  <si>
    <t xml:space="preserve"> Descrição do Produto</t>
  </si>
  <si>
    <t xml:space="preserve">Unidade</t>
  </si>
  <si>
    <t xml:space="preserve">Código PMCTIC</t>
  </si>
  <si>
    <t xml:space="preserve">PMCTIC</t>
  </si>
  <si>
    <t xml:space="preserve">Contagem</t>
  </si>
  <si>
    <t xml:space="preserve">Preço público</t>
  </si>
  <si>
    <t xml:space="preserve">Sítio</t>
  </si>
  <si>
    <t xml:space="preserve">Cotação</t>
  </si>
  <si>
    <t xml:space="preserve">QTD PREÇOS</t>
  </si>
  <si>
    <t xml:space="preserve">Média</t>
  </si>
  <si>
    <t xml:space="preserve">Mediana</t>
  </si>
  <si>
    <t xml:space="preserve">Menor Preço</t>
  </si>
  <si>
    <t xml:space="preserve">QTD PREÇOS SANEADOS</t>
  </si>
  <si>
    <t xml:space="preserve">MÉDIA
SANADA</t>
  </si>
  <si>
    <t xml:space="preserve">MEDIANA SANEADA</t>
  </si>
  <si>
    <t xml:space="preserve">QTD</t>
  </si>
  <si>
    <t xml:space="preserve">VALOR DO ITEM</t>
  </si>
  <si>
    <t xml:space="preserve">%</t>
  </si>
  <si>
    <t xml:space="preserve">Cessão temporária de direitos sobre programas de computador locação de software</t>
  </si>
  <si>
    <t xml:space="preserve">ADOBE CREATIVE CLOUD VIP TEAMS ALL APPS</t>
  </si>
  <si>
    <t xml:space="preserve">Licença Subscrição por 12 meses</t>
  </si>
  <si>
    <t xml:space="preserve">?</t>
  </si>
  <si>
    <t xml:space="preserve">ADOBE CREATIVE CLOUD VIP TEAMS ALL APPS</t>
  </si>
  <si>
    <t xml:space="preserve">Licença Subscrição por 36 meses</t>
  </si>
  <si>
    <t xml:space="preserve">ADOBE ACROBAT PRO DC VIP TEAMS SINGLE APP</t>
  </si>
  <si>
    <t xml:space="preserve">Licença Subscrição por 12 meses</t>
  </si>
  <si>
    <t xml:space="preserve">ADOBE CREATIVE CLOUD VIP TEAMS ALL APPS - EDUCACIONAL NAMED LICENSE</t>
  </si>
  <si>
    <t xml:space="preserve">ADOBE CREATIVE CLOUD VIP ENTERPRISE ALL APPS - EDUCACIONAL SHARED DEVICE EDUCATION LICENSE LAB AND CLASSROOM</t>
  </si>
  <si>
    <t xml:space="preserve">Licença Subscrição por 12 meses</t>
  </si>
  <si>
    <t xml:space="preserve">ADOBE CREATIVE CLOUD VIP ENTERPRISE ALL APPS - EDUCACIONAL STUDENT LICENSE PACK</t>
  </si>
  <si>
    <t xml:space="preserve">AUTODESK AEC - Architecture, Engineering and Construction Collection</t>
  </si>
  <si>
    <t xml:space="preserve">AUTODESK AUTOCAD</t>
  </si>
  <si>
    <t xml:space="preserve">CORELDRAW GRAPHICS SUITE</t>
  </si>
  <si>
    <t xml:space="preserve">Licenciamento de direitos permanentes de uso de software para servidor</t>
  </si>
  <si>
    <t xml:space="preserve">CORELDRAW GRAPHICS SUITE - EDUCACIONAL</t>
  </si>
  <si>
    <t xml:space="preserve">LICENÇA PERPÉTUA</t>
  </si>
  <si>
    <t xml:space="preserve">total:</t>
  </si>
  <si>
    <t xml:space="preserve">LEGENDA</t>
  </si>
  <si>
    <t xml:space="preserve">Grupamento de Apoio de São José dos Campos (81/2021)</t>
  </si>
  <si>
    <t xml:space="preserve">Instituto Federal de Educação, Ciencia e Tecnologia Fluminense (02/2022)</t>
  </si>
  <si>
    <t xml:space="preserve">Instituto Federal de Educação, Ciencia e Tecnologia de Minas Gerais (49/2021)</t>
  </si>
  <si>
    <t xml:space="preserve">Instituto Federal de Educação, Ciencia e Tecnologia do Tocantins (01/2022)</t>
  </si>
  <si>
    <t xml:space="preserve">Unidade de Execução da Diretoria Colegiada (INSS) (01/2022)</t>
  </si>
  <si>
    <t xml:space="preserve">Prefeitura Municipal e Itabirito (144/2021)</t>
  </si>
  <si>
    <t xml:space="preserve">Coordenação-Geral de Serviços Sociais (MAPA) (06/2022)</t>
  </si>
  <si>
    <t xml:space="preserve">Procuradoria da República do Distrito Federal (MPF/MPU) (13/2021)</t>
  </si>
  <si>
    <t xml:space="preserve">Serviço Nacional de Aprendizagem Industrial - SENAI (48/2021)</t>
  </si>
  <si>
    <t xml:space="preserve">Tribunal Regional Eleitora/MT (06/2022)</t>
  </si>
  <si>
    <t xml:space="preserve">Procuradoria Geral da Justiça de Tocantins (07/2022)</t>
  </si>
  <si>
    <t xml:space="preserve">Brasoftware (Cotação com Fornecedor)</t>
  </si>
  <si>
    <t xml:space="preserve">MCR SOFTWARE (Cotação com Fornecedor)</t>
  </si>
  <si>
    <t xml:space="preserve">MAPData (Cotação com Fornecedor)</t>
  </si>
  <si>
    <t xml:space="preserve">GRAPHO (Cotação com Fornecedor)</t>
  </si>
  <si>
    <t xml:space="preserve">PROSYSTEMS (Cotação com Fornecedor)</t>
  </si>
  <si>
    <t xml:space="preserve">TRE-RJ (24/2022)</t>
  </si>
  <si>
    <t xml:space="preserve">MEC (21/2021)</t>
  </si>
  <si>
    <t xml:space="preserve">UF BAHIA (28/2021)</t>
  </si>
  <si>
    <t xml:space="preserve">UF RONDONIA (006/2022)</t>
  </si>
  <si>
    <t xml:space="preserve">UFOB (23/2021)</t>
  </si>
  <si>
    <t xml:space="preserve">Prefeitura de SP (807/2021)</t>
  </si>
  <si>
    <t xml:space="preserve">CADE (006/2021)</t>
  </si>
  <si>
    <t xml:space="preserve">Fundo Estadual SAude (189/2022)</t>
  </si>
  <si>
    <t xml:space="preserve">Prefeitura Mun Castanhal (49/2022)</t>
  </si>
  <si>
    <t xml:space="preserve">Prefeitura Mun capanema (33/2022)</t>
  </si>
  <si>
    <t xml:space="preserve">GOVERNO CEARA (285/2022)</t>
  </si>
  <si>
    <t xml:space="preserve">Instituto Federal de Educação, Ciência e Tecnologia do Maranhão (2/2022)</t>
  </si>
  <si>
    <t xml:space="preserve">CENTRO LOGISTICO DO MATERIAL DA MARINHA (15/2021)</t>
  </si>
  <si>
    <t xml:space="preserve">SERVIÇO DE APOIO ÀS MICRO E PEQUENAS EMPRESAS DO ESTADO DO PARA SEBRAE PA (14/2021)</t>
  </si>
  <si>
    <t xml:space="preserve">Universidade Federal do Paraná (77/2022)</t>
  </si>
  <si>
    <t xml:space="preserve">SERVIÇO AUTONOMO DE AGUA E ESGOTO DE MARECHAL CANDIDO RONDON  (4/2022)</t>
  </si>
  <si>
    <t xml:space="preserve">PREFEITURA MUNICIPAL DE CASCAVEL (22/2021 )</t>
  </si>
  <si>
    <t xml:space="preserve">UTFPR - Campus Curitiba (39/2022)</t>
  </si>
  <si>
    <t xml:space="preserve">PREFEITURA MUNICIPAL DE JOINVILLE (224/2022)</t>
  </si>
  <si>
    <t xml:space="preserve">GOVERNO DO ESTADO DO CEARÁ (1110/2022)</t>
  </si>
  <si>
    <t xml:space="preserve">MINISTÉRIO PÚBLICO DO ESTADO DO MATO GROSSO DO SUL (12/2022)</t>
  </si>
  <si>
    <t xml:space="preserve">Tribunal Superior do Trabalho 6ª Região/PE (3/2022)</t>
  </si>
  <si>
    <t xml:space="preserve">Universidade Federal Fluminense - PRÓ-REITORIA DE ADMINISTRAÇÃO (059/2021)</t>
  </si>
  <si>
    <t xml:space="preserve">Instituto Federal de Educação, Ciência e Tecnologia de Santa Catarina (112/2019)</t>
  </si>
  <si>
    <t xml:space="preserve">TARGETWARE (Cotação com Fornecedor)</t>
  </si>
  <si>
    <t xml:space="preserve">ITEM 01 - ITERAÇÃO 01</t>
  </si>
  <si>
    <t xml:space="preserve">ITEM 01 - ITERAÇÃO 02</t>
  </si>
  <si>
    <t xml:space="preserve">ITEM 01 - ITERAÇÃO 03</t>
  </si>
  <si>
    <t xml:space="preserve">COTAÇÃO</t>
  </si>
  <si>
    <t xml:space="preserve">VALOR</t>
  </si>
  <si>
    <t xml:space="preserve">ESCORE Z</t>
  </si>
  <si>
    <t xml:space="preserve">L (4480)</t>
  </si>
  <si>
    <t xml:space="preserve">AD (4408,57)</t>
  </si>
  <si>
    <t xml:space="preserve">AM (4200)</t>
  </si>
  <si>
    <t xml:space="preserve">Coeficiente de Variação</t>
  </si>
  <si>
    <t xml:space="preserve">Limite Sup.</t>
  </si>
  <si>
    <t xml:space="preserve">Limite Inf.</t>
  </si>
  <si>
    <t xml:space="preserve">qtd precos saneados</t>
  </si>
  <si>
    <t xml:space="preserve">Discrepância:</t>
  </si>
  <si>
    <t xml:space="preserve">Média Saneada</t>
  </si>
  <si>
    <t xml:space="preserve">Mediana Saneada</t>
  </si>
  <si>
    <t xml:space="preserve">USAR ESSE! - Melhor Cesta de Preços</t>
  </si>
  <si>
    <t xml:space="preserve">USAR ESSE!</t>
  </si>
  <si>
    <t xml:space="preserve">UTILIZAMOS OS PRECOS PÚBLICOS DE 12 MESES *3</t>
  </si>
  <si>
    <t xml:space="preserve">LOTE</t>
  </si>
  <si>
    <t xml:space="preserve">(A)
Quantidade</t>
  </si>
  <si>
    <t xml:space="preserve">(C)
Valor unitário</t>
  </si>
  <si>
    <t xml:space="preserve">(D= B x C)
Valor Total</t>
  </si>
  <si>
    <r>
      <rPr>
        <sz val="11"/>
        <color rgb="FF000000"/>
        <rFont val="Calibri"/>
        <family val="2"/>
        <charset val="1"/>
      </rPr>
      <t xml:space="preserve">ADOBE CREATIVE CLOUD VIP TEAMS ALL APPS - </t>
    </r>
    <r>
      <rPr>
        <b val="true"/>
        <sz val="11"/>
        <color rgb="FF000000"/>
        <rFont val="Calibri"/>
        <family val="2"/>
        <charset val="1"/>
      </rPr>
      <t xml:space="preserve">EDUCACIONAL NAMED LICENSE</t>
    </r>
  </si>
  <si>
    <r>
      <rPr>
        <sz val="11"/>
        <color rgb="FF000000"/>
        <rFont val="Calibri"/>
        <family val="2"/>
        <charset val="1"/>
      </rPr>
      <t xml:space="preserve">ADOBE CREATIVE CLOUD VIP ENTERPRISE ALL APPS - </t>
    </r>
    <r>
      <rPr>
        <b val="true"/>
        <sz val="11"/>
        <color rgb="FF000000"/>
        <rFont val="Calibri"/>
        <family val="2"/>
        <charset val="1"/>
      </rPr>
      <t xml:space="preserve">EDUCACIONAL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SHARED DEVICE EDUCATION LICENSE LAB AND CLASSROOM</t>
    </r>
  </si>
  <si>
    <r>
      <rPr>
        <sz val="11"/>
        <color rgb="FF000000"/>
        <rFont val="Calibri"/>
        <family val="2"/>
        <charset val="1"/>
      </rPr>
      <t xml:space="preserve">ADOBE CREATIVE CLOUD VIP ENTERPRISE ALL APPS - </t>
    </r>
    <r>
      <rPr>
        <b val="true"/>
        <sz val="11"/>
        <color rgb="FF000000"/>
        <rFont val="Calibri"/>
        <family val="2"/>
        <charset val="1"/>
      </rPr>
      <t xml:space="preserve">EDUCACIONAL STUDENT LICENSE PACK</t>
    </r>
  </si>
  <si>
    <r>
      <rPr>
        <sz val="11"/>
        <color rgb="FF000000"/>
        <rFont val="Calibri"/>
        <family val="2"/>
        <charset val="1"/>
      </rPr>
      <t xml:space="preserve">CORELDRAW GRAPHICS SUITE - </t>
    </r>
    <r>
      <rPr>
        <b val="true"/>
        <sz val="11"/>
        <color rgb="FF000000"/>
        <rFont val="Calibri"/>
        <family val="2"/>
        <charset val="1"/>
      </rPr>
      <t xml:space="preserve">EDUCACIONAL</t>
    </r>
  </si>
  <si>
    <t xml:space="preserve">TOTAL GERAL</t>
  </si>
  <si>
    <t xml:space="preserve">LOTES</t>
  </si>
  <si>
    <t xml:space="preserve">Conjunto contendo todos os preços coletados</t>
  </si>
  <si>
    <t xml:space="preserve">SubConjunto de preços excluídos os valores discrepantes (Série saneada)</t>
  </si>
  <si>
    <t xml:space="preserve">Análise combinada entre séries</t>
  </si>
  <si>
    <t xml:space="preserve">Conjunto contendo os preços coletados</t>
  </si>
  <si>
    <t xml:space="preserve">Preços catálogo SGD </t>
  </si>
  <si>
    <t xml:space="preserve">Preço Referência Adotado</t>
  </si>
  <si>
    <t xml:space="preserve">Item</t>
  </si>
  <si>
    <t xml:space="preserve">Descrição do Produto</t>
  </si>
  <si>
    <t xml:space="preserve">Quantidade</t>
  </si>
  <si>
    <t xml:space="preserve">Menor Preço Por Item (*)</t>
  </si>
  <si>
    <t xml:space="preserve">Menor Preço(**)</t>
  </si>
  <si>
    <t xml:space="preserve">PMCTIC(***)</t>
  </si>
  <si>
    <t xml:space="preserve">Unitária</t>
  </si>
  <si>
    <t xml:space="preserve">Total</t>
  </si>
  <si>
    <t xml:space="preserve">Oracle Database Enterprise Edition</t>
  </si>
  <si>
    <t xml:space="preserve">Licença Perpétua + Suporte e Atualização (SA) por 12 meses</t>
  </si>
  <si>
    <t xml:space="preserve">Oracle Tuning Pack</t>
  </si>
  <si>
    <t xml:space="preserve">Oracle Real Application Clusters</t>
  </si>
  <si>
    <t xml:space="preserve">Oracle Partitioning</t>
  </si>
  <si>
    <t xml:space="preserve">Oracle Diagnostics Pack</t>
  </si>
  <si>
    <t xml:space="preserve">Microsoft®SQLSvrEnterpriseCore AllLng License/SoftwareAssurancePack MVL 2Licenses CoreLic</t>
  </si>
  <si>
    <t xml:space="preserve">Perpétua - Licença + Suporte e Atualização (SA) por 36 meses</t>
  </si>
  <si>
    <t xml:space="preserve">Microsoft®SQLSvrStandardCore AllLng License/SoftwareAssurancePack MVL 2Licenses CoreLic</t>
  </si>
  <si>
    <t xml:space="preserve">MySQL Enterprise Edition (1-4 socket server)</t>
  </si>
  <si>
    <t xml:space="preserve">Licença Perpétua + Suporte e Atualização por 5 anos</t>
  </si>
  <si>
    <t xml:space="preserve">MENOR PREÇO</t>
  </si>
  <si>
    <t xml:space="preserve">MySQL Enterprise Edition (5+ socket server)</t>
  </si>
  <si>
    <t xml:space="preserve">MySQL Cluster Carrier Grade Edition (1-4 socket server)</t>
  </si>
  <si>
    <t xml:space="preserve">MySQL Cluster Carrier Grade Edition (5+ socket server)</t>
  </si>
  <si>
    <t xml:space="preserve">TOTAL</t>
  </si>
  <si>
    <t xml:space="preserve">Legenda:</t>
  </si>
  <si>
    <t xml:space="preserve">*Composição do menor valor dentre os valores das medidas (Média, Mediana, Média Saneada e Mediana Saneada) para cada Item</t>
  </si>
  <si>
    <t xml:space="preserve">**Composição do menor valor dentre os preços coletados</t>
  </si>
  <si>
    <t xml:space="preserve">***Valor do catálogo da SGD - PMCTIC (itens de 1 a 7). </t>
  </si>
  <si>
    <t xml:space="preserve">****Para os itens de 8 a 11 não há acordo com os grandes forncededores ( valor PMCTIC). Também não foi encontrado preço público. Os valores utilizados são das 3 propostas recebidas, com isso, não foi aplicada a série saneada, então os valores da média e mediana são os mesmos para a coluna da série saneada.</t>
  </si>
  <si>
    <t xml:space="preserve">Preço de Referência</t>
  </si>
  <si>
    <t xml:space="preserve">***** Para os itens de 1 a 7 foram adotados como valor de referência o Valor do PMCTIC;
Para os itens de 8 a 11 foram adotados o menor preço coletado.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</si>
</sst>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_-&quot;R$&quot;* #,##0.00_-;&quot;-R$&quot;* #,##0.00_-;_-&quot;R$&quot;* \-??_-;_-@_-"/>
    <numFmt numFmtId="166" formatCode="&quot;R$ &quot;#,##0.00"/>
    <numFmt numFmtId="167" formatCode="d/m/yyyy"/>
    <numFmt numFmtId="168" formatCode="General"/>
    <numFmt numFmtId="169" formatCode="mmm/yy"/>
    <numFmt numFmtId="170" formatCode="0%"/>
    <numFmt numFmtId="171" formatCode="0.00%"/>
    <numFmt numFmtId="172" formatCode="&quot;R$&quot;#,##0.00"/>
    <numFmt numFmtId="173" formatCode="_-* #,##0.00_-;\-* #,##0.00_-;_-* \-??_-;_-@_-"/>
    <numFmt numFmtId="174" formatCode="#,##0_ ;\-#,##0\ "/>
    <numFmt numFmtId="175" formatCode="&quot;R$&quot;#,##0.00;[RED]&quot;-R$&quot;#,##0.00"/>
    <numFmt numFmtId="176" formatCode="%\ #,##0.00;[RED]\-%\ #,##0.00"/>
    <numFmt numFmtId="177" formatCode="_-&quot;R$ &quot;* #,##0.00_-;&quot;-R$ &quot;* #,##0.00_-;_-&quot;R$ &quot;* \-??_-;_-@_-"/>
    <numFmt numFmtId="178" formatCode="&quot;R$&quot;#,##0.0000;[RED]&quot;-R$&quot;#,##0.0000"/>
    <numFmt numFmtId="179" formatCode="#,##0"/>
    <numFmt numFmtId="180" formatCode="0.000%"/>
    <numFmt numFmtId="181" formatCode="_-&quot;R$&quot;* #,##0.0000_-;&quot;-R$&quot;* #,##0.0000_-;_-&quot;R$&quot;* \-??_-;_-@_-"/>
    <numFmt numFmtId="182" formatCode="_-&quot;R$ &quot;* #,##0.0000_-;&quot;-R$ &quot;* #,##0.0000_-;_-&quot;R$ &quot;* \-????_-;_-@_-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8"/>
      <color rgb="FF9C5700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sz val="11"/>
      <color rgb="FF006100"/>
      <name val="Calibri"/>
      <family val="2"/>
      <charset val="1"/>
    </font>
    <font>
      <sz val="8"/>
      <color rgb="FF006100"/>
      <name val="Calibri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9DC3E6"/>
        <bgColor rgb="FFB4C7E7"/>
      </patternFill>
    </fill>
    <fill>
      <patternFill patternType="solid">
        <fgColor rgb="FF4472C4"/>
        <bgColor rgb="FF0066CC"/>
      </patternFill>
    </fill>
    <fill>
      <patternFill patternType="solid">
        <fgColor rgb="FFFFEB9C"/>
        <bgColor rgb="FFFFE699"/>
      </patternFill>
    </fill>
    <fill>
      <patternFill patternType="solid">
        <fgColor rgb="FF70AD47"/>
        <bgColor rgb="FF92D050"/>
      </patternFill>
    </fill>
    <fill>
      <patternFill patternType="solid">
        <fgColor rgb="FFC6EFCE"/>
        <bgColor rgb="FFC5E0B4"/>
      </patternFill>
    </fill>
    <fill>
      <patternFill patternType="solid">
        <fgColor rgb="FFFFFFFF"/>
        <bgColor rgb="FFF2F2F2"/>
      </patternFill>
    </fill>
    <fill>
      <patternFill patternType="solid">
        <fgColor rgb="FF808080"/>
        <bgColor rgb="FF548235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66"/>
      </patternFill>
    </fill>
    <fill>
      <patternFill patternType="solid">
        <fgColor rgb="FFF2F2F2"/>
        <bgColor rgb="FFFFFFFF"/>
      </patternFill>
    </fill>
    <fill>
      <patternFill patternType="solid">
        <fgColor rgb="FFB4C7E7"/>
        <bgColor rgb="FF9DC3E6"/>
      </patternFill>
    </fill>
    <fill>
      <patternFill patternType="solid">
        <fgColor rgb="FFBFBFBF"/>
        <bgColor rgb="FFD0CECE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rgb="FFFFF2CC"/>
        <bgColor rgb="FFF2F2F2"/>
      </patternFill>
    </fill>
    <fill>
      <patternFill patternType="solid">
        <fgColor rgb="FFBDD7EE"/>
        <bgColor rgb="FFB4C7E7"/>
      </patternFill>
    </fill>
    <fill>
      <patternFill patternType="solid">
        <fgColor rgb="FF8FAADC"/>
        <bgColor rgb="FF9DC3E6"/>
      </patternFill>
    </fill>
    <fill>
      <patternFill patternType="solid">
        <fgColor rgb="FFA9D18E"/>
        <bgColor rgb="FFC5E0B4"/>
      </patternFill>
    </fill>
    <fill>
      <patternFill patternType="solid">
        <fgColor rgb="FF00B0F0"/>
        <bgColor rgb="FF008080"/>
      </patternFill>
    </fill>
    <fill>
      <patternFill patternType="solid">
        <fgColor rgb="FF92D050"/>
        <bgColor rgb="FFA9D18E"/>
      </patternFill>
    </fill>
    <fill>
      <patternFill patternType="solid">
        <fgColor rgb="FFFFC000"/>
        <bgColor rgb="FFFFFF00"/>
      </patternFill>
    </fill>
    <fill>
      <patternFill patternType="solid">
        <fgColor rgb="FFD0CECE"/>
        <bgColor rgb="FFD9D9D9"/>
      </patternFill>
    </fill>
    <fill>
      <patternFill patternType="solid">
        <fgColor rgb="FFFFFF66"/>
        <bgColor rgb="FFFFEB9C"/>
      </patternFill>
    </fill>
    <fill>
      <patternFill patternType="solid">
        <fgColor rgb="FF548235"/>
        <bgColor rgb="FF808080"/>
      </patternFill>
    </fill>
    <fill>
      <patternFill patternType="solid">
        <fgColor rgb="FFF8CBAD"/>
        <bgColor rgb="FFFFC7CE"/>
      </patternFill>
    </fill>
    <fill>
      <patternFill patternType="solid">
        <fgColor rgb="FFA6A6A6"/>
        <bgColor rgb="FF8FAADC"/>
      </patternFill>
    </fill>
    <fill>
      <patternFill patternType="solid">
        <fgColor rgb="FFFFE699"/>
        <bgColor rgb="FFFFEB9C"/>
      </patternFill>
    </fill>
    <fill>
      <patternFill patternType="solid">
        <fgColor rgb="FFC5E0B4"/>
        <bgColor rgb="FFC6EFCE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2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23" fillId="6" borderId="0" applyFont="true" applyBorder="false" applyAlignment="true" applyProtection="false">
      <alignment horizontal="general" vertical="bottom" textRotation="0" wrapText="false" indent="0" shrinkToFit="false"/>
    </xf>
  </cellStyleXfs>
  <cellXfs count="2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7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9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1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9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17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0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1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2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14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1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9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0" fillId="13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15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15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2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1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9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80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81" fontId="0" fillId="7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1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2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1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7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4" borderId="1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1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5" borderId="19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19" borderId="19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6" borderId="19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7" borderId="19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7" fillId="17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18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4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8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7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7" fillId="2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7" fillId="2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7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7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15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5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25" borderId="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2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13" borderId="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  <cellStyle name="Excel Built-in 60% - Accent5" xfId="21"/>
    <cellStyle name="Excel Built-in Accent1" xfId="22"/>
    <cellStyle name="Excel Built-in Neutral" xfId="23"/>
    <cellStyle name="Excel Built-in Accent6" xfId="24"/>
    <cellStyle name="Excel Built-in Good" xfId="25"/>
  </cellStyles>
  <dxfs count="82">
    <dxf>
      <fill>
        <patternFill patternType="solid">
          <fgColor rgb="FF80808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FFFF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B4C7E7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2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0CECE"/>
        </patternFill>
      </fill>
    </dxf>
    <dxf>
      <fill>
        <patternFill patternType="solid">
          <fgColor rgb="FFBDD7EE"/>
        </patternFill>
      </fill>
    </dxf>
    <dxf>
      <fill>
        <patternFill patternType="solid">
          <fgColor rgb="FF8FAADC"/>
        </patternFill>
      </fill>
    </dxf>
    <dxf>
      <fill>
        <patternFill patternType="solid">
          <fgColor rgb="FFFFFF66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F8CBA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9C0006"/>
      <rgbColor rgb="FF006100"/>
      <rgbColor rgb="FF000080"/>
      <rgbColor rgb="FF548235"/>
      <rgbColor rgb="FF800080"/>
      <rgbColor rgb="FF008080"/>
      <rgbColor rgb="FFBFBFBF"/>
      <rgbColor rgb="FF808080"/>
      <rgbColor rgb="FF8FAADC"/>
      <rgbColor rgb="FF993366"/>
      <rgbColor rgb="FFFFF2CC"/>
      <rgbColor rgb="FFF2F2F2"/>
      <rgbColor rgb="FF660066"/>
      <rgbColor rgb="FFD0CECE"/>
      <rgbColor rgb="FF0066CC"/>
      <rgbColor rgb="FFBDD7EE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B0F0"/>
      <rgbColor rgb="FFDBDBDB"/>
      <rgbColor rgb="FFC6EFCE"/>
      <rgbColor rgb="FFFFEB9C"/>
      <rgbColor rgb="FF9DC3E6"/>
      <rgbColor rgb="FFFFC7CE"/>
      <rgbColor rgb="FFB4C7E7"/>
      <rgbColor rgb="FFF8CBAD"/>
      <rgbColor rgb="FF4472C4"/>
      <rgbColor rgb="FF70AD47"/>
      <rgbColor rgb="FF92D050"/>
      <rgbColor rgb="FFFFC000"/>
      <rgbColor rgb="FFFFE699"/>
      <rgbColor rgb="FFD9D9D9"/>
      <rgbColor rgb="FFA9D18E"/>
      <rgbColor rgb="FFA6A6A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43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2" activeCellId="0" sqref="E2"/>
    </sheetView>
  </sheetViews>
  <sheetFormatPr defaultColWidth="14.72265625" defaultRowHeight="1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2" width="7.71"/>
    <col collapsed="false" customWidth="true" hidden="false" outlineLevel="0" max="4" min="3" style="3" width="7.29"/>
    <col collapsed="false" customWidth="true" hidden="false" outlineLevel="0" max="5" min="5" style="3" width="9.42"/>
    <col collapsed="false" customWidth="true" hidden="false" outlineLevel="0" max="6" min="6" style="3" width="30.7"/>
    <col collapsed="false" customWidth="true" hidden="false" outlineLevel="0" max="7" min="7" style="3" width="17.29"/>
    <col collapsed="false" customWidth="true" hidden="false" outlineLevel="0" max="8" min="8" style="3" width="22.14"/>
    <col collapsed="false" customWidth="true" hidden="false" outlineLevel="0" max="9" min="9" style="3" width="20.42"/>
    <col collapsed="false" customWidth="true" hidden="false" outlineLevel="0" max="10" min="10" style="3" width="17.71"/>
    <col collapsed="false" customWidth="true" hidden="false" outlineLevel="0" max="11" min="11" style="3" width="69.42"/>
    <col collapsed="false" customWidth="true" hidden="false" outlineLevel="0" max="12" min="12" style="4" width="62.99"/>
    <col collapsed="false" customWidth="true" hidden="false" outlineLevel="0" max="13" min="13" style="4" width="66.71"/>
    <col collapsed="false" customWidth="false" hidden="false" outlineLevel="0" max="14" min="14" style="3" width="14.7"/>
    <col collapsed="false" customWidth="true" hidden="false" outlineLevel="0" max="15" min="15" style="5" width="16.71"/>
    <col collapsed="false" customWidth="true" hidden="false" outlineLevel="0" max="16" min="16" style="5" width="24.57"/>
    <col collapsed="false" customWidth="true" hidden="false" outlineLevel="0" max="17" min="17" style="3" width="18.71"/>
    <col collapsed="false" customWidth="true" hidden="false" outlineLevel="0" max="18" min="18" style="3" width="74.28"/>
    <col collapsed="false" customWidth="false" hidden="false" outlineLevel="0" max="24" min="19" style="3" width="14.7"/>
    <col collapsed="false" customWidth="true" hidden="false" outlineLevel="0" max="25" min="25" style="3" width="40.86"/>
    <col collapsed="false" customWidth="false" hidden="false" outlineLevel="0" max="1024" min="26" style="3" width="14.7"/>
  </cols>
  <sheetData>
    <row r="1" customFormat="false" ht="15.75" hidden="false" customHeight="false" outlineLevel="0" collapsed="false">
      <c r="A1" s="1" t="s">
        <v>0</v>
      </c>
      <c r="B1" s="6" t="s">
        <v>0</v>
      </c>
      <c r="C1" s="1" t="s">
        <v>0</v>
      </c>
      <c r="D1" s="1"/>
      <c r="E1" s="1" t="s">
        <v>0</v>
      </c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B2" s="6"/>
      <c r="C2" s="1"/>
      <c r="D2" s="1"/>
      <c r="E2" s="1"/>
      <c r="F2" s="7" t="s">
        <v>1</v>
      </c>
      <c r="G2" s="8" t="n">
        <v>44816</v>
      </c>
      <c r="H2" s="7" t="s">
        <v>2</v>
      </c>
      <c r="I2" s="8" t="n">
        <f aca="false">G2-365</f>
        <v>44451</v>
      </c>
      <c r="J2" s="1"/>
      <c r="K2" s="1"/>
    </row>
    <row r="3" customFormat="false" ht="15" hidden="false" customHeight="false" outlineLevel="0" collapsed="false">
      <c r="B3" s="6"/>
      <c r="C3" s="1"/>
      <c r="D3" s="1"/>
      <c r="E3" s="1"/>
      <c r="F3" s="1" t="s">
        <v>0</v>
      </c>
      <c r="G3" s="1"/>
      <c r="H3" s="1"/>
      <c r="I3" s="1"/>
      <c r="J3" s="1"/>
      <c r="K3" s="9" t="s">
        <v>3</v>
      </c>
      <c r="L3" s="4" t="s">
        <v>0</v>
      </c>
    </row>
    <row r="4" customFormat="false" ht="15" hidden="false" customHeight="false" outlineLevel="0" collapsed="false">
      <c r="B4" s="10" t="s">
        <v>4</v>
      </c>
      <c r="C4" s="10" t="s">
        <v>5</v>
      </c>
      <c r="D4" s="10"/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1" t="s">
        <v>13</v>
      </c>
      <c r="M4" s="11" t="s">
        <v>14</v>
      </c>
      <c r="N4" s="10" t="s">
        <v>15</v>
      </c>
      <c r="O4" s="12" t="s">
        <v>16</v>
      </c>
      <c r="P4" s="12" t="s">
        <v>17</v>
      </c>
      <c r="Q4" s="10" t="s">
        <v>18</v>
      </c>
    </row>
    <row r="5" customFormat="false" ht="30" hidden="false" customHeight="false" outlineLevel="0" collapsed="false">
      <c r="B5" s="13" t="n">
        <v>2022</v>
      </c>
      <c r="C5" s="13" t="n">
        <v>1</v>
      </c>
      <c r="D5" s="13" t="s">
        <v>19</v>
      </c>
      <c r="E5" s="13" t="n">
        <v>1</v>
      </c>
      <c r="F5" s="14" t="s">
        <v>20</v>
      </c>
      <c r="G5" s="13"/>
      <c r="H5" s="13" t="s">
        <v>21</v>
      </c>
      <c r="I5" s="15" t="str">
        <f aca="false">IF(J5&gt;$I$2,"Sim","Não")</f>
        <v>Sim</v>
      </c>
      <c r="J5" s="16" t="n">
        <v>44511</v>
      </c>
      <c r="K5" s="13" t="s">
        <v>22</v>
      </c>
      <c r="L5" s="14" t="s">
        <v>23</v>
      </c>
      <c r="M5" s="14" t="s">
        <v>23</v>
      </c>
      <c r="N5" s="13" t="n">
        <v>3</v>
      </c>
      <c r="O5" s="17" t="n">
        <f aca="false">41580/3</f>
        <v>13860</v>
      </c>
      <c r="P5" s="17" t="n">
        <f aca="false">O5*N5</f>
        <v>41580</v>
      </c>
      <c r="Q5" s="13" t="s">
        <v>24</v>
      </c>
    </row>
    <row r="6" customFormat="false" ht="30" hidden="false" customHeight="false" outlineLevel="0" collapsed="false">
      <c r="B6" s="13" t="n">
        <v>2022</v>
      </c>
      <c r="C6" s="13" t="n">
        <v>2</v>
      </c>
      <c r="D6" s="13" t="s">
        <v>19</v>
      </c>
      <c r="E6" s="13" t="n">
        <v>1</v>
      </c>
      <c r="F6" s="14" t="s">
        <v>20</v>
      </c>
      <c r="G6" s="13"/>
      <c r="H6" s="13" t="s">
        <v>25</v>
      </c>
      <c r="I6" s="15" t="str">
        <f aca="false">IF(J6&gt;$I$2,"Sim","Não")</f>
        <v>Sim</v>
      </c>
      <c r="J6" s="16" t="n">
        <v>44511</v>
      </c>
      <c r="K6" s="13" t="s">
        <v>26</v>
      </c>
      <c r="L6" s="14" t="s">
        <v>27</v>
      </c>
      <c r="M6" s="14" t="s">
        <v>27</v>
      </c>
      <c r="N6" s="13" t="n">
        <v>2</v>
      </c>
      <c r="O6" s="17" t="n">
        <f aca="false">5375/2</f>
        <v>2687.5</v>
      </c>
      <c r="P6" s="17" t="n">
        <f aca="false">O6*N6</f>
        <v>5375</v>
      </c>
      <c r="Q6" s="13" t="s">
        <v>24</v>
      </c>
    </row>
    <row r="7" s="18" customFormat="true" ht="30" hidden="false" customHeight="false" outlineLevel="0" collapsed="false">
      <c r="B7" s="19" t="n">
        <v>2022</v>
      </c>
      <c r="C7" s="19" t="n">
        <v>3</v>
      </c>
      <c r="D7" s="19" t="s">
        <v>28</v>
      </c>
      <c r="E7" s="19" t="n">
        <v>2</v>
      </c>
      <c r="F7" s="20" t="s">
        <v>29</v>
      </c>
      <c r="G7" s="19"/>
      <c r="H7" s="19" t="s">
        <v>30</v>
      </c>
      <c r="I7" s="21" t="str">
        <f aca="false">IF(J7&gt;$I$2,"Sim","Não")</f>
        <v>Não</v>
      </c>
      <c r="J7" s="22" t="n">
        <v>44403</v>
      </c>
      <c r="K7" s="19"/>
      <c r="L7" s="20" t="s">
        <v>31</v>
      </c>
      <c r="M7" s="20" t="s">
        <v>32</v>
      </c>
      <c r="N7" s="19" t="n">
        <v>8</v>
      </c>
      <c r="O7" s="23" t="n">
        <v>4290</v>
      </c>
      <c r="P7" s="23" t="n">
        <f aca="false">O7*N7</f>
        <v>34320</v>
      </c>
      <c r="Q7" s="19" t="s">
        <v>33</v>
      </c>
    </row>
    <row r="8" s="18" customFormat="true" ht="30" hidden="false" customHeight="false" outlineLevel="0" collapsed="false">
      <c r="B8" s="19" t="n">
        <v>2022</v>
      </c>
      <c r="C8" s="19" t="n">
        <v>4</v>
      </c>
      <c r="D8" s="19" t="s">
        <v>28</v>
      </c>
      <c r="E8" s="19" t="n">
        <v>2</v>
      </c>
      <c r="F8" s="20" t="s">
        <v>29</v>
      </c>
      <c r="G8" s="19"/>
      <c r="H8" s="19" t="s">
        <v>34</v>
      </c>
      <c r="I8" s="21" t="str">
        <f aca="false">IF(J8&gt;$I$2,"Sim","Não")</f>
        <v>Não</v>
      </c>
      <c r="J8" s="22" t="n">
        <v>44403</v>
      </c>
      <c r="K8" s="19"/>
      <c r="L8" s="20" t="s">
        <v>35</v>
      </c>
      <c r="M8" s="24" t="s">
        <v>32</v>
      </c>
      <c r="N8" s="19" t="n">
        <v>56</v>
      </c>
      <c r="O8" s="23" t="n">
        <v>770</v>
      </c>
      <c r="P8" s="23" t="n">
        <f aca="false">O8*N8</f>
        <v>43120</v>
      </c>
      <c r="Q8" s="19" t="s">
        <v>33</v>
      </c>
    </row>
    <row r="9" s="18" customFormat="true" ht="30" hidden="false" customHeight="false" outlineLevel="0" collapsed="false">
      <c r="B9" s="19" t="n">
        <v>2022</v>
      </c>
      <c r="C9" s="19" t="n">
        <v>9</v>
      </c>
      <c r="D9" s="19" t="s">
        <v>28</v>
      </c>
      <c r="E9" s="19" t="n">
        <v>2</v>
      </c>
      <c r="F9" s="20" t="s">
        <v>29</v>
      </c>
      <c r="G9" s="19"/>
      <c r="H9" s="19" t="s">
        <v>36</v>
      </c>
      <c r="I9" s="21" t="str">
        <f aca="false">IF(J9&gt;$I$2,"Sim","Não")</f>
        <v>Não</v>
      </c>
      <c r="J9" s="22" t="n">
        <v>44403</v>
      </c>
      <c r="K9" s="19"/>
      <c r="L9" s="20" t="s">
        <v>37</v>
      </c>
      <c r="M9" s="24" t="s">
        <v>32</v>
      </c>
      <c r="N9" s="19" t="n">
        <v>29</v>
      </c>
      <c r="O9" s="23" t="n">
        <v>9650</v>
      </c>
      <c r="P9" s="23" t="n">
        <f aca="false">O9*N9</f>
        <v>279850</v>
      </c>
      <c r="Q9" s="19" t="s">
        <v>33</v>
      </c>
    </row>
    <row r="10" customFormat="false" ht="30" hidden="false" customHeight="false" outlineLevel="0" collapsed="false">
      <c r="B10" s="13" t="n">
        <v>2022</v>
      </c>
      <c r="C10" s="13" t="n">
        <v>5</v>
      </c>
      <c r="D10" s="13" t="s">
        <v>38</v>
      </c>
      <c r="E10" s="13" t="n">
        <v>3</v>
      </c>
      <c r="F10" s="14" t="s">
        <v>39</v>
      </c>
      <c r="G10" s="13"/>
      <c r="H10" s="13" t="s">
        <v>40</v>
      </c>
      <c r="I10" s="15" t="str">
        <f aca="false">IF(J10&gt;$I$2,"Sim","Não")</f>
        <v>Sim</v>
      </c>
      <c r="J10" s="16" t="n">
        <v>44655</v>
      </c>
      <c r="K10" s="13" t="s">
        <v>41</v>
      </c>
      <c r="L10" s="14" t="s">
        <v>42</v>
      </c>
      <c r="M10" s="14" t="s">
        <v>42</v>
      </c>
      <c r="N10" s="13" t="n">
        <v>21</v>
      </c>
      <c r="O10" s="17" t="n">
        <v>1900</v>
      </c>
      <c r="P10" s="17" t="n">
        <f aca="false">O10*N10</f>
        <v>39900</v>
      </c>
      <c r="Q10" s="13" t="s">
        <v>33</v>
      </c>
    </row>
    <row r="11" s="3" customFormat="true" ht="60" hidden="false" customHeight="false" outlineLevel="0" collapsed="false">
      <c r="B11" s="13" t="n">
        <v>2022</v>
      </c>
      <c r="C11" s="13" t="n">
        <v>6</v>
      </c>
      <c r="D11" s="13" t="s">
        <v>43</v>
      </c>
      <c r="E11" s="13" t="n">
        <v>4</v>
      </c>
      <c r="F11" s="14" t="s">
        <v>44</v>
      </c>
      <c r="G11" s="13"/>
      <c r="H11" s="13" t="s">
        <v>45</v>
      </c>
      <c r="I11" s="15" t="str">
        <f aca="false">IF(J11&gt;$I$2,"Sim","Não")</f>
        <v>Sim</v>
      </c>
      <c r="J11" s="16" t="n">
        <v>44546</v>
      </c>
      <c r="K11" s="14" t="s">
        <v>46</v>
      </c>
      <c r="L11" s="14" t="s">
        <v>47</v>
      </c>
      <c r="M11" s="14" t="s">
        <v>47</v>
      </c>
      <c r="N11" s="13" t="n">
        <v>3</v>
      </c>
      <c r="O11" s="17" t="n">
        <f aca="false">17449.98/3</f>
        <v>5816.66</v>
      </c>
      <c r="P11" s="17" t="n">
        <f aca="false">O11*N11</f>
        <v>17449.98</v>
      </c>
      <c r="Q11" s="13" t="s">
        <v>24</v>
      </c>
    </row>
    <row r="12" customFormat="false" ht="45" hidden="false" customHeight="false" outlineLevel="0" collapsed="false">
      <c r="B12" s="13" t="n">
        <v>2022</v>
      </c>
      <c r="C12" s="13" t="n">
        <v>7</v>
      </c>
      <c r="D12" s="13" t="s">
        <v>48</v>
      </c>
      <c r="E12" s="13" t="n">
        <v>5</v>
      </c>
      <c r="F12" s="14" t="s">
        <v>49</v>
      </c>
      <c r="G12" s="13"/>
      <c r="H12" s="13" t="s">
        <v>50</v>
      </c>
      <c r="I12" s="15" t="str">
        <f aca="false">IF(J12&gt;$I$2,"Sim","Não")</f>
        <v>Sim</v>
      </c>
      <c r="J12" s="16" t="n">
        <v>44624</v>
      </c>
      <c r="K12" s="14" t="s">
        <v>51</v>
      </c>
      <c r="L12" s="14" t="s">
        <v>47</v>
      </c>
      <c r="M12" s="14" t="s">
        <v>47</v>
      </c>
      <c r="N12" s="13" t="n">
        <v>2</v>
      </c>
      <c r="O12" s="17" t="n">
        <f aca="false">12408/2</f>
        <v>6204</v>
      </c>
      <c r="P12" s="17" t="n">
        <f aca="false">O12*N12</f>
        <v>12408</v>
      </c>
      <c r="Q12" s="13" t="s">
        <v>24</v>
      </c>
    </row>
    <row r="13" customFormat="false" ht="45" hidden="false" customHeight="false" outlineLevel="0" collapsed="false">
      <c r="B13" s="13" t="n">
        <v>2022</v>
      </c>
      <c r="C13" s="13" t="n">
        <v>8</v>
      </c>
      <c r="D13" s="13" t="s">
        <v>52</v>
      </c>
      <c r="E13" s="13" t="n">
        <v>6</v>
      </c>
      <c r="F13" s="14" t="s">
        <v>53</v>
      </c>
      <c r="G13" s="13"/>
      <c r="H13" s="13" t="s">
        <v>50</v>
      </c>
      <c r="I13" s="15" t="str">
        <f aca="false">IF(J13&gt;$I$2,"Sim","Não")</f>
        <v>Sim</v>
      </c>
      <c r="J13" s="16" t="n">
        <v>44613</v>
      </c>
      <c r="K13" s="25" t="s">
        <v>54</v>
      </c>
      <c r="L13" s="14" t="s">
        <v>55</v>
      </c>
      <c r="M13" s="14" t="s">
        <v>55</v>
      </c>
      <c r="N13" s="13" t="n">
        <v>294</v>
      </c>
      <c r="O13" s="17" t="n">
        <f aca="false">28680</f>
        <v>28680</v>
      </c>
      <c r="P13" s="17" t="n">
        <f aca="false">O13*N13</f>
        <v>8431920</v>
      </c>
      <c r="Q13" s="13" t="s">
        <v>24</v>
      </c>
    </row>
    <row r="14" customFormat="false" ht="30" hidden="false" customHeight="false" outlineLevel="0" collapsed="false">
      <c r="B14" s="13" t="n">
        <v>2022</v>
      </c>
      <c r="C14" s="13" t="n">
        <v>10</v>
      </c>
      <c r="D14" s="13" t="s">
        <v>56</v>
      </c>
      <c r="E14" s="13" t="n">
        <v>7</v>
      </c>
      <c r="F14" s="14" t="s">
        <v>57</v>
      </c>
      <c r="G14" s="13"/>
      <c r="H14" s="13" t="s">
        <v>58</v>
      </c>
      <c r="I14" s="15" t="str">
        <f aca="false">IF(J14&gt;$I$2,"Sim","Não")</f>
        <v>Sim</v>
      </c>
      <c r="J14" s="16" t="n">
        <v>44581</v>
      </c>
      <c r="K14" s="13" t="s">
        <v>59</v>
      </c>
      <c r="L14" s="14" t="s">
        <v>55</v>
      </c>
      <c r="M14" s="14" t="s">
        <v>55</v>
      </c>
      <c r="N14" s="13" t="n">
        <v>19</v>
      </c>
      <c r="O14" s="17" t="n">
        <v>33975</v>
      </c>
      <c r="P14" s="17" t="n">
        <f aca="false">O14*N14</f>
        <v>645525</v>
      </c>
      <c r="Q14" s="13" t="s">
        <v>24</v>
      </c>
    </row>
    <row r="15" s="18" customFormat="true" ht="15" hidden="false" customHeight="false" outlineLevel="0" collapsed="false">
      <c r="B15" s="19" t="n">
        <v>2022</v>
      </c>
      <c r="C15" s="19" t="n">
        <v>11</v>
      </c>
      <c r="D15" s="19" t="s">
        <v>56</v>
      </c>
      <c r="E15" s="19" t="n">
        <v>7</v>
      </c>
      <c r="F15" s="20" t="s">
        <v>57</v>
      </c>
      <c r="G15" s="19"/>
      <c r="H15" s="19" t="s">
        <v>60</v>
      </c>
      <c r="I15" s="21" t="str">
        <f aca="false">IF(J15&gt;$I$2,"Sim","Não")</f>
        <v>Sim</v>
      </c>
      <c r="J15" s="22" t="n">
        <v>44581</v>
      </c>
      <c r="K15" s="19"/>
      <c r="L15" s="20" t="s">
        <v>27</v>
      </c>
      <c r="M15" s="20" t="s">
        <v>27</v>
      </c>
      <c r="N15" s="19" t="n">
        <v>13</v>
      </c>
      <c r="O15" s="23" t="n">
        <v>1020</v>
      </c>
      <c r="P15" s="23" t="n">
        <f aca="false">O15*N15</f>
        <v>13260</v>
      </c>
      <c r="Q15" s="19" t="s">
        <v>33</v>
      </c>
      <c r="R15" s="18" t="s">
        <v>61</v>
      </c>
    </row>
    <row r="16" customFormat="false" ht="30" hidden="false" customHeight="false" outlineLevel="0" collapsed="false">
      <c r="B16" s="13" t="n">
        <v>2022</v>
      </c>
      <c r="C16" s="13" t="n">
        <v>12</v>
      </c>
      <c r="D16" s="13" t="s">
        <v>62</v>
      </c>
      <c r="E16" s="13" t="n">
        <v>8</v>
      </c>
      <c r="F16" s="14" t="s">
        <v>63</v>
      </c>
      <c r="G16" s="13"/>
      <c r="H16" s="13" t="s">
        <v>64</v>
      </c>
      <c r="I16" s="15" t="str">
        <f aca="false">IF(J16&gt;$I$2,"Sim","Não")</f>
        <v>Sim</v>
      </c>
      <c r="J16" s="16" t="n">
        <v>44691</v>
      </c>
      <c r="K16" s="14" t="s">
        <v>65</v>
      </c>
      <c r="L16" s="14" t="s">
        <v>23</v>
      </c>
      <c r="M16" s="14" t="s">
        <v>23</v>
      </c>
      <c r="N16" s="13" t="n">
        <v>12</v>
      </c>
      <c r="O16" s="17" t="n">
        <f aca="false">130855/N16</f>
        <v>10904.5833333333</v>
      </c>
      <c r="P16" s="17" t="n">
        <f aca="false">O16*N16</f>
        <v>130855</v>
      </c>
      <c r="Q16" s="13" t="s">
        <v>24</v>
      </c>
    </row>
    <row r="17" customFormat="false" ht="45" hidden="false" customHeight="false" outlineLevel="0" collapsed="false">
      <c r="B17" s="13" t="n">
        <v>2022</v>
      </c>
      <c r="C17" s="13" t="n">
        <v>13</v>
      </c>
      <c r="D17" s="13" t="s">
        <v>62</v>
      </c>
      <c r="E17" s="13" t="n">
        <v>8</v>
      </c>
      <c r="F17" s="14" t="s">
        <v>63</v>
      </c>
      <c r="G17" s="13"/>
      <c r="H17" s="13" t="s">
        <v>66</v>
      </c>
      <c r="I17" s="15" t="str">
        <f aca="false">IF(J17&gt;$I$2,"Sim","Não")</f>
        <v>Sim</v>
      </c>
      <c r="J17" s="16" t="n">
        <v>44691</v>
      </c>
      <c r="K17" s="14" t="s">
        <v>67</v>
      </c>
      <c r="L17" s="14" t="s">
        <v>27</v>
      </c>
      <c r="M17" s="14" t="s">
        <v>27</v>
      </c>
      <c r="N17" s="13" t="n">
        <v>3</v>
      </c>
      <c r="O17" s="17" t="n">
        <f aca="false">7146.84/N17</f>
        <v>2382.28</v>
      </c>
      <c r="P17" s="17" t="n">
        <f aca="false">O17*N17</f>
        <v>7146.84</v>
      </c>
      <c r="Q17" s="13" t="s">
        <v>24</v>
      </c>
    </row>
    <row r="18" s="18" customFormat="true" ht="30" hidden="false" customHeight="false" outlineLevel="0" collapsed="false">
      <c r="B18" s="19" t="n">
        <v>2022</v>
      </c>
      <c r="C18" s="19" t="n">
        <v>13</v>
      </c>
      <c r="D18" s="19" t="s">
        <v>68</v>
      </c>
      <c r="E18" s="19" t="n">
        <v>9</v>
      </c>
      <c r="F18" s="20" t="s">
        <v>69</v>
      </c>
      <c r="G18" s="19"/>
      <c r="H18" s="26" t="n">
        <v>43983</v>
      </c>
      <c r="I18" s="21" t="str">
        <f aca="false">IF(J18&gt;$I$2,"Sim","Não")</f>
        <v>Não</v>
      </c>
      <c r="J18" s="22" t="n">
        <v>44183</v>
      </c>
      <c r="K18" s="19"/>
      <c r="L18" s="24" t="s">
        <v>47</v>
      </c>
      <c r="M18" s="24" t="s">
        <v>32</v>
      </c>
      <c r="N18" s="19"/>
      <c r="O18" s="23"/>
      <c r="P18" s="23"/>
      <c r="Q18" s="19"/>
    </row>
    <row r="19" customFormat="false" ht="30" hidden="false" customHeight="false" outlineLevel="0" collapsed="false">
      <c r="B19" s="13" t="n">
        <v>2022</v>
      </c>
      <c r="C19" s="13" t="n">
        <v>14</v>
      </c>
      <c r="D19" s="13" t="s">
        <v>70</v>
      </c>
      <c r="E19" s="13" t="n">
        <v>10</v>
      </c>
      <c r="F19" s="14" t="s">
        <v>71</v>
      </c>
      <c r="G19" s="13"/>
      <c r="H19" s="13" t="s">
        <v>72</v>
      </c>
      <c r="I19" s="15" t="str">
        <f aca="false">IF(J19&gt;$I$2,"Sim","Não")</f>
        <v>Sim</v>
      </c>
      <c r="J19" s="16" t="n">
        <v>44546</v>
      </c>
      <c r="K19" s="13" t="s">
        <v>73</v>
      </c>
      <c r="L19" s="14" t="s">
        <v>35</v>
      </c>
      <c r="M19" s="14" t="s">
        <v>35</v>
      </c>
      <c r="N19" s="13" t="n">
        <v>6</v>
      </c>
      <c r="O19" s="17" t="n">
        <v>1021</v>
      </c>
      <c r="P19" s="17" t="n">
        <f aca="false">O19*N19</f>
        <v>6126</v>
      </c>
      <c r="Q19" s="13" t="s">
        <v>33</v>
      </c>
    </row>
    <row r="20" customFormat="false" ht="30" hidden="false" customHeight="false" outlineLevel="0" collapsed="false">
      <c r="B20" s="13" t="n">
        <v>2022</v>
      </c>
      <c r="C20" s="13" t="n">
        <v>15</v>
      </c>
      <c r="D20" s="13" t="s">
        <v>74</v>
      </c>
      <c r="E20" s="13" t="n">
        <v>11</v>
      </c>
      <c r="F20" s="14" t="s">
        <v>75</v>
      </c>
      <c r="G20" s="13"/>
      <c r="H20" s="13" t="s">
        <v>76</v>
      </c>
      <c r="I20" s="15" t="str">
        <f aca="false">IF(J20&gt;$I$2,"Sim","Não")</f>
        <v>Sim</v>
      </c>
      <c r="J20" s="16" t="n">
        <v>44525</v>
      </c>
      <c r="K20" s="14" t="s">
        <v>77</v>
      </c>
      <c r="L20" s="14" t="s">
        <v>42</v>
      </c>
      <c r="M20" s="14" t="s">
        <v>42</v>
      </c>
      <c r="N20" s="13" t="n">
        <v>11</v>
      </c>
      <c r="O20" s="17" t="n">
        <f aca="false">16619.9/N20</f>
        <v>1510.9</v>
      </c>
      <c r="P20" s="17" t="n">
        <f aca="false">O20*N20</f>
        <v>16619.9</v>
      </c>
      <c r="Q20" s="13" t="s">
        <v>33</v>
      </c>
    </row>
    <row r="21" customFormat="false" ht="30" hidden="false" customHeight="false" outlineLevel="0" collapsed="false">
      <c r="B21" s="13" t="n">
        <v>2022</v>
      </c>
      <c r="C21" s="13" t="n">
        <v>16</v>
      </c>
      <c r="D21" s="13" t="s">
        <v>74</v>
      </c>
      <c r="E21" s="13" t="n">
        <v>11</v>
      </c>
      <c r="F21" s="14" t="s">
        <v>75</v>
      </c>
      <c r="G21" s="13"/>
      <c r="H21" s="13" t="s">
        <v>78</v>
      </c>
      <c r="I21" s="15" t="str">
        <f aca="false">IF(J21&gt;$I$2,"Sim","Não")</f>
        <v>Sim</v>
      </c>
      <c r="J21" s="16" t="n">
        <v>44525</v>
      </c>
      <c r="K21" s="27" t="s">
        <v>79</v>
      </c>
      <c r="L21" s="14" t="s">
        <v>80</v>
      </c>
      <c r="M21" s="14" t="s">
        <v>80</v>
      </c>
      <c r="N21" s="14" t="n">
        <v>3</v>
      </c>
      <c r="O21" s="17" t="n">
        <f aca="false">24489.99/N21</f>
        <v>8163.33</v>
      </c>
      <c r="P21" s="17" t="n">
        <f aca="false">O21*N21</f>
        <v>24489.99</v>
      </c>
      <c r="Q21" s="13" t="s">
        <v>33</v>
      </c>
    </row>
    <row r="22" customFormat="false" ht="30" hidden="false" customHeight="false" outlineLevel="0" collapsed="false">
      <c r="B22" s="13" t="n">
        <v>2022</v>
      </c>
      <c r="C22" s="13" t="n">
        <v>17</v>
      </c>
      <c r="D22" s="13" t="s">
        <v>81</v>
      </c>
      <c r="E22" s="13" t="n">
        <v>12</v>
      </c>
      <c r="F22" s="14" t="s">
        <v>82</v>
      </c>
      <c r="G22" s="13"/>
      <c r="H22" s="13" t="s">
        <v>83</v>
      </c>
      <c r="I22" s="15" t="str">
        <f aca="false">IF(J22&gt;$I$2,"Sim","Não")</f>
        <v>Sim</v>
      </c>
      <c r="J22" s="16" t="n">
        <v>44679</v>
      </c>
      <c r="K22" s="14" t="s">
        <v>84</v>
      </c>
      <c r="L22" s="14" t="s">
        <v>31</v>
      </c>
      <c r="M22" s="14" t="s">
        <v>31</v>
      </c>
      <c r="N22" s="13" t="n">
        <v>10</v>
      </c>
      <c r="O22" s="17" t="n">
        <v>4480</v>
      </c>
      <c r="P22" s="17" t="n">
        <f aca="false">O22*N22</f>
        <v>44800</v>
      </c>
      <c r="Q22" s="13" t="s">
        <v>33</v>
      </c>
    </row>
    <row r="23" customFormat="false" ht="30" hidden="false" customHeight="false" outlineLevel="0" collapsed="false">
      <c r="B23" s="13" t="n">
        <v>2022</v>
      </c>
      <c r="C23" s="13" t="n">
        <v>18</v>
      </c>
      <c r="D23" s="13" t="s">
        <v>81</v>
      </c>
      <c r="E23" s="13" t="n">
        <v>12</v>
      </c>
      <c r="F23" s="14" t="s">
        <v>82</v>
      </c>
      <c r="G23" s="13"/>
      <c r="H23" s="13" t="s">
        <v>85</v>
      </c>
      <c r="I23" s="15" t="str">
        <f aca="false">IF(J23&gt;$I$2,"Sim","Não")</f>
        <v>Sim</v>
      </c>
      <c r="J23" s="16" t="n">
        <v>44679</v>
      </c>
      <c r="K23" s="14" t="s">
        <v>86</v>
      </c>
      <c r="L23" s="14" t="s">
        <v>35</v>
      </c>
      <c r="M23" s="14" t="s">
        <v>35</v>
      </c>
      <c r="N23" s="13" t="n">
        <v>6</v>
      </c>
      <c r="O23" s="17" t="n">
        <v>899</v>
      </c>
      <c r="P23" s="17" t="n">
        <f aca="false">O23*N23</f>
        <v>5394</v>
      </c>
      <c r="Q23" s="13" t="s">
        <v>33</v>
      </c>
    </row>
    <row r="24" s="18" customFormat="true" ht="45" hidden="false" customHeight="false" outlineLevel="0" collapsed="false">
      <c r="B24" s="19" t="n">
        <v>2022</v>
      </c>
      <c r="C24" s="19" t="n">
        <v>19</v>
      </c>
      <c r="D24" s="19" t="s">
        <v>87</v>
      </c>
      <c r="E24" s="19" t="n">
        <v>13</v>
      </c>
      <c r="F24" s="20" t="s">
        <v>88</v>
      </c>
      <c r="G24" s="19"/>
      <c r="H24" s="19" t="s">
        <v>89</v>
      </c>
      <c r="I24" s="21" t="str">
        <f aca="false">IF(J24&gt;$I$2,"Sim","Não")</f>
        <v>Não</v>
      </c>
      <c r="J24" s="22" t="n">
        <v>44265</v>
      </c>
      <c r="K24" s="19"/>
      <c r="L24" s="24" t="s">
        <v>32</v>
      </c>
      <c r="M24" s="24" t="s">
        <v>32</v>
      </c>
      <c r="N24" s="19"/>
      <c r="O24" s="23"/>
      <c r="P24" s="23"/>
      <c r="Q24" s="19"/>
    </row>
    <row r="25" s="18" customFormat="true" ht="45" hidden="false" customHeight="false" outlineLevel="0" collapsed="false">
      <c r="B25" s="19" t="n">
        <v>2022</v>
      </c>
      <c r="C25" s="19" t="n">
        <v>20</v>
      </c>
      <c r="D25" s="19" t="s">
        <v>90</v>
      </c>
      <c r="E25" s="19" t="n">
        <v>14</v>
      </c>
      <c r="F25" s="20" t="s">
        <v>88</v>
      </c>
      <c r="G25" s="19"/>
      <c r="H25" s="19" t="s">
        <v>91</v>
      </c>
      <c r="I25" s="21" t="str">
        <f aca="false">IF(J25&gt;$I$2,"Sim","Não")</f>
        <v>Não</v>
      </c>
      <c r="J25" s="22" t="n">
        <v>43810</v>
      </c>
      <c r="K25" s="19"/>
      <c r="L25" s="24" t="s">
        <v>92</v>
      </c>
      <c r="M25" s="24" t="s">
        <v>32</v>
      </c>
      <c r="N25" s="19"/>
      <c r="O25" s="23"/>
      <c r="P25" s="23"/>
      <c r="Q25" s="19"/>
    </row>
    <row r="26" s="18" customFormat="true" ht="30" hidden="false" customHeight="false" outlineLevel="0" collapsed="false">
      <c r="B26" s="19" t="n">
        <v>2022</v>
      </c>
      <c r="C26" s="19" t="n">
        <v>21</v>
      </c>
      <c r="D26" s="19" t="s">
        <v>93</v>
      </c>
      <c r="E26" s="19" t="n">
        <v>15</v>
      </c>
      <c r="F26" s="20" t="s">
        <v>94</v>
      </c>
      <c r="G26" s="19"/>
      <c r="H26" s="19" t="s">
        <v>95</v>
      </c>
      <c r="I26" s="21" t="str">
        <f aca="false">IF(J26&gt;$I$2,"Sim","Não")</f>
        <v>Não</v>
      </c>
      <c r="J26" s="22" t="n">
        <v>44413</v>
      </c>
      <c r="K26" s="19"/>
      <c r="L26" s="20" t="s">
        <v>42</v>
      </c>
      <c r="M26" s="24" t="s">
        <v>32</v>
      </c>
      <c r="N26" s="19"/>
      <c r="O26" s="23"/>
      <c r="P26" s="23"/>
      <c r="Q26" s="19"/>
    </row>
    <row r="27" customFormat="false" ht="45" hidden="false" customHeight="false" outlineLevel="0" collapsed="false">
      <c r="B27" s="13" t="n">
        <v>2022</v>
      </c>
      <c r="C27" s="13" t="n">
        <v>22</v>
      </c>
      <c r="D27" s="13" t="s">
        <v>96</v>
      </c>
      <c r="E27" s="13" t="n">
        <v>16</v>
      </c>
      <c r="F27" s="14" t="s">
        <v>97</v>
      </c>
      <c r="G27" s="13"/>
      <c r="H27" s="13" t="s">
        <v>98</v>
      </c>
      <c r="I27" s="15" t="str">
        <f aca="false">IF(J27&gt;$I$2,"Sim","Não")</f>
        <v>Sim</v>
      </c>
      <c r="J27" s="16" t="n">
        <v>44633</v>
      </c>
      <c r="K27" s="14" t="s">
        <v>99</v>
      </c>
      <c r="L27" s="14" t="s">
        <v>55</v>
      </c>
      <c r="M27" s="14" t="s">
        <v>55</v>
      </c>
      <c r="N27" s="13" t="n">
        <v>5</v>
      </c>
      <c r="O27" s="17" t="n">
        <f aca="false">160000/N27</f>
        <v>32000</v>
      </c>
      <c r="P27" s="17" t="n">
        <f aca="false">O27*N27</f>
        <v>160000</v>
      </c>
      <c r="Q27" s="13" t="s">
        <v>24</v>
      </c>
    </row>
    <row r="28" customFormat="false" ht="30" hidden="false" customHeight="false" outlineLevel="0" collapsed="false">
      <c r="B28" s="13" t="n">
        <v>2022</v>
      </c>
      <c r="C28" s="13" t="n">
        <v>23</v>
      </c>
      <c r="D28" s="13" t="s">
        <v>96</v>
      </c>
      <c r="E28" s="13" t="n">
        <v>16</v>
      </c>
      <c r="F28" s="14" t="s">
        <v>97</v>
      </c>
      <c r="G28" s="13"/>
      <c r="H28" s="13" t="s">
        <v>100</v>
      </c>
      <c r="I28" s="15" t="str">
        <f aca="false">IF(J28&gt;$I$2,"Sim","Não")</f>
        <v>Sim</v>
      </c>
      <c r="J28" s="16" t="n">
        <v>44633</v>
      </c>
      <c r="K28" s="13" t="s">
        <v>101</v>
      </c>
      <c r="L28" s="14" t="s">
        <v>102</v>
      </c>
      <c r="M28" s="14" t="s">
        <v>102</v>
      </c>
      <c r="N28" s="13" t="n">
        <v>3</v>
      </c>
      <c r="O28" s="17" t="n">
        <f aca="false">3662.16/N28</f>
        <v>1220.72</v>
      </c>
      <c r="P28" s="17" t="n">
        <f aca="false">O28*N28</f>
        <v>3662.16</v>
      </c>
      <c r="Q28" s="13" t="s">
        <v>33</v>
      </c>
    </row>
    <row r="29" customFormat="false" ht="30" hidden="false" customHeight="false" outlineLevel="0" collapsed="false">
      <c r="B29" s="13" t="n">
        <v>2022</v>
      </c>
      <c r="C29" s="13" t="n">
        <v>24</v>
      </c>
      <c r="D29" s="13" t="s">
        <v>103</v>
      </c>
      <c r="E29" s="13" t="n">
        <v>17</v>
      </c>
      <c r="F29" s="14" t="s">
        <v>104</v>
      </c>
      <c r="G29" s="13"/>
      <c r="H29" s="13" t="s">
        <v>105</v>
      </c>
      <c r="I29" s="15" t="str">
        <f aca="false">IF(J29&gt;$I$2,"Sim","Não")</f>
        <v>Sim</v>
      </c>
      <c r="J29" s="16" t="n">
        <v>44760</v>
      </c>
      <c r="K29" s="13"/>
      <c r="L29" s="14" t="s">
        <v>55</v>
      </c>
      <c r="M29" s="14" t="s">
        <v>55</v>
      </c>
      <c r="N29" s="13" t="n">
        <v>1511</v>
      </c>
      <c r="O29" s="17" t="n">
        <v>66158.86</v>
      </c>
      <c r="P29" s="17" t="n">
        <f aca="false">O29*N29</f>
        <v>99966037.46</v>
      </c>
      <c r="Q29" s="13" t="s">
        <v>24</v>
      </c>
    </row>
    <row r="30" customFormat="false" ht="30" hidden="false" customHeight="false" outlineLevel="0" collapsed="false">
      <c r="B30" s="13" t="n">
        <v>2022</v>
      </c>
      <c r="C30" s="13" t="n">
        <v>25</v>
      </c>
      <c r="D30" s="13" t="s">
        <v>103</v>
      </c>
      <c r="E30" s="13" t="n">
        <v>17</v>
      </c>
      <c r="F30" s="14" t="s">
        <v>104</v>
      </c>
      <c r="G30" s="13"/>
      <c r="H30" s="13" t="s">
        <v>105</v>
      </c>
      <c r="I30" s="15" t="str">
        <f aca="false">IF(J30&gt;$I$2,"Sim","Não")</f>
        <v>Sim</v>
      </c>
      <c r="J30" s="16" t="n">
        <v>44760</v>
      </c>
      <c r="K30" s="13"/>
      <c r="L30" s="14" t="s">
        <v>37</v>
      </c>
      <c r="M30" s="14" t="s">
        <v>37</v>
      </c>
      <c r="N30" s="13" t="n">
        <v>272</v>
      </c>
      <c r="O30" s="17" t="n">
        <v>23223.57</v>
      </c>
      <c r="P30" s="17" t="n">
        <f aca="false">O30*N30</f>
        <v>6316811.04</v>
      </c>
      <c r="Q30" s="13" t="s">
        <v>33</v>
      </c>
    </row>
    <row r="31" customFormat="false" ht="15" hidden="false" customHeight="false" outlineLevel="0" collapsed="false">
      <c r="B31" s="13" t="n">
        <v>2022</v>
      </c>
      <c r="C31" s="13" t="n">
        <v>26</v>
      </c>
      <c r="D31" s="13" t="s">
        <v>103</v>
      </c>
      <c r="E31" s="13" t="n">
        <v>17</v>
      </c>
      <c r="F31" s="14" t="s">
        <v>104</v>
      </c>
      <c r="G31" s="13"/>
      <c r="H31" s="13" t="s">
        <v>105</v>
      </c>
      <c r="I31" s="15" t="str">
        <f aca="false">IF(J31&gt;$I$2,"Sim","Não")</f>
        <v>Sim</v>
      </c>
      <c r="J31" s="16" t="n">
        <v>44760</v>
      </c>
      <c r="K31" s="13"/>
      <c r="L31" s="14" t="s">
        <v>106</v>
      </c>
      <c r="M31" s="14" t="s">
        <v>106</v>
      </c>
      <c r="N31" s="13" t="n">
        <v>1688</v>
      </c>
      <c r="O31" s="17" t="n">
        <v>36190.43</v>
      </c>
      <c r="P31" s="17" t="n">
        <f aca="false">O31*N31</f>
        <v>61089445.84</v>
      </c>
      <c r="Q31" s="13" t="s">
        <v>24</v>
      </c>
    </row>
    <row r="32" customFormat="false" ht="15" hidden="false" customHeight="false" outlineLevel="0" collapsed="false">
      <c r="B32" s="13" t="n">
        <v>2022</v>
      </c>
      <c r="C32" s="13" t="n">
        <v>27</v>
      </c>
      <c r="D32" s="13" t="s">
        <v>103</v>
      </c>
      <c r="E32" s="13" t="n">
        <v>17</v>
      </c>
      <c r="F32" s="14" t="s">
        <v>104</v>
      </c>
      <c r="G32" s="13"/>
      <c r="H32" s="13" t="s">
        <v>105</v>
      </c>
      <c r="I32" s="15" t="str">
        <f aca="false">IF(J32&gt;$I$2,"Sim","Não")</f>
        <v>Sim</v>
      </c>
      <c r="J32" s="16" t="n">
        <v>44760</v>
      </c>
      <c r="K32" s="13"/>
      <c r="L32" s="14" t="s">
        <v>80</v>
      </c>
      <c r="M32" s="14" t="s">
        <v>80</v>
      </c>
      <c r="N32" s="13" t="n">
        <v>321</v>
      </c>
      <c r="O32" s="17" t="n">
        <v>12688</v>
      </c>
      <c r="P32" s="17" t="n">
        <f aca="false">O32*N32</f>
        <v>4072848</v>
      </c>
      <c r="Q32" s="13" t="s">
        <v>33</v>
      </c>
    </row>
    <row r="33" customFormat="false" ht="15" hidden="false" customHeight="false" outlineLevel="0" collapsed="false">
      <c r="B33" s="13" t="n">
        <v>2022</v>
      </c>
      <c r="C33" s="13" t="n">
        <v>28</v>
      </c>
      <c r="D33" s="13" t="s">
        <v>107</v>
      </c>
      <c r="E33" s="13" t="n">
        <v>19</v>
      </c>
      <c r="F33" s="14" t="s">
        <v>104</v>
      </c>
      <c r="G33" s="13"/>
      <c r="H33" s="13" t="s">
        <v>105</v>
      </c>
      <c r="I33" s="15" t="str">
        <f aca="false">IF(J33&gt;$I$2,"Sim","Não")</f>
        <v>Sim</v>
      </c>
      <c r="J33" s="16" t="n">
        <v>44760</v>
      </c>
      <c r="K33" s="13"/>
      <c r="L33" s="14" t="s">
        <v>31</v>
      </c>
      <c r="M33" s="14" t="s">
        <v>31</v>
      </c>
      <c r="N33" s="13" t="n">
        <v>238</v>
      </c>
      <c r="O33" s="17" t="n">
        <v>6829.15</v>
      </c>
      <c r="P33" s="17" t="n">
        <f aca="false">O33*N33</f>
        <v>1625337.7</v>
      </c>
      <c r="Q33" s="13" t="s">
        <v>33</v>
      </c>
    </row>
    <row r="34" customFormat="false" ht="15" hidden="false" customHeight="false" outlineLevel="0" collapsed="false">
      <c r="B34" s="13" t="n">
        <v>2022</v>
      </c>
      <c r="C34" s="13" t="n">
        <v>29</v>
      </c>
      <c r="D34" s="13" t="s">
        <v>107</v>
      </c>
      <c r="E34" s="13" t="n">
        <v>19</v>
      </c>
      <c r="F34" s="14" t="s">
        <v>104</v>
      </c>
      <c r="G34" s="13"/>
      <c r="H34" s="13" t="s">
        <v>105</v>
      </c>
      <c r="I34" s="15" t="str">
        <f aca="false">IF(J34&gt;$I$2,"Sim","Não")</f>
        <v>Sim</v>
      </c>
      <c r="J34" s="16" t="n">
        <v>44760</v>
      </c>
      <c r="K34" s="13"/>
      <c r="L34" s="14" t="s">
        <v>35</v>
      </c>
      <c r="M34" s="14" t="s">
        <v>35</v>
      </c>
      <c r="N34" s="13" t="n">
        <v>1348</v>
      </c>
      <c r="O34" s="17" t="n">
        <v>1324.26</v>
      </c>
      <c r="P34" s="17" t="n">
        <f aca="false">O34*N34</f>
        <v>1785102.48</v>
      </c>
      <c r="Q34" s="13" t="s">
        <v>33</v>
      </c>
    </row>
    <row r="35" customFormat="false" ht="15" hidden="false" customHeight="false" outlineLevel="0" collapsed="false">
      <c r="B35" s="13" t="n">
        <v>2022</v>
      </c>
      <c r="C35" s="13" t="n">
        <v>30</v>
      </c>
      <c r="D35" s="13" t="s">
        <v>107</v>
      </c>
      <c r="E35" s="13" t="n">
        <v>19</v>
      </c>
      <c r="F35" s="14" t="s">
        <v>104</v>
      </c>
      <c r="G35" s="13"/>
      <c r="H35" s="13" t="s">
        <v>105</v>
      </c>
      <c r="I35" s="15" t="str">
        <f aca="false">IF(J35&gt;$I$2,"Sim","Não")</f>
        <v>Sim</v>
      </c>
      <c r="J35" s="16" t="n">
        <v>44760</v>
      </c>
      <c r="K35" s="13"/>
      <c r="L35" s="14" t="s">
        <v>23</v>
      </c>
      <c r="M35" s="14" t="s">
        <v>23</v>
      </c>
      <c r="N35" s="13" t="n">
        <v>2319</v>
      </c>
      <c r="O35" s="17" t="n">
        <v>20487.46</v>
      </c>
      <c r="P35" s="17" t="n">
        <f aca="false">O35*N35</f>
        <v>47510419.74</v>
      </c>
      <c r="Q35" s="13" t="s">
        <v>24</v>
      </c>
    </row>
    <row r="36" customFormat="false" ht="15" hidden="false" customHeight="false" outlineLevel="0" collapsed="false">
      <c r="B36" s="13" t="n">
        <v>2022</v>
      </c>
      <c r="C36" s="13" t="n">
        <v>31</v>
      </c>
      <c r="D36" s="13" t="s">
        <v>107</v>
      </c>
      <c r="E36" s="13" t="n">
        <v>19</v>
      </c>
      <c r="F36" s="14" t="s">
        <v>104</v>
      </c>
      <c r="G36" s="13"/>
      <c r="H36" s="13" t="s">
        <v>105</v>
      </c>
      <c r="I36" s="15" t="str">
        <f aca="false">IF(J36&gt;$I$2,"Sim","Não")</f>
        <v>Sim</v>
      </c>
      <c r="J36" s="16" t="n">
        <v>44760</v>
      </c>
      <c r="K36" s="13"/>
      <c r="L36" s="14" t="s">
        <v>27</v>
      </c>
      <c r="M36" s="14" t="s">
        <v>27</v>
      </c>
      <c r="N36" s="13" t="n">
        <v>6986</v>
      </c>
      <c r="O36" s="17" t="n">
        <v>3972.77</v>
      </c>
      <c r="P36" s="17" t="n">
        <f aca="false">O36*N36</f>
        <v>27753771.22</v>
      </c>
      <c r="Q36" s="13" t="s">
        <v>24</v>
      </c>
    </row>
    <row r="37" customFormat="false" ht="30" hidden="false" customHeight="false" outlineLevel="0" collapsed="false">
      <c r="B37" s="13" t="n">
        <v>2022</v>
      </c>
      <c r="C37" s="13" t="n">
        <v>32</v>
      </c>
      <c r="D37" s="13" t="s">
        <v>107</v>
      </c>
      <c r="E37" s="13" t="n">
        <v>19</v>
      </c>
      <c r="F37" s="14" t="s">
        <v>104</v>
      </c>
      <c r="G37" s="13"/>
      <c r="H37" s="13" t="s">
        <v>105</v>
      </c>
      <c r="I37" s="15" t="str">
        <f aca="false">IF(J37&gt;$I$2,"Sim","Não")</f>
        <v>Sim</v>
      </c>
      <c r="J37" s="16" t="n">
        <v>44760</v>
      </c>
      <c r="K37" s="13"/>
      <c r="L37" s="14" t="s">
        <v>42</v>
      </c>
      <c r="M37" s="14" t="s">
        <v>42</v>
      </c>
      <c r="N37" s="13" t="n">
        <v>58</v>
      </c>
      <c r="O37" s="17" t="n">
        <v>2824.83</v>
      </c>
      <c r="P37" s="17" t="n">
        <f aca="false">O37*N37</f>
        <v>163840.14</v>
      </c>
      <c r="Q37" s="13" t="s">
        <v>33</v>
      </c>
    </row>
    <row r="38" customFormat="false" ht="30" hidden="false" customHeight="false" outlineLevel="0" collapsed="false">
      <c r="B38" s="13" t="n">
        <v>2022</v>
      </c>
      <c r="C38" s="13" t="n">
        <v>33</v>
      </c>
      <c r="D38" s="13" t="s">
        <v>107</v>
      </c>
      <c r="E38" s="13" t="n">
        <v>19</v>
      </c>
      <c r="F38" s="14" t="s">
        <v>104</v>
      </c>
      <c r="G38" s="13"/>
      <c r="H38" s="13" t="s">
        <v>105</v>
      </c>
      <c r="I38" s="15" t="str">
        <f aca="false">IF(J38&gt;$I$2,"Sim","Não")</f>
        <v>Sim</v>
      </c>
      <c r="J38" s="16" t="n">
        <v>44760</v>
      </c>
      <c r="K38" s="13"/>
      <c r="L38" s="14" t="s">
        <v>108</v>
      </c>
      <c r="M38" s="14" t="s">
        <v>108</v>
      </c>
      <c r="N38" s="13" t="n">
        <v>600</v>
      </c>
      <c r="O38" s="17" t="n">
        <v>954.91</v>
      </c>
      <c r="P38" s="17" t="n">
        <f aca="false">O38*N38</f>
        <v>572946</v>
      </c>
      <c r="Q38" s="13" t="s">
        <v>33</v>
      </c>
    </row>
    <row r="39" customFormat="false" ht="45" hidden="false" customHeight="false" outlineLevel="0" collapsed="false">
      <c r="B39" s="13" t="n">
        <v>2022</v>
      </c>
      <c r="C39" s="13" t="n">
        <v>34</v>
      </c>
      <c r="D39" s="13" t="s">
        <v>107</v>
      </c>
      <c r="E39" s="13" t="n">
        <v>19</v>
      </c>
      <c r="F39" s="14" t="s">
        <v>104</v>
      </c>
      <c r="G39" s="13"/>
      <c r="H39" s="13" t="s">
        <v>105</v>
      </c>
      <c r="I39" s="15" t="str">
        <f aca="false">IF(J39&gt;$I$2,"Sim","Não")</f>
        <v>Sim</v>
      </c>
      <c r="J39" s="16" t="n">
        <v>44760</v>
      </c>
      <c r="K39" s="13"/>
      <c r="L39" s="14" t="s">
        <v>92</v>
      </c>
      <c r="M39" s="14" t="s">
        <v>92</v>
      </c>
      <c r="N39" s="13" t="n">
        <v>33</v>
      </c>
      <c r="O39" s="17" t="n">
        <v>3673.95</v>
      </c>
      <c r="P39" s="17" t="n">
        <f aca="false">O39*N39</f>
        <v>121240.35</v>
      </c>
      <c r="Q39" s="13" t="s">
        <v>33</v>
      </c>
    </row>
    <row r="40" customFormat="false" ht="30" hidden="false" customHeight="false" outlineLevel="0" collapsed="false">
      <c r="B40" s="13" t="n">
        <v>2022</v>
      </c>
      <c r="C40" s="13" t="n">
        <v>35</v>
      </c>
      <c r="D40" s="13" t="s">
        <v>107</v>
      </c>
      <c r="E40" s="13" t="n">
        <v>19</v>
      </c>
      <c r="F40" s="14" t="s">
        <v>104</v>
      </c>
      <c r="G40" s="13"/>
      <c r="H40" s="13" t="s">
        <v>105</v>
      </c>
      <c r="I40" s="15" t="str">
        <f aca="false">IF(J40&gt;$I$2,"Sim","Não")</f>
        <v>Sim</v>
      </c>
      <c r="J40" s="16" t="n">
        <v>44760</v>
      </c>
      <c r="K40" s="13"/>
      <c r="L40" s="14" t="s">
        <v>47</v>
      </c>
      <c r="M40" s="14" t="s">
        <v>47</v>
      </c>
      <c r="N40" s="13" t="n">
        <v>959</v>
      </c>
      <c r="O40" s="17" t="n">
        <v>8474.5</v>
      </c>
      <c r="P40" s="17" t="n">
        <f aca="false">O40*N40</f>
        <v>8127045.5</v>
      </c>
      <c r="Q40" s="13" t="s">
        <v>24</v>
      </c>
    </row>
    <row r="41" customFormat="false" ht="30" hidden="false" customHeight="false" outlineLevel="0" collapsed="false">
      <c r="B41" s="13" t="n">
        <v>2022</v>
      </c>
      <c r="C41" s="13" t="n">
        <v>36</v>
      </c>
      <c r="D41" s="13" t="s">
        <v>107</v>
      </c>
      <c r="E41" s="13" t="n">
        <v>19</v>
      </c>
      <c r="F41" s="14" t="s">
        <v>104</v>
      </c>
      <c r="G41" s="13"/>
      <c r="H41" s="13" t="s">
        <v>105</v>
      </c>
      <c r="I41" s="15" t="str">
        <f aca="false">IF(J41&gt;$I$2,"Sim","Não")</f>
        <v>Sim</v>
      </c>
      <c r="J41" s="16" t="n">
        <v>44760</v>
      </c>
      <c r="K41" s="13"/>
      <c r="L41" s="14" t="s">
        <v>109</v>
      </c>
      <c r="M41" s="14" t="s">
        <v>109</v>
      </c>
      <c r="N41" s="13" t="n">
        <v>1200</v>
      </c>
      <c r="O41" s="17" t="n">
        <v>2864.74</v>
      </c>
      <c r="P41" s="17" t="n">
        <f aca="false">O41*N41</f>
        <v>3437688</v>
      </c>
      <c r="Q41" s="13" t="s">
        <v>24</v>
      </c>
    </row>
    <row r="42" customFormat="false" ht="45" hidden="false" customHeight="false" outlineLevel="0" collapsed="false">
      <c r="B42" s="13" t="n">
        <v>2022</v>
      </c>
      <c r="C42" s="13" t="n">
        <v>37</v>
      </c>
      <c r="D42" s="13" t="s">
        <v>107</v>
      </c>
      <c r="E42" s="13" t="n">
        <v>19</v>
      </c>
      <c r="F42" s="14" t="s">
        <v>104</v>
      </c>
      <c r="G42" s="13"/>
      <c r="H42" s="13" t="s">
        <v>105</v>
      </c>
      <c r="I42" s="15" t="str">
        <f aca="false">IF(J42&gt;$I$2,"Sim","Não")</f>
        <v>Sim</v>
      </c>
      <c r="J42" s="16" t="n">
        <v>44760</v>
      </c>
      <c r="K42" s="13"/>
      <c r="L42" s="14" t="s">
        <v>110</v>
      </c>
      <c r="M42" s="14" t="s">
        <v>110</v>
      </c>
      <c r="N42" s="13" t="n">
        <v>1478</v>
      </c>
      <c r="O42" s="17" t="n">
        <v>11021.86</v>
      </c>
      <c r="P42" s="17" t="n">
        <f aca="false">O42*N42</f>
        <v>16290309.08</v>
      </c>
      <c r="Q42" s="13" t="s">
        <v>24</v>
      </c>
    </row>
    <row r="43" customFormat="false" ht="15" hidden="false" customHeight="false" outlineLevel="0" collapsed="false">
      <c r="B43" s="13" t="n">
        <v>2022</v>
      </c>
      <c r="C43" s="13" t="n">
        <v>38</v>
      </c>
      <c r="D43" s="13" t="s">
        <v>111</v>
      </c>
      <c r="E43" s="13" t="n">
        <v>18</v>
      </c>
      <c r="F43" s="14" t="s">
        <v>112</v>
      </c>
      <c r="G43" s="13"/>
      <c r="H43" s="13" t="s">
        <v>105</v>
      </c>
      <c r="I43" s="15" t="str">
        <f aca="false">IF(J43&gt;$I$2,"Sim","Não")</f>
        <v>Sim</v>
      </c>
      <c r="J43" s="16" t="n">
        <v>44762</v>
      </c>
      <c r="K43" s="13"/>
      <c r="L43" s="14" t="s">
        <v>31</v>
      </c>
      <c r="M43" s="14" t="s">
        <v>31</v>
      </c>
      <c r="N43" s="13" t="n">
        <v>238</v>
      </c>
      <c r="O43" s="17" t="n">
        <v>6240</v>
      </c>
      <c r="P43" s="17" t="n">
        <f aca="false">O43*N43</f>
        <v>1485120</v>
      </c>
      <c r="Q43" s="13" t="s">
        <v>33</v>
      </c>
    </row>
    <row r="44" customFormat="false" ht="15" hidden="false" customHeight="false" outlineLevel="0" collapsed="false">
      <c r="B44" s="13" t="n">
        <v>2022</v>
      </c>
      <c r="C44" s="13" t="n">
        <v>39</v>
      </c>
      <c r="D44" s="13" t="s">
        <v>111</v>
      </c>
      <c r="E44" s="13" t="n">
        <v>18</v>
      </c>
      <c r="F44" s="14" t="s">
        <v>112</v>
      </c>
      <c r="G44" s="13"/>
      <c r="H44" s="13" t="s">
        <v>105</v>
      </c>
      <c r="I44" s="15" t="str">
        <f aca="false">IF(J44&gt;$I$2,"Sim","Não")</f>
        <v>Sim</v>
      </c>
      <c r="J44" s="16" t="n">
        <v>44762</v>
      </c>
      <c r="K44" s="13"/>
      <c r="L44" s="14" t="s">
        <v>23</v>
      </c>
      <c r="M44" s="14" t="s">
        <v>23</v>
      </c>
      <c r="N44" s="13" t="n">
        <v>2319</v>
      </c>
      <c r="O44" s="17" t="n">
        <v>18721</v>
      </c>
      <c r="P44" s="17" t="n">
        <f aca="false">O44*N44</f>
        <v>43413999</v>
      </c>
      <c r="Q44" s="13" t="s">
        <v>24</v>
      </c>
    </row>
    <row r="45" customFormat="false" ht="15" hidden="false" customHeight="false" outlineLevel="0" collapsed="false">
      <c r="B45" s="13" t="n">
        <v>2022</v>
      </c>
      <c r="C45" s="13" t="n">
        <v>40</v>
      </c>
      <c r="D45" s="13" t="s">
        <v>111</v>
      </c>
      <c r="E45" s="13" t="n">
        <v>18</v>
      </c>
      <c r="F45" s="14" t="s">
        <v>112</v>
      </c>
      <c r="G45" s="13"/>
      <c r="H45" s="13" t="s">
        <v>105</v>
      </c>
      <c r="I45" s="15" t="str">
        <f aca="false">IF(J45&gt;$I$2,"Sim","Não")</f>
        <v>Sim</v>
      </c>
      <c r="J45" s="16" t="n">
        <v>44762</v>
      </c>
      <c r="K45" s="13"/>
      <c r="L45" s="14" t="s">
        <v>35</v>
      </c>
      <c r="M45" s="14" t="s">
        <v>35</v>
      </c>
      <c r="N45" s="13" t="n">
        <v>1348</v>
      </c>
      <c r="O45" s="17" t="n">
        <v>1210</v>
      </c>
      <c r="P45" s="17" t="n">
        <f aca="false">O45*N45</f>
        <v>1631080</v>
      </c>
      <c r="Q45" s="13" t="s">
        <v>33</v>
      </c>
    </row>
    <row r="46" customFormat="false" ht="15" hidden="false" customHeight="false" outlineLevel="0" collapsed="false">
      <c r="B46" s="13" t="n">
        <v>2022</v>
      </c>
      <c r="C46" s="13" t="n">
        <v>41</v>
      </c>
      <c r="D46" s="13" t="s">
        <v>111</v>
      </c>
      <c r="E46" s="13" t="n">
        <v>18</v>
      </c>
      <c r="F46" s="14" t="s">
        <v>112</v>
      </c>
      <c r="G46" s="13"/>
      <c r="H46" s="13" t="s">
        <v>105</v>
      </c>
      <c r="I46" s="15" t="str">
        <f aca="false">IF(J46&gt;$I$2,"Sim","Não")</f>
        <v>Sim</v>
      </c>
      <c r="J46" s="16" t="n">
        <v>44762</v>
      </c>
      <c r="K46" s="13"/>
      <c r="L46" s="14" t="s">
        <v>27</v>
      </c>
      <c r="M46" s="14" t="s">
        <v>27</v>
      </c>
      <c r="N46" s="13" t="n">
        <v>6986</v>
      </c>
      <c r="O46" s="17" t="n">
        <v>3630</v>
      </c>
      <c r="P46" s="17" t="n">
        <f aca="false">O46*N46</f>
        <v>25359180</v>
      </c>
      <c r="Q46" s="13" t="s">
        <v>24</v>
      </c>
    </row>
    <row r="47" customFormat="false" ht="30" hidden="false" customHeight="false" outlineLevel="0" collapsed="false">
      <c r="B47" s="13" t="n">
        <v>2022</v>
      </c>
      <c r="C47" s="13" t="n">
        <v>42</v>
      </c>
      <c r="D47" s="13" t="s">
        <v>111</v>
      </c>
      <c r="E47" s="13" t="n">
        <v>18</v>
      </c>
      <c r="F47" s="14" t="s">
        <v>112</v>
      </c>
      <c r="G47" s="13"/>
      <c r="H47" s="13" t="s">
        <v>105</v>
      </c>
      <c r="I47" s="15" t="str">
        <f aca="false">IF(J47&gt;$I$2,"Sim","Não")</f>
        <v>Sim</v>
      </c>
      <c r="J47" s="16" t="n">
        <v>44762</v>
      </c>
      <c r="K47" s="13"/>
      <c r="L47" s="14" t="s">
        <v>42</v>
      </c>
      <c r="M47" s="14" t="s">
        <v>42</v>
      </c>
      <c r="N47" s="13" t="n">
        <v>58</v>
      </c>
      <c r="O47" s="17" t="n">
        <v>2580</v>
      </c>
      <c r="P47" s="17" t="n">
        <f aca="false">O47*N47</f>
        <v>149640</v>
      </c>
      <c r="Q47" s="13" t="s">
        <v>33</v>
      </c>
    </row>
    <row r="48" customFormat="false" ht="30" hidden="false" customHeight="false" outlineLevel="0" collapsed="false">
      <c r="B48" s="13" t="n">
        <v>2022</v>
      </c>
      <c r="C48" s="13" t="n">
        <v>43</v>
      </c>
      <c r="D48" s="13" t="s">
        <v>111</v>
      </c>
      <c r="E48" s="13" t="n">
        <v>18</v>
      </c>
      <c r="F48" s="14" t="s">
        <v>112</v>
      </c>
      <c r="G48" s="13"/>
      <c r="H48" s="13" t="s">
        <v>105</v>
      </c>
      <c r="I48" s="15" t="str">
        <f aca="false">IF(J48&gt;$I$2,"Sim","Não")</f>
        <v>Sim</v>
      </c>
      <c r="J48" s="16" t="n">
        <v>44762</v>
      </c>
      <c r="K48" s="13"/>
      <c r="L48" s="14" t="s">
        <v>47</v>
      </c>
      <c r="M48" s="14" t="s">
        <v>47</v>
      </c>
      <c r="N48" s="13" t="n">
        <v>959</v>
      </c>
      <c r="O48" s="17" t="n">
        <v>7743</v>
      </c>
      <c r="P48" s="17" t="n">
        <f aca="false">O48*N48</f>
        <v>7425537</v>
      </c>
      <c r="Q48" s="13" t="s">
        <v>24</v>
      </c>
    </row>
    <row r="49" customFormat="false" ht="45" hidden="false" customHeight="false" outlineLevel="0" collapsed="false">
      <c r="B49" s="13" t="n">
        <v>2022</v>
      </c>
      <c r="C49" s="13" t="n">
        <v>44</v>
      </c>
      <c r="D49" s="13" t="s">
        <v>111</v>
      </c>
      <c r="E49" s="13" t="n">
        <v>18</v>
      </c>
      <c r="F49" s="14" t="s">
        <v>112</v>
      </c>
      <c r="G49" s="13"/>
      <c r="H49" s="13" t="s">
        <v>105</v>
      </c>
      <c r="I49" s="15" t="str">
        <f aca="false">IF(J49&gt;$I$2,"Sim","Não")</f>
        <v>Sim</v>
      </c>
      <c r="J49" s="16" t="n">
        <v>44762</v>
      </c>
      <c r="K49" s="13"/>
      <c r="L49" s="14" t="s">
        <v>92</v>
      </c>
      <c r="M49" s="14" t="s">
        <v>92</v>
      </c>
      <c r="N49" s="13" t="n">
        <v>33</v>
      </c>
      <c r="O49" s="17" t="n">
        <v>2029</v>
      </c>
      <c r="P49" s="17" t="n">
        <f aca="false">O49*N49</f>
        <v>66957</v>
      </c>
      <c r="Q49" s="13" t="s">
        <v>33</v>
      </c>
    </row>
    <row r="50" customFormat="false" ht="45" hidden="false" customHeight="false" outlineLevel="0" collapsed="false">
      <c r="B50" s="13" t="n">
        <v>2022</v>
      </c>
      <c r="C50" s="13" t="n">
        <v>45</v>
      </c>
      <c r="D50" s="13" t="s">
        <v>111</v>
      </c>
      <c r="E50" s="13" t="n">
        <v>18</v>
      </c>
      <c r="F50" s="14" t="s">
        <v>112</v>
      </c>
      <c r="G50" s="13"/>
      <c r="H50" s="13" t="s">
        <v>105</v>
      </c>
      <c r="I50" s="15" t="str">
        <f aca="false">IF(J50&gt;$I$2,"Sim","Não")</f>
        <v>Sim</v>
      </c>
      <c r="J50" s="16" t="n">
        <v>44762</v>
      </c>
      <c r="K50" s="13"/>
      <c r="L50" s="14" t="s">
        <v>110</v>
      </c>
      <c r="M50" s="14" t="s">
        <v>110</v>
      </c>
      <c r="N50" s="13" t="n">
        <v>1478</v>
      </c>
      <c r="O50" s="17" t="n">
        <v>6087</v>
      </c>
      <c r="P50" s="17" t="n">
        <f aca="false">O50*N50</f>
        <v>8996586</v>
      </c>
      <c r="Q50" s="13" t="s">
        <v>24</v>
      </c>
    </row>
    <row r="51" customFormat="false" ht="30" hidden="false" customHeight="false" outlineLevel="0" collapsed="false">
      <c r="B51" s="13" t="n">
        <v>2022</v>
      </c>
      <c r="C51" s="13" t="n">
        <v>46</v>
      </c>
      <c r="D51" s="13" t="s">
        <v>111</v>
      </c>
      <c r="E51" s="13" t="n">
        <v>18</v>
      </c>
      <c r="F51" s="14" t="s">
        <v>112</v>
      </c>
      <c r="G51" s="13"/>
      <c r="H51" s="13" t="s">
        <v>105</v>
      </c>
      <c r="I51" s="15" t="str">
        <f aca="false">IF(J51&gt;$I$2,"Sim","Não")</f>
        <v>Sim</v>
      </c>
      <c r="J51" s="16" t="n">
        <v>44762</v>
      </c>
      <c r="K51" s="13"/>
      <c r="L51" s="14" t="s">
        <v>108</v>
      </c>
      <c r="M51" s="14" t="s">
        <v>108</v>
      </c>
      <c r="N51" s="13" t="n">
        <v>600</v>
      </c>
      <c r="O51" s="17" t="n">
        <v>872</v>
      </c>
      <c r="P51" s="17" t="n">
        <f aca="false">O51*N51</f>
        <v>523200</v>
      </c>
      <c r="Q51" s="13" t="s">
        <v>33</v>
      </c>
    </row>
    <row r="52" customFormat="false" ht="30" hidden="false" customHeight="false" outlineLevel="0" collapsed="false">
      <c r="B52" s="13" t="n">
        <v>2022</v>
      </c>
      <c r="C52" s="13" t="n">
        <v>47</v>
      </c>
      <c r="D52" s="13" t="s">
        <v>111</v>
      </c>
      <c r="E52" s="13" t="n">
        <v>18</v>
      </c>
      <c r="F52" s="14" t="s">
        <v>112</v>
      </c>
      <c r="G52" s="13"/>
      <c r="H52" s="13" t="s">
        <v>105</v>
      </c>
      <c r="I52" s="15" t="str">
        <f aca="false">IF(J52&gt;$I$2,"Sim","Não")</f>
        <v>Sim</v>
      </c>
      <c r="J52" s="16" t="n">
        <v>44762</v>
      </c>
      <c r="K52" s="13"/>
      <c r="L52" s="14" t="s">
        <v>109</v>
      </c>
      <c r="M52" s="14" t="s">
        <v>109</v>
      </c>
      <c r="N52" s="13" t="n">
        <v>1200</v>
      </c>
      <c r="O52" s="17" t="n">
        <v>2617</v>
      </c>
      <c r="P52" s="17" t="n">
        <f aca="false">O52*N52</f>
        <v>3140400</v>
      </c>
      <c r="Q52" s="13" t="s">
        <v>24</v>
      </c>
    </row>
    <row r="53" customFormat="false" ht="30" hidden="false" customHeight="false" outlineLevel="0" collapsed="false">
      <c r="B53" s="13" t="n">
        <v>2022</v>
      </c>
      <c r="C53" s="13" t="n">
        <v>48</v>
      </c>
      <c r="D53" s="13" t="s">
        <v>111</v>
      </c>
      <c r="E53" s="13" t="n">
        <v>18</v>
      </c>
      <c r="F53" s="14" t="s">
        <v>112</v>
      </c>
      <c r="G53" s="13"/>
      <c r="H53" s="13" t="s">
        <v>105</v>
      </c>
      <c r="I53" s="15" t="str">
        <f aca="false">IF(J53&gt;$I$2,"Sim","Não")</f>
        <v>Sim</v>
      </c>
      <c r="J53" s="16" t="n">
        <v>44762</v>
      </c>
      <c r="K53" s="13"/>
      <c r="L53" s="14" t="s">
        <v>37</v>
      </c>
      <c r="M53" s="14" t="s">
        <v>37</v>
      </c>
      <c r="N53" s="13" t="n">
        <v>272</v>
      </c>
      <c r="O53" s="17" t="n">
        <v>17172</v>
      </c>
      <c r="P53" s="17" t="n">
        <f aca="false">O53*N53</f>
        <v>4670784</v>
      </c>
      <c r="Q53" s="13" t="s">
        <v>33</v>
      </c>
    </row>
    <row r="54" customFormat="false" ht="30" hidden="false" customHeight="false" outlineLevel="0" collapsed="false">
      <c r="B54" s="13" t="n">
        <v>2022</v>
      </c>
      <c r="C54" s="13" t="n">
        <v>49</v>
      </c>
      <c r="D54" s="13" t="s">
        <v>111</v>
      </c>
      <c r="E54" s="13" t="n">
        <v>18</v>
      </c>
      <c r="F54" s="14" t="s">
        <v>112</v>
      </c>
      <c r="G54" s="13"/>
      <c r="H54" s="13" t="s">
        <v>105</v>
      </c>
      <c r="I54" s="15" t="str">
        <f aca="false">IF(J54&gt;$I$2,"Sim","Não")</f>
        <v>Sim</v>
      </c>
      <c r="J54" s="16" t="n">
        <v>44762</v>
      </c>
      <c r="K54" s="13"/>
      <c r="L54" s="14" t="s">
        <v>55</v>
      </c>
      <c r="M54" s="14" t="s">
        <v>55</v>
      </c>
      <c r="N54" s="13" t="n">
        <v>1511</v>
      </c>
      <c r="O54" s="17" t="n">
        <v>48929</v>
      </c>
      <c r="P54" s="17" t="n">
        <f aca="false">O54*N54</f>
        <v>73931719</v>
      </c>
      <c r="Q54" s="13" t="s">
        <v>24</v>
      </c>
    </row>
    <row r="55" customFormat="false" ht="15" hidden="false" customHeight="false" outlineLevel="0" collapsed="false">
      <c r="B55" s="13" t="n">
        <v>2022</v>
      </c>
      <c r="C55" s="13" t="n">
        <v>50</v>
      </c>
      <c r="D55" s="13" t="s">
        <v>111</v>
      </c>
      <c r="E55" s="13" t="n">
        <v>18</v>
      </c>
      <c r="F55" s="14" t="s">
        <v>112</v>
      </c>
      <c r="G55" s="13"/>
      <c r="H55" s="13" t="s">
        <v>105</v>
      </c>
      <c r="I55" s="15" t="str">
        <f aca="false">IF(J55&gt;$I$2,"Sim","Não")</f>
        <v>Sim</v>
      </c>
      <c r="J55" s="16" t="n">
        <v>44762</v>
      </c>
      <c r="K55" s="13"/>
      <c r="L55" s="14" t="s">
        <v>80</v>
      </c>
      <c r="M55" s="14" t="s">
        <v>80</v>
      </c>
      <c r="N55" s="14" t="n">
        <v>321</v>
      </c>
      <c r="O55" s="17" t="n">
        <v>10289</v>
      </c>
      <c r="P55" s="17" t="n">
        <f aca="false">O55*N55</f>
        <v>3302769</v>
      </c>
      <c r="Q55" s="13" t="s">
        <v>33</v>
      </c>
    </row>
    <row r="56" customFormat="false" ht="15" hidden="false" customHeight="false" outlineLevel="0" collapsed="false">
      <c r="B56" s="13" t="n">
        <v>2022</v>
      </c>
      <c r="C56" s="13" t="n">
        <v>51</v>
      </c>
      <c r="D56" s="13" t="s">
        <v>111</v>
      </c>
      <c r="E56" s="13" t="n">
        <v>18</v>
      </c>
      <c r="F56" s="14" t="s">
        <v>112</v>
      </c>
      <c r="G56" s="13"/>
      <c r="H56" s="13" t="s">
        <v>105</v>
      </c>
      <c r="I56" s="15" t="str">
        <f aca="false">IF(J56&gt;$I$2,"Sim","Não")</f>
        <v>Sim</v>
      </c>
      <c r="J56" s="16" t="n">
        <v>44762</v>
      </c>
      <c r="K56" s="13"/>
      <c r="L56" s="14" t="s">
        <v>106</v>
      </c>
      <c r="M56" s="14" t="s">
        <v>106</v>
      </c>
      <c r="N56" s="13" t="n">
        <v>1688</v>
      </c>
      <c r="O56" s="17" t="n">
        <v>29347</v>
      </c>
      <c r="P56" s="17" t="n">
        <f aca="false">O56*N56</f>
        <v>49537736</v>
      </c>
      <c r="Q56" s="13" t="s">
        <v>24</v>
      </c>
    </row>
    <row r="57" customFormat="false" ht="15" hidden="false" customHeight="false" outlineLevel="0" collapsed="false">
      <c r="B57" s="13" t="n">
        <v>2022</v>
      </c>
      <c r="C57" s="13" t="n">
        <v>52</v>
      </c>
      <c r="D57" s="13" t="s">
        <v>111</v>
      </c>
      <c r="E57" s="13" t="n">
        <v>18</v>
      </c>
      <c r="F57" s="14" t="s">
        <v>112</v>
      </c>
      <c r="G57" s="13"/>
      <c r="H57" s="13" t="s">
        <v>105</v>
      </c>
      <c r="I57" s="15" t="str">
        <f aca="false">IF(J57&gt;$I$2,"Sim","Não")</f>
        <v>Sim</v>
      </c>
      <c r="J57" s="16" t="n">
        <v>44762</v>
      </c>
      <c r="K57" s="13"/>
      <c r="L57" s="14" t="s">
        <v>102</v>
      </c>
      <c r="M57" s="14" t="s">
        <v>102</v>
      </c>
      <c r="N57" s="13" t="n">
        <v>132</v>
      </c>
      <c r="O57" s="17" t="n">
        <v>1817</v>
      </c>
      <c r="P57" s="17" t="n">
        <f aca="false">O57*N57</f>
        <v>239844</v>
      </c>
      <c r="Q57" s="13" t="s">
        <v>33</v>
      </c>
    </row>
    <row r="58" customFormat="false" ht="15" hidden="false" customHeight="false" outlineLevel="0" collapsed="false">
      <c r="B58" s="13" t="n">
        <v>2022</v>
      </c>
      <c r="C58" s="13" t="n">
        <v>53</v>
      </c>
      <c r="D58" s="13" t="s">
        <v>111</v>
      </c>
      <c r="E58" s="13" t="n">
        <v>18</v>
      </c>
      <c r="F58" s="14" t="s">
        <v>112</v>
      </c>
      <c r="G58" s="13"/>
      <c r="H58" s="13" t="s">
        <v>105</v>
      </c>
      <c r="I58" s="15" t="str">
        <f aca="false">IF(J58&gt;$I$2,"Sim","Não")</f>
        <v>Sim</v>
      </c>
      <c r="J58" s="16" t="n">
        <v>44762</v>
      </c>
      <c r="K58" s="13"/>
      <c r="L58" s="14" t="s">
        <v>113</v>
      </c>
      <c r="M58" s="14" t="s">
        <v>113</v>
      </c>
      <c r="N58" s="13" t="n">
        <v>1344</v>
      </c>
      <c r="O58" s="17" t="n">
        <v>5451</v>
      </c>
      <c r="P58" s="17" t="n">
        <f aca="false">O58*N58</f>
        <v>7326144</v>
      </c>
      <c r="Q58" s="13" t="s">
        <v>24</v>
      </c>
    </row>
    <row r="59" customFormat="false" ht="15" hidden="false" customHeight="false" outlineLevel="0" collapsed="false">
      <c r="B59" s="13" t="n">
        <v>2022</v>
      </c>
      <c r="C59" s="13" t="n">
        <v>54</v>
      </c>
      <c r="D59" s="13" t="s">
        <v>111</v>
      </c>
      <c r="E59" s="13" t="n">
        <v>18</v>
      </c>
      <c r="F59" s="14" t="s">
        <v>112</v>
      </c>
      <c r="G59" s="13"/>
      <c r="H59" s="13" t="s">
        <v>105</v>
      </c>
      <c r="I59" s="15" t="str">
        <f aca="false">IF(J59&gt;$I$2,"Sim","Não")</f>
        <v>Sim</v>
      </c>
      <c r="J59" s="16" t="n">
        <v>44762</v>
      </c>
      <c r="K59" s="13"/>
      <c r="L59" s="14" t="s">
        <v>114</v>
      </c>
      <c r="M59" s="14" t="s">
        <v>114</v>
      </c>
      <c r="N59" s="13" t="n">
        <v>719</v>
      </c>
      <c r="O59" s="17" t="n">
        <v>924</v>
      </c>
      <c r="P59" s="17" t="n">
        <f aca="false">O59*N59</f>
        <v>664356</v>
      </c>
      <c r="Q59" s="13" t="s">
        <v>115</v>
      </c>
    </row>
    <row r="60" customFormat="false" ht="15" hidden="false" customHeight="false" outlineLevel="0" collapsed="false">
      <c r="B60" s="13" t="n">
        <v>2022</v>
      </c>
      <c r="C60" s="13" t="n">
        <v>55</v>
      </c>
      <c r="D60" s="13" t="s">
        <v>116</v>
      </c>
      <c r="E60" s="13" t="n">
        <v>20</v>
      </c>
      <c r="F60" s="14" t="s">
        <v>117</v>
      </c>
      <c r="G60" s="13"/>
      <c r="H60" s="13" t="s">
        <v>105</v>
      </c>
      <c r="I60" s="15" t="str">
        <f aca="false">IF(J60&gt;$I$2,"Sim","Não")</f>
        <v>Sim</v>
      </c>
      <c r="J60" s="16" t="n">
        <v>44760</v>
      </c>
      <c r="K60" s="13"/>
      <c r="L60" s="14" t="s">
        <v>31</v>
      </c>
      <c r="M60" s="14" t="s">
        <v>31</v>
      </c>
      <c r="N60" s="13" t="n">
        <v>238</v>
      </c>
      <c r="O60" s="17" t="n">
        <v>7896.78</v>
      </c>
      <c r="P60" s="17" t="n">
        <f aca="false">O60*N60</f>
        <v>1879433.64</v>
      </c>
      <c r="Q60" s="13" t="s">
        <v>33</v>
      </c>
    </row>
    <row r="61" customFormat="false" ht="15" hidden="false" customHeight="false" outlineLevel="0" collapsed="false">
      <c r="B61" s="13" t="n">
        <v>2022</v>
      </c>
      <c r="C61" s="13" t="n">
        <v>56</v>
      </c>
      <c r="D61" s="13" t="s">
        <v>116</v>
      </c>
      <c r="E61" s="13" t="n">
        <v>20</v>
      </c>
      <c r="F61" s="14" t="s">
        <v>117</v>
      </c>
      <c r="G61" s="13"/>
      <c r="H61" s="13" t="s">
        <v>105</v>
      </c>
      <c r="I61" s="15" t="str">
        <f aca="false">IF(J61&gt;$I$2,"Sim","Não")</f>
        <v>Sim</v>
      </c>
      <c r="J61" s="16" t="n">
        <v>44760</v>
      </c>
      <c r="K61" s="13"/>
      <c r="L61" s="14" t="s">
        <v>35</v>
      </c>
      <c r="M61" s="14" t="s">
        <v>35</v>
      </c>
      <c r="N61" s="13" t="n">
        <v>1348</v>
      </c>
      <c r="O61" s="17" t="n">
        <v>1531.2</v>
      </c>
      <c r="P61" s="17" t="n">
        <f aca="false">O61*N61</f>
        <v>2064057.6</v>
      </c>
      <c r="Q61" s="13" t="s">
        <v>33</v>
      </c>
    </row>
    <row r="62" customFormat="false" ht="15" hidden="false" customHeight="false" outlineLevel="0" collapsed="false">
      <c r="B62" s="13" t="n">
        <v>2022</v>
      </c>
      <c r="C62" s="13" t="n">
        <v>57</v>
      </c>
      <c r="D62" s="13" t="s">
        <v>116</v>
      </c>
      <c r="E62" s="13" t="n">
        <v>20</v>
      </c>
      <c r="F62" s="14" t="s">
        <v>117</v>
      </c>
      <c r="G62" s="13"/>
      <c r="H62" s="13" t="s">
        <v>105</v>
      </c>
      <c r="I62" s="15" t="str">
        <f aca="false">IF(J62&gt;$I$2,"Sim","Não")</f>
        <v>Sim</v>
      </c>
      <c r="J62" s="16" t="n">
        <v>44760</v>
      </c>
      <c r="K62" s="13"/>
      <c r="L62" s="14" t="s">
        <v>23</v>
      </c>
      <c r="M62" s="14" t="s">
        <v>23</v>
      </c>
      <c r="N62" s="13" t="n">
        <v>2319</v>
      </c>
      <c r="O62" s="17" t="n">
        <v>23690.34</v>
      </c>
      <c r="P62" s="17" t="n">
        <f aca="false">O62*N62</f>
        <v>54937898.46</v>
      </c>
      <c r="Q62" s="13" t="s">
        <v>24</v>
      </c>
    </row>
    <row r="63" customFormat="false" ht="15" hidden="false" customHeight="false" outlineLevel="0" collapsed="false">
      <c r="B63" s="13" t="n">
        <v>2022</v>
      </c>
      <c r="C63" s="13" t="n">
        <v>58</v>
      </c>
      <c r="D63" s="13" t="s">
        <v>116</v>
      </c>
      <c r="E63" s="13" t="n">
        <v>20</v>
      </c>
      <c r="F63" s="14" t="s">
        <v>117</v>
      </c>
      <c r="G63" s="13"/>
      <c r="H63" s="13" t="s">
        <v>105</v>
      </c>
      <c r="I63" s="15" t="str">
        <f aca="false">IF(J63&gt;$I$2,"Sim","Não")</f>
        <v>Sim</v>
      </c>
      <c r="J63" s="16" t="n">
        <v>44760</v>
      </c>
      <c r="K63" s="13"/>
      <c r="L63" s="14" t="s">
        <v>27</v>
      </c>
      <c r="M63" s="14" t="s">
        <v>27</v>
      </c>
      <c r="N63" s="13" t="n">
        <v>6986</v>
      </c>
      <c r="O63" s="17" t="n">
        <v>4593.6</v>
      </c>
      <c r="P63" s="17" t="n">
        <f aca="false">O63*N63</f>
        <v>32090889.6</v>
      </c>
      <c r="Q63" s="13" t="s">
        <v>24</v>
      </c>
    </row>
    <row r="64" customFormat="false" ht="30" hidden="false" customHeight="false" outlineLevel="0" collapsed="false">
      <c r="B64" s="13" t="n">
        <v>2022</v>
      </c>
      <c r="C64" s="13" t="n">
        <v>59</v>
      </c>
      <c r="D64" s="13" t="s">
        <v>116</v>
      </c>
      <c r="E64" s="13" t="n">
        <v>20</v>
      </c>
      <c r="F64" s="14" t="s">
        <v>117</v>
      </c>
      <c r="G64" s="13"/>
      <c r="H64" s="13" t="s">
        <v>105</v>
      </c>
      <c r="I64" s="15" t="str">
        <f aca="false">IF(J64&gt;$I$2,"Sim","Não")</f>
        <v>Sim</v>
      </c>
      <c r="J64" s="16" t="n">
        <v>44760</v>
      </c>
      <c r="K64" s="13"/>
      <c r="L64" s="14" t="s">
        <v>42</v>
      </c>
      <c r="M64" s="14" t="s">
        <v>42</v>
      </c>
      <c r="N64" s="13" t="n">
        <v>58</v>
      </c>
      <c r="O64" s="17" t="n">
        <v>3266.4</v>
      </c>
      <c r="P64" s="17" t="n">
        <f aca="false">O64*N64</f>
        <v>189451.2</v>
      </c>
      <c r="Q64" s="13" t="s">
        <v>33</v>
      </c>
    </row>
    <row r="65" customFormat="false" ht="45" hidden="false" customHeight="false" outlineLevel="0" collapsed="false">
      <c r="B65" s="13" t="n">
        <v>2022</v>
      </c>
      <c r="C65" s="13" t="n">
        <v>60</v>
      </c>
      <c r="D65" s="13" t="s">
        <v>116</v>
      </c>
      <c r="E65" s="13" t="n">
        <v>20</v>
      </c>
      <c r="F65" s="14" t="s">
        <v>117</v>
      </c>
      <c r="G65" s="13"/>
      <c r="H65" s="13" t="s">
        <v>105</v>
      </c>
      <c r="I65" s="15" t="str">
        <f aca="false">IF(J65&gt;$I$2,"Sim","Não")</f>
        <v>Sim</v>
      </c>
      <c r="J65" s="16" t="n">
        <v>44760</v>
      </c>
      <c r="K65" s="13"/>
      <c r="L65" s="14" t="s">
        <v>92</v>
      </c>
      <c r="M65" s="14" t="s">
        <v>92</v>
      </c>
      <c r="N65" s="13" t="n">
        <v>33</v>
      </c>
      <c r="O65" s="17" t="n">
        <v>2568</v>
      </c>
      <c r="P65" s="17" t="n">
        <f aca="false">O65*N65</f>
        <v>84744</v>
      </c>
      <c r="Q65" s="13" t="s">
        <v>33</v>
      </c>
    </row>
    <row r="66" customFormat="false" ht="30" hidden="false" customHeight="false" outlineLevel="0" collapsed="false">
      <c r="B66" s="13" t="n">
        <v>2022</v>
      </c>
      <c r="C66" s="13" t="n">
        <v>61</v>
      </c>
      <c r="D66" s="13" t="s">
        <v>116</v>
      </c>
      <c r="E66" s="13" t="n">
        <v>20</v>
      </c>
      <c r="F66" s="14" t="s">
        <v>117</v>
      </c>
      <c r="G66" s="13"/>
      <c r="H66" s="13" t="s">
        <v>105</v>
      </c>
      <c r="I66" s="15" t="str">
        <f aca="false">IF(J66&gt;$I$2,"Sim","Não")</f>
        <v>Sim</v>
      </c>
      <c r="J66" s="16" t="n">
        <v>44760</v>
      </c>
      <c r="K66" s="13"/>
      <c r="L66" s="14" t="s">
        <v>108</v>
      </c>
      <c r="M66" s="14" t="s">
        <v>108</v>
      </c>
      <c r="N66" s="13" t="n">
        <v>600</v>
      </c>
      <c r="O66" s="17" t="n">
        <v>1104</v>
      </c>
      <c r="P66" s="17" t="n">
        <f aca="false">O66*N66</f>
        <v>662400</v>
      </c>
      <c r="Q66" s="13" t="s">
        <v>33</v>
      </c>
    </row>
    <row r="67" customFormat="false" ht="30" hidden="false" customHeight="false" outlineLevel="0" collapsed="false">
      <c r="B67" s="13" t="n">
        <v>2022</v>
      </c>
      <c r="C67" s="13" t="n">
        <v>62</v>
      </c>
      <c r="D67" s="13" t="s">
        <v>116</v>
      </c>
      <c r="E67" s="13" t="n">
        <v>20</v>
      </c>
      <c r="F67" s="14" t="s">
        <v>117</v>
      </c>
      <c r="G67" s="13"/>
      <c r="H67" s="13" t="s">
        <v>105</v>
      </c>
      <c r="I67" s="15" t="str">
        <f aca="false">IF(J67&gt;$I$2,"Sim","Não")</f>
        <v>Sim</v>
      </c>
      <c r="J67" s="16" t="n">
        <v>44760</v>
      </c>
      <c r="K67" s="13"/>
      <c r="L67" s="14" t="s">
        <v>47</v>
      </c>
      <c r="M67" s="14" t="s">
        <v>47</v>
      </c>
      <c r="N67" s="13" t="n">
        <v>959</v>
      </c>
      <c r="O67" s="17" t="n">
        <v>9799.2</v>
      </c>
      <c r="P67" s="17" t="n">
        <f aca="false">O67*N67</f>
        <v>9397432.8</v>
      </c>
      <c r="Q67" s="13" t="s">
        <v>24</v>
      </c>
    </row>
    <row r="68" customFormat="false" ht="45" hidden="false" customHeight="false" outlineLevel="0" collapsed="false">
      <c r="B68" s="13" t="n">
        <v>2022</v>
      </c>
      <c r="C68" s="13" t="n">
        <v>63</v>
      </c>
      <c r="D68" s="13" t="s">
        <v>116</v>
      </c>
      <c r="E68" s="13" t="n">
        <v>20</v>
      </c>
      <c r="F68" s="14" t="s">
        <v>117</v>
      </c>
      <c r="G68" s="13"/>
      <c r="H68" s="13" t="s">
        <v>105</v>
      </c>
      <c r="I68" s="15" t="str">
        <f aca="false">IF(J68&gt;$I$2,"Sim","Não")</f>
        <v>Sim</v>
      </c>
      <c r="J68" s="16" t="n">
        <v>44760</v>
      </c>
      <c r="K68" s="13"/>
      <c r="L68" s="14" t="s">
        <v>110</v>
      </c>
      <c r="M68" s="14" t="s">
        <v>110</v>
      </c>
      <c r="N68" s="13" t="n">
        <v>1478</v>
      </c>
      <c r="O68" s="17" t="n">
        <v>7704</v>
      </c>
      <c r="P68" s="17" t="n">
        <f aca="false">O68*N68</f>
        <v>11386512</v>
      </c>
      <c r="Q68" s="13" t="s">
        <v>24</v>
      </c>
    </row>
    <row r="69" customFormat="false" ht="30" hidden="false" customHeight="false" outlineLevel="0" collapsed="false">
      <c r="B69" s="13" t="n">
        <v>2022</v>
      </c>
      <c r="C69" s="13" t="n">
        <v>64</v>
      </c>
      <c r="D69" s="13" t="s">
        <v>116</v>
      </c>
      <c r="E69" s="13" t="n">
        <v>20</v>
      </c>
      <c r="F69" s="14" t="s">
        <v>117</v>
      </c>
      <c r="G69" s="13"/>
      <c r="H69" s="13" t="s">
        <v>105</v>
      </c>
      <c r="I69" s="15" t="str">
        <f aca="false">IF(J69&gt;$I$2,"Sim","Não")</f>
        <v>Sim</v>
      </c>
      <c r="J69" s="16" t="n">
        <v>44760</v>
      </c>
      <c r="K69" s="13"/>
      <c r="L69" s="14" t="s">
        <v>109</v>
      </c>
      <c r="M69" s="14" t="s">
        <v>109</v>
      </c>
      <c r="N69" s="13" t="n">
        <v>1200</v>
      </c>
      <c r="O69" s="17" t="n">
        <v>3312</v>
      </c>
      <c r="P69" s="17" t="n">
        <f aca="false">O69*N69</f>
        <v>3974400</v>
      </c>
      <c r="Q69" s="13" t="s">
        <v>24</v>
      </c>
    </row>
    <row r="70" customFormat="false" ht="30" hidden="false" customHeight="false" outlineLevel="0" collapsed="false">
      <c r="B70" s="13" t="n">
        <v>2022</v>
      </c>
      <c r="C70" s="13" t="n">
        <v>65</v>
      </c>
      <c r="D70" s="13" t="s">
        <v>116</v>
      </c>
      <c r="E70" s="13" t="n">
        <v>20</v>
      </c>
      <c r="F70" s="14" t="s">
        <v>117</v>
      </c>
      <c r="G70" s="13"/>
      <c r="H70" s="13" t="s">
        <v>105</v>
      </c>
      <c r="I70" s="15" t="str">
        <f aca="false">IF(J70&gt;$I$2,"Sim","Não")</f>
        <v>Sim</v>
      </c>
      <c r="J70" s="16" t="n">
        <v>44760</v>
      </c>
      <c r="K70" s="13"/>
      <c r="L70" s="14" t="s">
        <v>37</v>
      </c>
      <c r="M70" s="14" t="s">
        <v>37</v>
      </c>
      <c r="N70" s="13" t="n">
        <v>272</v>
      </c>
      <c r="O70" s="17" t="n">
        <v>21150</v>
      </c>
      <c r="P70" s="17" t="n">
        <f aca="false">O70*N70</f>
        <v>5752800</v>
      </c>
      <c r="Q70" s="13" t="s">
        <v>33</v>
      </c>
    </row>
    <row r="71" customFormat="false" ht="30" hidden="false" customHeight="false" outlineLevel="0" collapsed="false">
      <c r="B71" s="13" t="n">
        <v>2022</v>
      </c>
      <c r="C71" s="13" t="n">
        <v>66</v>
      </c>
      <c r="D71" s="13" t="s">
        <v>116</v>
      </c>
      <c r="E71" s="13" t="n">
        <v>20</v>
      </c>
      <c r="F71" s="14" t="s">
        <v>117</v>
      </c>
      <c r="G71" s="13"/>
      <c r="H71" s="13" t="s">
        <v>105</v>
      </c>
      <c r="I71" s="15" t="str">
        <f aca="false">IF(J71&gt;$I$2,"Sim","Não")</f>
        <v>Sim</v>
      </c>
      <c r="J71" s="16" t="n">
        <v>44760</v>
      </c>
      <c r="K71" s="13"/>
      <c r="L71" s="14" t="s">
        <v>55</v>
      </c>
      <c r="M71" s="14" t="s">
        <v>55</v>
      </c>
      <c r="N71" s="13" t="n">
        <v>1511</v>
      </c>
      <c r="O71" s="17" t="n">
        <v>58500</v>
      </c>
      <c r="P71" s="17" t="n">
        <f aca="false">O71*N71</f>
        <v>88393500</v>
      </c>
      <c r="Q71" s="13" t="s">
        <v>24</v>
      </c>
    </row>
    <row r="72" customFormat="false" ht="15" hidden="false" customHeight="false" outlineLevel="0" collapsed="false">
      <c r="B72" s="13" t="n">
        <v>2022</v>
      </c>
      <c r="C72" s="13" t="n">
        <v>67</v>
      </c>
      <c r="D72" s="13" t="s">
        <v>116</v>
      </c>
      <c r="E72" s="13" t="n">
        <v>20</v>
      </c>
      <c r="F72" s="14" t="s">
        <v>117</v>
      </c>
      <c r="G72" s="13"/>
      <c r="H72" s="13" t="s">
        <v>105</v>
      </c>
      <c r="I72" s="15" t="str">
        <f aca="false">IF(J72&gt;$I$2,"Sim","Não")</f>
        <v>Sim</v>
      </c>
      <c r="J72" s="16" t="n">
        <v>44760</v>
      </c>
      <c r="K72" s="13"/>
      <c r="L72" s="14" t="s">
        <v>80</v>
      </c>
      <c r="M72" s="14" t="s">
        <v>80</v>
      </c>
      <c r="N72" s="13" t="n">
        <v>321</v>
      </c>
      <c r="O72" s="17" t="n">
        <v>11500</v>
      </c>
      <c r="P72" s="17" t="n">
        <f aca="false">O72*N72</f>
        <v>3691500</v>
      </c>
      <c r="Q72" s="13" t="s">
        <v>33</v>
      </c>
    </row>
    <row r="73" customFormat="false" ht="15" hidden="false" customHeight="false" outlineLevel="0" collapsed="false">
      <c r="B73" s="13" t="n">
        <v>2022</v>
      </c>
      <c r="C73" s="13" t="n">
        <v>68</v>
      </c>
      <c r="D73" s="13" t="s">
        <v>116</v>
      </c>
      <c r="E73" s="13" t="n">
        <v>20</v>
      </c>
      <c r="F73" s="14" t="s">
        <v>117</v>
      </c>
      <c r="G73" s="13"/>
      <c r="H73" s="13" t="s">
        <v>105</v>
      </c>
      <c r="I73" s="15" t="str">
        <f aca="false">IF(J73&gt;$I$2,"Sim","Não")</f>
        <v>Sim</v>
      </c>
      <c r="J73" s="16" t="n">
        <v>44760</v>
      </c>
      <c r="K73" s="13"/>
      <c r="L73" s="14" t="s">
        <v>106</v>
      </c>
      <c r="M73" s="14" t="s">
        <v>106</v>
      </c>
      <c r="N73" s="13" t="n">
        <v>1688</v>
      </c>
      <c r="O73" s="17" t="n">
        <v>31350</v>
      </c>
      <c r="P73" s="17" t="n">
        <f aca="false">O73*N73</f>
        <v>52918800</v>
      </c>
      <c r="Q73" s="13" t="s">
        <v>24</v>
      </c>
    </row>
    <row r="74" customFormat="false" ht="15" hidden="false" customHeight="false" outlineLevel="0" collapsed="false">
      <c r="B74" s="13" t="n">
        <v>2022</v>
      </c>
      <c r="C74" s="13"/>
      <c r="D74" s="13" t="s">
        <v>116</v>
      </c>
      <c r="E74" s="13" t="n">
        <v>20</v>
      </c>
      <c r="F74" s="14" t="s">
        <v>117</v>
      </c>
      <c r="G74" s="13"/>
      <c r="H74" s="13" t="s">
        <v>105</v>
      </c>
      <c r="I74" s="15" t="str">
        <f aca="false">IF(J74&gt;$I$2,"Sim","Não")</f>
        <v>Sim</v>
      </c>
      <c r="J74" s="16" t="n">
        <v>44760</v>
      </c>
      <c r="K74" s="13"/>
      <c r="L74" s="14" t="s">
        <v>102</v>
      </c>
      <c r="M74" s="14" t="s">
        <v>102</v>
      </c>
      <c r="N74" s="13" t="n">
        <v>132</v>
      </c>
      <c r="O74" s="17" t="n">
        <v>2051.76</v>
      </c>
      <c r="P74" s="17" t="n">
        <f aca="false">O74*N74</f>
        <v>270832.32</v>
      </c>
      <c r="Q74" s="13" t="s">
        <v>33</v>
      </c>
    </row>
    <row r="75" customFormat="false" ht="15" hidden="false" customHeight="false" outlineLevel="0" collapsed="false">
      <c r="B75" s="13" t="n">
        <v>2022</v>
      </c>
      <c r="C75" s="13"/>
      <c r="D75" s="13" t="s">
        <v>116</v>
      </c>
      <c r="E75" s="13" t="n">
        <v>20</v>
      </c>
      <c r="F75" s="14" t="s">
        <v>117</v>
      </c>
      <c r="G75" s="13"/>
      <c r="H75" s="13" t="s">
        <v>105</v>
      </c>
      <c r="I75" s="15" t="str">
        <f aca="false">IF(J75&gt;$I$2,"Sim","Não")</f>
        <v>Sim</v>
      </c>
      <c r="J75" s="16" t="n">
        <v>44760</v>
      </c>
      <c r="K75" s="13"/>
      <c r="L75" s="14" t="s">
        <v>113</v>
      </c>
      <c r="M75" s="14" t="s">
        <v>113</v>
      </c>
      <c r="N75" s="13" t="n">
        <v>1344</v>
      </c>
      <c r="O75" s="17" t="n">
        <v>5847.42</v>
      </c>
      <c r="P75" s="17" t="n">
        <f aca="false">O75*N75</f>
        <v>7858932.48</v>
      </c>
      <c r="Q75" s="13" t="s">
        <v>24</v>
      </c>
    </row>
    <row r="76" customFormat="false" ht="15" hidden="false" customHeight="false" outlineLevel="0" collapsed="false">
      <c r="B76" s="13" t="n">
        <v>2022</v>
      </c>
      <c r="C76" s="13"/>
      <c r="D76" s="13" t="s">
        <v>116</v>
      </c>
      <c r="E76" s="13" t="n">
        <v>20</v>
      </c>
      <c r="F76" s="14" t="s">
        <v>117</v>
      </c>
      <c r="G76" s="13"/>
      <c r="H76" s="13" t="s">
        <v>105</v>
      </c>
      <c r="I76" s="15" t="str">
        <f aca="false">IF(J76&gt;$I$2,"Sim","Não")</f>
        <v>Sim</v>
      </c>
      <c r="J76" s="16" t="n">
        <v>44760</v>
      </c>
      <c r="K76" s="13"/>
      <c r="L76" s="14" t="s">
        <v>114</v>
      </c>
      <c r="M76" s="14" t="s">
        <v>114</v>
      </c>
      <c r="N76" s="13" t="n">
        <v>719</v>
      </c>
      <c r="O76" s="17" t="n">
        <v>1032.42</v>
      </c>
      <c r="P76" s="17" t="n">
        <f aca="false">O76*N76</f>
        <v>742309.98</v>
      </c>
      <c r="Q76" s="13" t="s">
        <v>33</v>
      </c>
    </row>
    <row r="77" customFormat="false" ht="30" hidden="false" customHeight="false" outlineLevel="0" collapsed="false">
      <c r="B77" s="13" t="n">
        <v>2022</v>
      </c>
      <c r="C77" s="13" t="n">
        <v>69</v>
      </c>
      <c r="D77" s="13" t="s">
        <v>118</v>
      </c>
      <c r="E77" s="13" t="n">
        <v>21</v>
      </c>
      <c r="F77" s="14" t="s">
        <v>119</v>
      </c>
      <c r="G77" s="13"/>
      <c r="H77" s="13" t="s">
        <v>105</v>
      </c>
      <c r="I77" s="15" t="str">
        <f aca="false">IF(J77&gt;$I$2,"Sim","Não")</f>
        <v>Sim</v>
      </c>
      <c r="J77" s="16" t="n">
        <v>44759</v>
      </c>
      <c r="K77" s="13"/>
      <c r="L77" s="14" t="s">
        <v>37</v>
      </c>
      <c r="M77" s="14" t="s">
        <v>37</v>
      </c>
      <c r="N77" s="13" t="n">
        <v>272</v>
      </c>
      <c r="O77" s="17" t="n">
        <v>18900</v>
      </c>
      <c r="P77" s="17" t="n">
        <f aca="false">O77*N77</f>
        <v>5140800</v>
      </c>
      <c r="Q77" s="13" t="s">
        <v>33</v>
      </c>
    </row>
    <row r="78" customFormat="false" ht="30" hidden="false" customHeight="false" outlineLevel="0" collapsed="false">
      <c r="B78" s="13" t="n">
        <v>2022</v>
      </c>
      <c r="C78" s="13" t="n">
        <v>70</v>
      </c>
      <c r="D78" s="13" t="s">
        <v>118</v>
      </c>
      <c r="E78" s="13" t="n">
        <v>21</v>
      </c>
      <c r="F78" s="14" t="s">
        <v>119</v>
      </c>
      <c r="G78" s="13"/>
      <c r="H78" s="13" t="s">
        <v>105</v>
      </c>
      <c r="I78" s="15" t="str">
        <f aca="false">IF(J78&gt;$I$2,"Sim","Não")</f>
        <v>Sim</v>
      </c>
      <c r="J78" s="16" t="n">
        <v>44759</v>
      </c>
      <c r="K78" s="13"/>
      <c r="L78" s="14" t="s">
        <v>55</v>
      </c>
      <c r="M78" s="14" t="s">
        <v>55</v>
      </c>
      <c r="N78" s="13" t="n">
        <v>1511</v>
      </c>
      <c r="O78" s="17" t="n">
        <v>53500</v>
      </c>
      <c r="P78" s="17" t="n">
        <f aca="false">O78*N78</f>
        <v>80838500</v>
      </c>
      <c r="Q78" s="13" t="s">
        <v>24</v>
      </c>
    </row>
    <row r="79" customFormat="false" ht="15" hidden="false" customHeight="false" outlineLevel="0" collapsed="false">
      <c r="B79" s="13" t="n">
        <v>2022</v>
      </c>
      <c r="C79" s="13" t="n">
        <v>71</v>
      </c>
      <c r="D79" s="13" t="s">
        <v>118</v>
      </c>
      <c r="E79" s="13" t="n">
        <v>21</v>
      </c>
      <c r="F79" s="14" t="s">
        <v>119</v>
      </c>
      <c r="G79" s="13"/>
      <c r="H79" s="13" t="s">
        <v>105</v>
      </c>
      <c r="I79" s="15" t="str">
        <f aca="false">IF(J79&gt;$I$2,"Sim","Não")</f>
        <v>Sim</v>
      </c>
      <c r="J79" s="16" t="n">
        <v>44759</v>
      </c>
      <c r="K79" s="13"/>
      <c r="L79" s="14" t="s">
        <v>80</v>
      </c>
      <c r="M79" s="14" t="s">
        <v>80</v>
      </c>
      <c r="N79" s="13" t="n">
        <v>321</v>
      </c>
      <c r="O79" s="17" t="n">
        <v>11200</v>
      </c>
      <c r="P79" s="17" t="n">
        <f aca="false">O79*N79</f>
        <v>3595200</v>
      </c>
      <c r="Q79" s="13" t="s">
        <v>33</v>
      </c>
    </row>
    <row r="80" customFormat="false" ht="15" hidden="false" customHeight="false" outlineLevel="0" collapsed="false">
      <c r="B80" s="13" t="n">
        <v>2022</v>
      </c>
      <c r="C80" s="13" t="n">
        <v>72</v>
      </c>
      <c r="D80" s="13" t="s">
        <v>118</v>
      </c>
      <c r="E80" s="13" t="n">
        <v>21</v>
      </c>
      <c r="F80" s="14" t="s">
        <v>119</v>
      </c>
      <c r="G80" s="13"/>
      <c r="H80" s="13" t="s">
        <v>105</v>
      </c>
      <c r="I80" s="15" t="str">
        <f aca="false">IF(J80&gt;$I$2,"Sim","Não")</f>
        <v>Sim</v>
      </c>
      <c r="J80" s="16" t="n">
        <v>44759</v>
      </c>
      <c r="K80" s="13"/>
      <c r="L80" s="14" t="s">
        <v>106</v>
      </c>
      <c r="M80" s="14" t="s">
        <v>106</v>
      </c>
      <c r="N80" s="13" t="n">
        <v>1688</v>
      </c>
      <c r="O80" s="17" t="n">
        <v>30100</v>
      </c>
      <c r="P80" s="17" t="n">
        <f aca="false">O80*N80</f>
        <v>50808800</v>
      </c>
      <c r="Q80" s="13" t="s">
        <v>24</v>
      </c>
    </row>
    <row r="81" customFormat="false" ht="30" hidden="false" customHeight="false" outlineLevel="0" collapsed="false">
      <c r="B81" s="13" t="n">
        <v>2022</v>
      </c>
      <c r="C81" s="13" t="n">
        <v>73</v>
      </c>
      <c r="D81" s="13" t="s">
        <v>120</v>
      </c>
      <c r="E81" s="13" t="n">
        <v>22</v>
      </c>
      <c r="F81" s="14" t="s">
        <v>121</v>
      </c>
      <c r="G81" s="13"/>
      <c r="H81" s="13" t="s">
        <v>105</v>
      </c>
      <c r="I81" s="15" t="str">
        <f aca="false">IF(J81&gt;$I$2,"Sim","Não")</f>
        <v>Sim</v>
      </c>
      <c r="J81" s="16" t="n">
        <v>44761</v>
      </c>
      <c r="K81" s="13"/>
      <c r="L81" s="14" t="s">
        <v>37</v>
      </c>
      <c r="M81" s="14" t="s">
        <v>37</v>
      </c>
      <c r="N81" s="13" t="n">
        <v>272</v>
      </c>
      <c r="O81" s="17" t="n">
        <v>17092</v>
      </c>
      <c r="P81" s="17" t="n">
        <f aca="false">O81*N81</f>
        <v>4649024</v>
      </c>
      <c r="Q81" s="13" t="s">
        <v>33</v>
      </c>
    </row>
    <row r="82" customFormat="false" ht="30" hidden="false" customHeight="false" outlineLevel="0" collapsed="false">
      <c r="B82" s="13" t="n">
        <v>2022</v>
      </c>
      <c r="C82" s="13" t="n">
        <v>74</v>
      </c>
      <c r="D82" s="13" t="s">
        <v>120</v>
      </c>
      <c r="E82" s="13" t="n">
        <v>22</v>
      </c>
      <c r="F82" s="14" t="s">
        <v>121</v>
      </c>
      <c r="G82" s="13"/>
      <c r="H82" s="13" t="s">
        <v>105</v>
      </c>
      <c r="I82" s="15" t="str">
        <f aca="false">IF(J82&gt;$I$2,"Sim","Não")</f>
        <v>Sim</v>
      </c>
      <c r="J82" s="16" t="n">
        <v>44762</v>
      </c>
      <c r="K82" s="13"/>
      <c r="L82" s="14" t="s">
        <v>55</v>
      </c>
      <c r="M82" s="14" t="s">
        <v>55</v>
      </c>
      <c r="N82" s="13" t="n">
        <v>1511</v>
      </c>
      <c r="O82" s="17" t="n">
        <v>48703</v>
      </c>
      <c r="P82" s="17" t="n">
        <f aca="false">O82*N82</f>
        <v>73590233</v>
      </c>
      <c r="Q82" s="13" t="s">
        <v>24</v>
      </c>
    </row>
    <row r="83" customFormat="false" ht="15" hidden="false" customHeight="false" outlineLevel="0" collapsed="false">
      <c r="B83" s="13" t="n">
        <v>2022</v>
      </c>
      <c r="C83" s="13" t="n">
        <v>75</v>
      </c>
      <c r="D83" s="13" t="s">
        <v>120</v>
      </c>
      <c r="E83" s="13" t="n">
        <v>22</v>
      </c>
      <c r="F83" s="14" t="s">
        <v>121</v>
      </c>
      <c r="G83" s="13"/>
      <c r="H83" s="13" t="s">
        <v>105</v>
      </c>
      <c r="I83" s="15" t="str">
        <f aca="false">IF(J83&gt;$I$2,"Sim","Não")</f>
        <v>Sim</v>
      </c>
      <c r="J83" s="16" t="n">
        <v>44763</v>
      </c>
      <c r="K83" s="13"/>
      <c r="L83" s="14" t="s">
        <v>80</v>
      </c>
      <c r="M83" s="14" t="s">
        <v>80</v>
      </c>
      <c r="N83" s="13" t="n">
        <v>321</v>
      </c>
      <c r="O83" s="17" t="n">
        <v>9236</v>
      </c>
      <c r="P83" s="17" t="n">
        <f aca="false">O83*N83</f>
        <v>2964756</v>
      </c>
      <c r="Q83" s="13" t="s">
        <v>33</v>
      </c>
    </row>
    <row r="84" customFormat="false" ht="15" hidden="false" customHeight="false" outlineLevel="0" collapsed="false">
      <c r="B84" s="13" t="n">
        <v>2022</v>
      </c>
      <c r="C84" s="13" t="n">
        <v>76</v>
      </c>
      <c r="D84" s="13" t="s">
        <v>120</v>
      </c>
      <c r="E84" s="13" t="n">
        <v>22</v>
      </c>
      <c r="F84" s="14" t="s">
        <v>121</v>
      </c>
      <c r="G84" s="13"/>
      <c r="H84" s="13" t="s">
        <v>105</v>
      </c>
      <c r="I84" s="15" t="str">
        <f aca="false">IF(J84&gt;$I$2,"Sim","Não")</f>
        <v>Sim</v>
      </c>
      <c r="J84" s="16" t="n">
        <v>44764</v>
      </c>
      <c r="K84" s="13"/>
      <c r="L84" s="14" t="s">
        <v>106</v>
      </c>
      <c r="M84" s="14" t="s">
        <v>106</v>
      </c>
      <c r="N84" s="13" t="n">
        <v>1688</v>
      </c>
      <c r="O84" s="17" t="n">
        <v>26328</v>
      </c>
      <c r="P84" s="17" t="n">
        <f aca="false">O84*N84</f>
        <v>44441664</v>
      </c>
      <c r="Q84" s="13" t="s">
        <v>24</v>
      </c>
    </row>
    <row r="85" customFormat="false" ht="30" hidden="false" customHeight="false" outlineLevel="0" collapsed="false">
      <c r="B85" s="13" t="n">
        <v>2022</v>
      </c>
      <c r="C85" s="13" t="n">
        <v>77</v>
      </c>
      <c r="D85" s="13" t="s">
        <v>122</v>
      </c>
      <c r="E85" s="13" t="n">
        <v>23</v>
      </c>
      <c r="F85" s="14" t="s">
        <v>123</v>
      </c>
      <c r="G85" s="13"/>
      <c r="H85" s="13" t="s">
        <v>124</v>
      </c>
      <c r="I85" s="15" t="str">
        <f aca="false">IF(J85&gt;$I$2,"Sim","Não")</f>
        <v>Sim</v>
      </c>
      <c r="J85" s="16" t="n">
        <v>44701</v>
      </c>
      <c r="K85" s="14" t="s">
        <v>125</v>
      </c>
      <c r="L85" s="14" t="s">
        <v>55</v>
      </c>
      <c r="M85" s="14" t="s">
        <v>55</v>
      </c>
      <c r="N85" s="13" t="n">
        <v>2</v>
      </c>
      <c r="O85" s="17" t="n">
        <f aca="false">70964/N85</f>
        <v>35482</v>
      </c>
      <c r="P85" s="17"/>
      <c r="Q85" s="13" t="s">
        <v>24</v>
      </c>
    </row>
    <row r="86" customFormat="false" ht="15" hidden="false" customHeight="false" outlineLevel="0" collapsed="false">
      <c r="B86" s="13" t="n">
        <v>2022</v>
      </c>
      <c r="C86" s="13" t="n">
        <v>78</v>
      </c>
      <c r="D86" s="13" t="s">
        <v>122</v>
      </c>
      <c r="E86" s="13" t="n">
        <v>23</v>
      </c>
      <c r="F86" s="14" t="s">
        <v>123</v>
      </c>
      <c r="G86" s="13"/>
      <c r="H86" s="13" t="s">
        <v>126</v>
      </c>
      <c r="I86" s="15" t="str">
        <f aca="false">IF(J86&gt;$I$2,"Sim","Não")</f>
        <v>Sim</v>
      </c>
      <c r="J86" s="16" t="n">
        <v>44701</v>
      </c>
      <c r="K86" s="13" t="s">
        <v>127</v>
      </c>
      <c r="L86" s="14" t="s">
        <v>106</v>
      </c>
      <c r="M86" s="14" t="s">
        <v>106</v>
      </c>
      <c r="N86" s="13" t="n">
        <v>5</v>
      </c>
      <c r="O86" s="17" t="n">
        <f aca="false">94825/N86</f>
        <v>18965</v>
      </c>
      <c r="P86" s="17"/>
      <c r="Q86" s="13" t="s">
        <v>24</v>
      </c>
    </row>
    <row r="87" customFormat="false" ht="30" hidden="false" customHeight="false" outlineLevel="0" collapsed="false">
      <c r="B87" s="13" t="n">
        <v>2022</v>
      </c>
      <c r="C87" s="13" t="n">
        <v>79</v>
      </c>
      <c r="D87" s="13" t="s">
        <v>128</v>
      </c>
      <c r="E87" s="13" t="n">
        <v>24</v>
      </c>
      <c r="F87" s="14" t="s">
        <v>129</v>
      </c>
      <c r="G87" s="13"/>
      <c r="H87" s="13" t="s">
        <v>130</v>
      </c>
      <c r="I87" s="15" t="str">
        <f aca="false">IF(J87&gt;$I$2,"Sim","Não")</f>
        <v>Sim</v>
      </c>
      <c r="J87" s="16" t="n">
        <v>44580</v>
      </c>
      <c r="K87" s="14" t="s">
        <v>131</v>
      </c>
      <c r="L87" s="14" t="s">
        <v>108</v>
      </c>
      <c r="M87" s="14" t="s">
        <v>108</v>
      </c>
      <c r="N87" s="13" t="n">
        <v>843</v>
      </c>
      <c r="O87" s="17" t="n">
        <v>701.45</v>
      </c>
      <c r="P87" s="17"/>
      <c r="Q87" s="13" t="s">
        <v>33</v>
      </c>
    </row>
    <row r="88" customFormat="false" ht="30" hidden="false" customHeight="false" outlineLevel="0" collapsed="false">
      <c r="B88" s="13" t="n">
        <v>2022</v>
      </c>
      <c r="C88" s="13" t="n">
        <v>80</v>
      </c>
      <c r="D88" s="13" t="s">
        <v>128</v>
      </c>
      <c r="E88" s="13" t="n">
        <v>24</v>
      </c>
      <c r="F88" s="14" t="s">
        <v>129</v>
      </c>
      <c r="G88" s="13"/>
      <c r="H88" s="13" t="s">
        <v>132</v>
      </c>
      <c r="I88" s="15" t="str">
        <f aca="false">IF(J88&gt;$I$2,"Sim","Não")</f>
        <v>Sim</v>
      </c>
      <c r="J88" s="16" t="n">
        <v>44580</v>
      </c>
      <c r="K88" s="14" t="s">
        <v>133</v>
      </c>
      <c r="L88" s="14" t="s">
        <v>109</v>
      </c>
      <c r="M88" s="14" t="s">
        <v>109</v>
      </c>
      <c r="N88" s="13" t="n">
        <v>843</v>
      </c>
      <c r="O88" s="17" t="n">
        <v>2000</v>
      </c>
      <c r="P88" s="17"/>
      <c r="Q88" s="13" t="s">
        <v>24</v>
      </c>
    </row>
    <row r="89" customFormat="false" ht="30" hidden="false" customHeight="false" outlineLevel="0" collapsed="false">
      <c r="B89" s="13" t="n">
        <v>2022</v>
      </c>
      <c r="C89" s="13" t="n">
        <v>81</v>
      </c>
      <c r="D89" s="13" t="s">
        <v>134</v>
      </c>
      <c r="E89" s="13" t="n">
        <v>25</v>
      </c>
      <c r="F89" s="14" t="s">
        <v>135</v>
      </c>
      <c r="G89" s="13"/>
      <c r="H89" s="13" t="s">
        <v>136</v>
      </c>
      <c r="I89" s="15" t="str">
        <f aca="false">IF(J89&gt;$I$2,"Sim","Não")</f>
        <v>Sim</v>
      </c>
      <c r="J89" s="16" t="n">
        <v>44509</v>
      </c>
      <c r="K89" s="13" t="s">
        <v>137</v>
      </c>
      <c r="L89" s="14" t="s">
        <v>55</v>
      </c>
      <c r="M89" s="14" t="s">
        <v>55</v>
      </c>
      <c r="N89" s="13" t="n">
        <v>2</v>
      </c>
      <c r="O89" s="17" t="n">
        <v>26499</v>
      </c>
      <c r="P89" s="17"/>
      <c r="Q89" s="13" t="s">
        <v>24</v>
      </c>
    </row>
    <row r="90" customFormat="false" ht="45" hidden="false" customHeight="false" outlineLevel="0" collapsed="false">
      <c r="B90" s="13" t="n">
        <v>2022</v>
      </c>
      <c r="C90" s="13" t="n">
        <v>82</v>
      </c>
      <c r="D90" s="13" t="s">
        <v>138</v>
      </c>
      <c r="E90" s="13" t="n">
        <v>26</v>
      </c>
      <c r="F90" s="14" t="s">
        <v>139</v>
      </c>
      <c r="G90" s="13"/>
      <c r="H90" s="13" t="s">
        <v>140</v>
      </c>
      <c r="I90" s="15" t="str">
        <f aca="false">IF(J90&gt;$I$2,"Sim","Não")</f>
        <v>Sim</v>
      </c>
      <c r="J90" s="16" t="n">
        <v>44714</v>
      </c>
      <c r="K90" s="14" t="s">
        <v>141</v>
      </c>
      <c r="L90" s="14" t="s">
        <v>55</v>
      </c>
      <c r="M90" s="14" t="s">
        <v>55</v>
      </c>
      <c r="N90" s="13" t="n">
        <v>21</v>
      </c>
      <c r="O90" s="17" t="n">
        <v>32964</v>
      </c>
      <c r="P90" s="17"/>
      <c r="Q90" s="13" t="s">
        <v>24</v>
      </c>
    </row>
    <row r="91" customFormat="false" ht="60" hidden="false" customHeight="false" outlineLevel="0" collapsed="false">
      <c r="B91" s="13" t="n">
        <v>2022</v>
      </c>
      <c r="C91" s="13" t="n">
        <v>83</v>
      </c>
      <c r="D91" s="13" t="s">
        <v>142</v>
      </c>
      <c r="E91" s="13" t="n">
        <v>27</v>
      </c>
      <c r="F91" s="14" t="s">
        <v>143</v>
      </c>
      <c r="G91" s="13"/>
      <c r="H91" s="13" t="s">
        <v>144</v>
      </c>
      <c r="I91" s="15" t="str">
        <f aca="false">IF(J91&gt;$I$2,"Sim","Não")</f>
        <v>Sim</v>
      </c>
      <c r="J91" s="16" t="n">
        <v>44553</v>
      </c>
      <c r="K91" s="14" t="s">
        <v>145</v>
      </c>
      <c r="L91" s="14" t="s">
        <v>42</v>
      </c>
      <c r="M91" s="14" t="s">
        <v>42</v>
      </c>
      <c r="N91" s="13" t="n">
        <v>2</v>
      </c>
      <c r="O91" s="17" t="n">
        <v>1679</v>
      </c>
      <c r="P91" s="17"/>
      <c r="Q91" s="13" t="s">
        <v>33</v>
      </c>
    </row>
    <row r="92" customFormat="false" ht="15" hidden="false" customHeight="false" outlineLevel="0" collapsed="false">
      <c r="B92" s="13" t="n">
        <v>2022</v>
      </c>
      <c r="C92" s="13" t="n">
        <v>84</v>
      </c>
      <c r="D92" s="13" t="s">
        <v>142</v>
      </c>
      <c r="E92" s="13" t="n">
        <v>27</v>
      </c>
      <c r="F92" s="14" t="s">
        <v>143</v>
      </c>
      <c r="G92" s="13"/>
      <c r="H92" s="13" t="s">
        <v>146</v>
      </c>
      <c r="I92" s="15" t="str">
        <f aca="false">IF(J92&gt;$I$2,"Sim","Não")</f>
        <v>Sim</v>
      </c>
      <c r="J92" s="16" t="n">
        <v>44553</v>
      </c>
      <c r="K92" s="13" t="s">
        <v>147</v>
      </c>
      <c r="L92" s="14" t="s">
        <v>102</v>
      </c>
      <c r="M92" s="14" t="s">
        <v>102</v>
      </c>
      <c r="N92" s="13" t="n">
        <v>1</v>
      </c>
      <c r="O92" s="17" t="n">
        <v>1425</v>
      </c>
      <c r="P92" s="17"/>
      <c r="Q92" s="13" t="s">
        <v>33</v>
      </c>
    </row>
    <row r="93" customFormat="false" ht="60" hidden="false" customHeight="false" outlineLevel="0" collapsed="false">
      <c r="B93" s="13" t="n">
        <v>2022</v>
      </c>
      <c r="C93" s="13" t="n">
        <v>85</v>
      </c>
      <c r="D93" s="13" t="s">
        <v>142</v>
      </c>
      <c r="E93" s="13" t="n">
        <v>27</v>
      </c>
      <c r="F93" s="14" t="s">
        <v>143</v>
      </c>
      <c r="G93" s="13"/>
      <c r="H93" s="13" t="s">
        <v>148</v>
      </c>
      <c r="I93" s="15" t="str">
        <f aca="false">IF(J93&gt;$I$2,"Sim","Não")</f>
        <v>Sim</v>
      </c>
      <c r="J93" s="16" t="n">
        <v>44553</v>
      </c>
      <c r="K93" s="14" t="s">
        <v>149</v>
      </c>
      <c r="L93" s="14" t="s">
        <v>37</v>
      </c>
      <c r="M93" s="14" t="s">
        <v>37</v>
      </c>
      <c r="N93" s="13" t="n">
        <v>2</v>
      </c>
      <c r="O93" s="17" t="n">
        <v>11335</v>
      </c>
      <c r="P93" s="17"/>
      <c r="Q93" s="13" t="s">
        <v>33</v>
      </c>
    </row>
    <row r="94" customFormat="false" ht="45" hidden="false" customHeight="false" outlineLevel="0" collapsed="false">
      <c r="B94" s="13" t="n">
        <v>2022</v>
      </c>
      <c r="C94" s="13" t="n">
        <v>86</v>
      </c>
      <c r="D94" s="13" t="s">
        <v>150</v>
      </c>
      <c r="E94" s="13" t="n">
        <v>28</v>
      </c>
      <c r="F94" s="14" t="s">
        <v>151</v>
      </c>
      <c r="G94" s="13"/>
      <c r="H94" s="13" t="s">
        <v>152</v>
      </c>
      <c r="I94" s="15" t="str">
        <f aca="false">IF(J94&gt;$I$2,"Sim","Não")</f>
        <v>Sim</v>
      </c>
      <c r="J94" s="16" t="n">
        <v>44553</v>
      </c>
      <c r="K94" s="14" t="s">
        <v>153</v>
      </c>
      <c r="L94" s="14" t="s">
        <v>102</v>
      </c>
      <c r="M94" s="14" t="s">
        <v>102</v>
      </c>
      <c r="N94" s="13" t="n">
        <v>5</v>
      </c>
      <c r="O94" s="17" t="n">
        <f aca="false">8997/N94</f>
        <v>1799.4</v>
      </c>
      <c r="P94" s="17"/>
      <c r="Q94" s="13" t="s">
        <v>33</v>
      </c>
      <c r="R94" s="4"/>
    </row>
    <row r="95" customFormat="false" ht="45" hidden="false" customHeight="false" outlineLevel="0" collapsed="false">
      <c r="B95" s="13" t="n">
        <v>2022</v>
      </c>
      <c r="C95" s="13" t="n">
        <v>87</v>
      </c>
      <c r="D95" s="13" t="s">
        <v>150</v>
      </c>
      <c r="E95" s="13" t="n">
        <v>28</v>
      </c>
      <c r="F95" s="14" t="s">
        <v>151</v>
      </c>
      <c r="G95" s="13"/>
      <c r="H95" s="13" t="s">
        <v>154</v>
      </c>
      <c r="I95" s="15" t="str">
        <f aca="false">IF(J95&gt;$I$2,"Sim","Não")</f>
        <v>Sim</v>
      </c>
      <c r="J95" s="16" t="n">
        <v>44553</v>
      </c>
      <c r="K95" s="14" t="s">
        <v>155</v>
      </c>
      <c r="L95" s="14" t="s">
        <v>31</v>
      </c>
      <c r="M95" s="14" t="s">
        <v>31</v>
      </c>
      <c r="N95" s="13" t="n">
        <v>21</v>
      </c>
      <c r="O95" s="17" t="n">
        <f aca="false">92579.97/N95</f>
        <v>4408.57</v>
      </c>
      <c r="P95" s="17"/>
      <c r="Q95" s="13" t="s">
        <v>33</v>
      </c>
    </row>
    <row r="96" customFormat="false" ht="30" hidden="false" customHeight="false" outlineLevel="0" collapsed="false">
      <c r="B96" s="13" t="n">
        <v>2022</v>
      </c>
      <c r="C96" s="13" t="n">
        <v>88</v>
      </c>
      <c r="D96" s="13" t="s">
        <v>156</v>
      </c>
      <c r="E96" s="13" t="n">
        <v>29</v>
      </c>
      <c r="F96" s="14" t="s">
        <v>157</v>
      </c>
      <c r="G96" s="13"/>
      <c r="H96" s="13" t="s">
        <v>158</v>
      </c>
      <c r="I96" s="15" t="str">
        <f aca="false">IF(J96&gt;$I$2,"Sim","Não")</f>
        <v>Sim</v>
      </c>
      <c r="J96" s="16" t="n">
        <v>44523</v>
      </c>
      <c r="K96" s="14" t="s">
        <v>159</v>
      </c>
      <c r="L96" s="14" t="s">
        <v>106</v>
      </c>
      <c r="M96" s="14" t="s">
        <v>106</v>
      </c>
      <c r="N96" s="13" t="n">
        <v>1</v>
      </c>
      <c r="O96" s="17" t="n">
        <v>22800</v>
      </c>
      <c r="P96" s="17"/>
      <c r="Q96" s="13" t="s">
        <v>24</v>
      </c>
    </row>
    <row r="97" s="3" customFormat="true" ht="30" hidden="false" customHeight="false" outlineLevel="0" collapsed="false">
      <c r="B97" s="13" t="n">
        <v>2022</v>
      </c>
      <c r="C97" s="13" t="n">
        <v>89</v>
      </c>
      <c r="D97" s="13" t="s">
        <v>156</v>
      </c>
      <c r="E97" s="13" t="n">
        <v>29</v>
      </c>
      <c r="F97" s="14" t="s">
        <v>157</v>
      </c>
      <c r="G97" s="13"/>
      <c r="H97" s="13" t="s">
        <v>160</v>
      </c>
      <c r="I97" s="15" t="str">
        <f aca="false">IF(J97&gt;$I$2,"Sim","Não")</f>
        <v>Sim</v>
      </c>
      <c r="J97" s="16" t="n">
        <v>44523</v>
      </c>
      <c r="K97" s="14" t="s">
        <v>161</v>
      </c>
      <c r="L97" s="14" t="s">
        <v>23</v>
      </c>
      <c r="M97" s="14" t="s">
        <v>23</v>
      </c>
      <c r="N97" s="13" t="n">
        <v>4</v>
      </c>
      <c r="O97" s="17" t="n">
        <f aca="false">54720/N97</f>
        <v>13680</v>
      </c>
      <c r="P97" s="17"/>
      <c r="Q97" s="13" t="s">
        <v>24</v>
      </c>
      <c r="R97" s="3" t="s">
        <v>162</v>
      </c>
    </row>
    <row r="98" customFormat="false" ht="27.75" hidden="false" customHeight="true" outlineLevel="0" collapsed="false">
      <c r="B98" s="13" t="n">
        <v>2022</v>
      </c>
      <c r="C98" s="13" t="n">
        <v>90</v>
      </c>
      <c r="D98" s="13" t="s">
        <v>163</v>
      </c>
      <c r="E98" s="13" t="n">
        <v>30</v>
      </c>
      <c r="F98" s="14" t="s">
        <v>164</v>
      </c>
      <c r="G98" s="13"/>
      <c r="H98" s="13" t="s">
        <v>165</v>
      </c>
      <c r="I98" s="15" t="str">
        <f aca="false">IF(J98&gt;$I$2,"Sim","Não")</f>
        <v>Sim</v>
      </c>
      <c r="J98" s="16" t="n">
        <v>44754</v>
      </c>
      <c r="K98" s="14" t="s">
        <v>166</v>
      </c>
      <c r="L98" s="14" t="s">
        <v>55</v>
      </c>
      <c r="M98" s="14" t="s">
        <v>55</v>
      </c>
      <c r="N98" s="13" t="n">
        <v>11</v>
      </c>
      <c r="O98" s="17" t="n">
        <v>34499</v>
      </c>
      <c r="P98" s="17"/>
      <c r="Q98" s="13" t="s">
        <v>24</v>
      </c>
      <c r="R98" s="4"/>
    </row>
    <row r="99" customFormat="false" ht="38.25" hidden="false" customHeight="true" outlineLevel="0" collapsed="false">
      <c r="B99" s="13" t="n">
        <v>2022</v>
      </c>
      <c r="C99" s="13" t="n">
        <v>91</v>
      </c>
      <c r="D99" s="13" t="s">
        <v>163</v>
      </c>
      <c r="E99" s="13" t="n">
        <v>30</v>
      </c>
      <c r="F99" s="14" t="s">
        <v>164</v>
      </c>
      <c r="G99" s="13"/>
      <c r="H99" s="13" t="s">
        <v>167</v>
      </c>
      <c r="I99" s="15" t="str">
        <f aca="false">IF(J99&gt;$I$2,"Sim","Não")</f>
        <v>Sim</v>
      </c>
      <c r="J99" s="16" t="n">
        <v>44754</v>
      </c>
      <c r="K99" s="14" t="s">
        <v>168</v>
      </c>
      <c r="L99" s="14" t="s">
        <v>106</v>
      </c>
      <c r="M99" s="14" t="s">
        <v>106</v>
      </c>
      <c r="N99" s="13" t="n">
        <v>5</v>
      </c>
      <c r="O99" s="17" t="n">
        <v>19930</v>
      </c>
      <c r="P99" s="17"/>
      <c r="Q99" s="13" t="s">
        <v>24</v>
      </c>
    </row>
    <row r="100" customFormat="false" ht="45" hidden="false" customHeight="true" outlineLevel="0" collapsed="false">
      <c r="B100" s="13" t="n">
        <v>2022</v>
      </c>
      <c r="C100" s="13" t="n">
        <v>92</v>
      </c>
      <c r="D100" s="13" t="s">
        <v>169</v>
      </c>
      <c r="E100" s="13" t="n">
        <v>31</v>
      </c>
      <c r="F100" s="14" t="s">
        <v>170</v>
      </c>
      <c r="G100" s="13"/>
      <c r="H100" s="13" t="s">
        <v>171</v>
      </c>
      <c r="I100" s="15" t="str">
        <f aca="false">IF(J100&gt;$I$2,"Sim","Não")</f>
        <v>Sim</v>
      </c>
      <c r="J100" s="16" t="n">
        <v>44747</v>
      </c>
      <c r="K100" s="14" t="s">
        <v>172</v>
      </c>
      <c r="L100" s="14" t="s">
        <v>37</v>
      </c>
      <c r="M100" s="14" t="s">
        <v>37</v>
      </c>
      <c r="N100" s="13" t="n">
        <v>16</v>
      </c>
      <c r="O100" s="17" t="n">
        <f aca="false">265000/N100</f>
        <v>16562.5</v>
      </c>
      <c r="P100" s="17"/>
      <c r="Q100" s="13" t="s">
        <v>33</v>
      </c>
      <c r="R100" s="4"/>
    </row>
    <row r="101" customFormat="false" ht="51" hidden="false" customHeight="true" outlineLevel="0" collapsed="false">
      <c r="B101" s="13" t="n">
        <v>2022</v>
      </c>
      <c r="C101" s="13" t="n">
        <v>93</v>
      </c>
      <c r="D101" s="13" t="s">
        <v>173</v>
      </c>
      <c r="E101" s="13" t="n">
        <v>32</v>
      </c>
      <c r="F101" s="14" t="s">
        <v>174</v>
      </c>
      <c r="G101" s="13"/>
      <c r="H101" s="13" t="s">
        <v>175</v>
      </c>
      <c r="I101" s="15" t="str">
        <f aca="false">IF(J101&gt;$I$2,"Sim","Não")</f>
        <v>Sim</v>
      </c>
      <c r="J101" s="16" t="n">
        <v>44734</v>
      </c>
      <c r="K101" s="14" t="s">
        <v>176</v>
      </c>
      <c r="L101" s="14" t="s">
        <v>55</v>
      </c>
      <c r="M101" s="14" t="s">
        <v>55</v>
      </c>
      <c r="N101" s="13" t="n">
        <v>6</v>
      </c>
      <c r="O101" s="17" t="n">
        <f aca="false">287000/N101</f>
        <v>47833.3333333333</v>
      </c>
      <c r="P101" s="17"/>
      <c r="Q101" s="13" t="s">
        <v>24</v>
      </c>
    </row>
    <row r="102" customFormat="false" ht="28.5" hidden="false" customHeight="true" outlineLevel="0" collapsed="false">
      <c r="B102" s="13" t="n">
        <v>2022</v>
      </c>
      <c r="C102" s="13" t="n">
        <v>94</v>
      </c>
      <c r="D102" s="13" t="s">
        <v>177</v>
      </c>
      <c r="E102" s="13" t="n">
        <v>33</v>
      </c>
      <c r="F102" s="14" t="s">
        <v>178</v>
      </c>
      <c r="G102" s="13"/>
      <c r="H102" s="13" t="s">
        <v>179</v>
      </c>
      <c r="I102" s="15" t="str">
        <f aca="false">IF(J102&gt;$I$2,"Sim","Não")</f>
        <v>Sim</v>
      </c>
      <c r="J102" s="16" t="n">
        <v>44707</v>
      </c>
      <c r="K102" s="14" t="s">
        <v>180</v>
      </c>
      <c r="L102" s="14" t="s">
        <v>106</v>
      </c>
      <c r="M102" s="14" t="s">
        <v>106</v>
      </c>
      <c r="N102" s="13" t="n">
        <v>24</v>
      </c>
      <c r="O102" s="17" t="n">
        <f aca="false">589999.92/N102</f>
        <v>24583.33</v>
      </c>
      <c r="P102" s="17"/>
      <c r="Q102" s="13" t="s">
        <v>24</v>
      </c>
    </row>
    <row r="103" customFormat="false" ht="30" hidden="false" customHeight="true" outlineLevel="0" collapsed="false">
      <c r="B103" s="13" t="n">
        <v>2022</v>
      </c>
      <c r="C103" s="13" t="n">
        <v>95</v>
      </c>
      <c r="D103" s="13" t="s">
        <v>177</v>
      </c>
      <c r="E103" s="13" t="n">
        <v>33</v>
      </c>
      <c r="F103" s="14" t="s">
        <v>178</v>
      </c>
      <c r="G103" s="13"/>
      <c r="H103" s="13" t="s">
        <v>181</v>
      </c>
      <c r="I103" s="15" t="str">
        <f aca="false">IF(J103&gt;$I$2,"Sim","Não")</f>
        <v>Sim</v>
      </c>
      <c r="J103" s="16" t="n">
        <v>44707</v>
      </c>
      <c r="K103" s="14" t="s">
        <v>182</v>
      </c>
      <c r="L103" s="14" t="s">
        <v>55</v>
      </c>
      <c r="M103" s="14" t="s">
        <v>55</v>
      </c>
      <c r="N103" s="13" t="n">
        <v>56</v>
      </c>
      <c r="O103" s="17" t="n">
        <f aca="false">2065000/N103</f>
        <v>36875</v>
      </c>
      <c r="P103" s="17"/>
      <c r="Q103" s="13" t="s">
        <v>24</v>
      </c>
    </row>
    <row r="104" customFormat="false" ht="47.25" hidden="false" customHeight="true" outlineLevel="0" collapsed="false">
      <c r="B104" s="13" t="n">
        <v>2022</v>
      </c>
      <c r="C104" s="13" t="n">
        <v>96</v>
      </c>
      <c r="D104" s="13" t="s">
        <v>183</v>
      </c>
      <c r="E104" s="13" t="n">
        <v>34</v>
      </c>
      <c r="F104" s="14" t="s">
        <v>184</v>
      </c>
      <c r="G104" s="13"/>
      <c r="H104" s="13" t="s">
        <v>185</v>
      </c>
      <c r="I104" s="15" t="str">
        <f aca="false">IF(J104&gt;$I$2,"Sim","Não")</f>
        <v>Sim</v>
      </c>
      <c r="J104" s="16" t="n">
        <v>44676</v>
      </c>
      <c r="K104" s="14" t="s">
        <v>186</v>
      </c>
      <c r="L104" s="14" t="s">
        <v>55</v>
      </c>
      <c r="M104" s="14" t="s">
        <v>55</v>
      </c>
      <c r="N104" s="13" t="n">
        <v>6</v>
      </c>
      <c r="O104" s="17" t="n">
        <f aca="false">204840/N104</f>
        <v>34140</v>
      </c>
      <c r="P104" s="17"/>
      <c r="Q104" s="13" t="s">
        <v>24</v>
      </c>
    </row>
    <row r="105" customFormat="false" ht="30" hidden="false" customHeight="false" outlineLevel="0" collapsed="false">
      <c r="B105" s="13" t="n">
        <v>2022</v>
      </c>
      <c r="C105" s="13" t="n">
        <v>97</v>
      </c>
      <c r="D105" s="13" t="s">
        <v>187</v>
      </c>
      <c r="E105" s="13" t="n">
        <v>35</v>
      </c>
      <c r="F105" s="14" t="s">
        <v>188</v>
      </c>
      <c r="G105" s="13"/>
      <c r="H105" s="13"/>
      <c r="I105" s="15" t="str">
        <f aca="false">IF(J105&gt;$I$2,"Sim","Não")</f>
        <v>Sim</v>
      </c>
      <c r="J105" s="16" t="n">
        <v>44775</v>
      </c>
      <c r="K105" s="14" t="s">
        <v>37</v>
      </c>
      <c r="L105" s="14" t="s">
        <v>37</v>
      </c>
      <c r="M105" s="14" t="s">
        <v>37</v>
      </c>
      <c r="N105" s="13" t="n">
        <v>272</v>
      </c>
      <c r="O105" s="17" t="n">
        <v>13604</v>
      </c>
      <c r="P105" s="17"/>
      <c r="Q105" s="13" t="s">
        <v>33</v>
      </c>
    </row>
    <row r="106" customFormat="false" ht="30" hidden="false" customHeight="false" outlineLevel="0" collapsed="false">
      <c r="B106" s="13" t="n">
        <v>2022</v>
      </c>
      <c r="C106" s="13" t="n">
        <v>98</v>
      </c>
      <c r="D106" s="13" t="s">
        <v>187</v>
      </c>
      <c r="E106" s="13" t="n">
        <v>35</v>
      </c>
      <c r="F106" s="14" t="s">
        <v>188</v>
      </c>
      <c r="G106" s="13"/>
      <c r="H106" s="13"/>
      <c r="I106" s="15" t="str">
        <f aca="false">IF(J106&gt;$I$2,"Sim","Não")</f>
        <v>Sim</v>
      </c>
      <c r="J106" s="16" t="n">
        <v>44775</v>
      </c>
      <c r="K106" s="14" t="s">
        <v>55</v>
      </c>
      <c r="L106" s="14" t="s">
        <v>55</v>
      </c>
      <c r="M106" s="14" t="s">
        <v>55</v>
      </c>
      <c r="N106" s="13" t="n">
        <v>1511</v>
      </c>
      <c r="O106" s="17" t="n">
        <v>38757</v>
      </c>
      <c r="P106" s="17"/>
      <c r="Q106" s="13" t="s">
        <v>24</v>
      </c>
    </row>
    <row r="107" customFormat="false" ht="15" hidden="false" customHeight="false" outlineLevel="0" collapsed="false">
      <c r="B107" s="13" t="n">
        <v>2022</v>
      </c>
      <c r="C107" s="13" t="n">
        <v>99</v>
      </c>
      <c r="D107" s="13" t="s">
        <v>187</v>
      </c>
      <c r="E107" s="13" t="n">
        <v>35</v>
      </c>
      <c r="F107" s="14" t="s">
        <v>188</v>
      </c>
      <c r="G107" s="13"/>
      <c r="H107" s="13"/>
      <c r="I107" s="15" t="str">
        <f aca="false">IF(J107&gt;$I$2,"Sim","Não")</f>
        <v>Sim</v>
      </c>
      <c r="J107" s="16" t="n">
        <v>44775</v>
      </c>
      <c r="K107" s="14" t="s">
        <v>80</v>
      </c>
      <c r="L107" s="14" t="s">
        <v>80</v>
      </c>
      <c r="M107" s="14" t="s">
        <v>80</v>
      </c>
      <c r="N107" s="14" t="n">
        <v>321</v>
      </c>
      <c r="O107" s="17" t="n">
        <v>8037</v>
      </c>
      <c r="P107" s="17"/>
      <c r="Q107" s="13" t="s">
        <v>33</v>
      </c>
    </row>
    <row r="108" customFormat="false" ht="15" hidden="false" customHeight="false" outlineLevel="0" collapsed="false">
      <c r="B108" s="13" t="n">
        <v>2022</v>
      </c>
      <c r="C108" s="13" t="n">
        <v>100</v>
      </c>
      <c r="D108" s="13" t="s">
        <v>187</v>
      </c>
      <c r="E108" s="13" t="n">
        <v>35</v>
      </c>
      <c r="F108" s="14" t="s">
        <v>188</v>
      </c>
      <c r="G108" s="13"/>
      <c r="H108" s="13"/>
      <c r="I108" s="15" t="str">
        <f aca="false">IF(J108&gt;$I$2,"Sim","Não")</f>
        <v>Sim</v>
      </c>
      <c r="J108" s="16" t="n">
        <v>44775</v>
      </c>
      <c r="K108" s="14" t="s">
        <v>106</v>
      </c>
      <c r="L108" s="14" t="s">
        <v>106</v>
      </c>
      <c r="M108" s="14" t="s">
        <v>106</v>
      </c>
      <c r="N108" s="13" t="n">
        <v>1688</v>
      </c>
      <c r="O108" s="17" t="n">
        <v>22921</v>
      </c>
      <c r="P108" s="17"/>
      <c r="Q108" s="13" t="s">
        <v>24</v>
      </c>
    </row>
    <row r="109" customFormat="false" ht="15" hidden="false" customHeight="false" outlineLevel="0" collapsed="false">
      <c r="B109" s="13" t="n">
        <v>2022</v>
      </c>
      <c r="C109" s="13" t="n">
        <v>101</v>
      </c>
      <c r="D109" s="13" t="s">
        <v>189</v>
      </c>
      <c r="E109" s="13" t="n">
        <v>36</v>
      </c>
      <c r="F109" s="14" t="s">
        <v>190</v>
      </c>
      <c r="G109" s="13"/>
      <c r="H109" s="13"/>
      <c r="I109" s="15" t="str">
        <f aca="false">IF(J109&gt;$I$2,"Sim","Não")</f>
        <v>Sim</v>
      </c>
      <c r="J109" s="16" t="n">
        <v>44775</v>
      </c>
      <c r="K109" s="14" t="s">
        <v>102</v>
      </c>
      <c r="L109" s="14" t="s">
        <v>102</v>
      </c>
      <c r="M109" s="14" t="s">
        <v>102</v>
      </c>
      <c r="N109" s="13" t="n">
        <v>132</v>
      </c>
      <c r="O109" s="17" t="n">
        <v>1600</v>
      </c>
      <c r="P109" s="17"/>
      <c r="Q109" s="13" t="s">
        <v>33</v>
      </c>
    </row>
    <row r="110" customFormat="false" ht="15" hidden="false" customHeight="false" outlineLevel="0" collapsed="false">
      <c r="B110" s="13" t="n">
        <v>2022</v>
      </c>
      <c r="C110" s="13" t="n">
        <v>102</v>
      </c>
      <c r="D110" s="13" t="s">
        <v>191</v>
      </c>
      <c r="E110" s="13" t="n">
        <v>37</v>
      </c>
      <c r="F110" s="14" t="s">
        <v>192</v>
      </c>
      <c r="G110" s="13"/>
      <c r="H110" s="13"/>
      <c r="I110" s="15" t="str">
        <f aca="false">IF(J110&gt;$I$2,"Sim","Não")</f>
        <v>Sim</v>
      </c>
      <c r="J110" s="16" t="n">
        <v>44775</v>
      </c>
      <c r="K110" s="14" t="s">
        <v>31</v>
      </c>
      <c r="L110" s="14" t="s">
        <v>31</v>
      </c>
      <c r="M110" s="14" t="s">
        <v>31</v>
      </c>
      <c r="N110" s="13" t="n">
        <v>238</v>
      </c>
      <c r="O110" s="17" t="n">
        <v>4200</v>
      </c>
      <c r="P110" s="17"/>
      <c r="Q110" s="13" t="s">
        <v>33</v>
      </c>
    </row>
    <row r="111" customFormat="false" ht="15" hidden="false" customHeight="false" outlineLevel="0" collapsed="false">
      <c r="B111" s="13" t="n">
        <v>2022</v>
      </c>
      <c r="C111" s="13" t="n">
        <v>103</v>
      </c>
      <c r="D111" s="13" t="s">
        <v>191</v>
      </c>
      <c r="E111" s="13" t="n">
        <v>37</v>
      </c>
      <c r="F111" s="14" t="s">
        <v>192</v>
      </c>
      <c r="G111" s="13"/>
      <c r="H111" s="13"/>
      <c r="I111" s="15" t="str">
        <f aca="false">IF(J111&gt;$I$2,"Sim","Não")</f>
        <v>Sim</v>
      </c>
      <c r="J111" s="16" t="n">
        <v>44775</v>
      </c>
      <c r="K111" s="14" t="s">
        <v>35</v>
      </c>
      <c r="L111" s="14" t="s">
        <v>35</v>
      </c>
      <c r="M111" s="14" t="s">
        <v>35</v>
      </c>
      <c r="N111" s="13" t="n">
        <v>1348</v>
      </c>
      <c r="O111" s="17" t="n">
        <v>876</v>
      </c>
      <c r="P111" s="17"/>
      <c r="Q111" s="13" t="s">
        <v>33</v>
      </c>
    </row>
    <row r="112" customFormat="false" ht="45" hidden="false" customHeight="false" outlineLevel="0" collapsed="false">
      <c r="B112" s="13" t="n">
        <v>2022</v>
      </c>
      <c r="C112" s="13" t="n">
        <v>104</v>
      </c>
      <c r="D112" s="13" t="s">
        <v>191</v>
      </c>
      <c r="E112" s="13" t="n">
        <v>37</v>
      </c>
      <c r="F112" s="14" t="s">
        <v>192</v>
      </c>
      <c r="G112" s="13"/>
      <c r="H112" s="13"/>
      <c r="I112" s="15" t="str">
        <f aca="false">IF(J112&gt;$I$2,"Sim","Não")</f>
        <v>Sim</v>
      </c>
      <c r="J112" s="16" t="n">
        <v>44775</v>
      </c>
      <c r="K112" s="14" t="s">
        <v>92</v>
      </c>
      <c r="L112" s="14" t="s">
        <v>92</v>
      </c>
      <c r="M112" s="14" t="s">
        <v>92</v>
      </c>
      <c r="N112" s="13" t="n">
        <v>33</v>
      </c>
      <c r="O112" s="17" t="n">
        <v>1788</v>
      </c>
      <c r="P112" s="17"/>
      <c r="Q112" s="13" t="s">
        <v>33</v>
      </c>
    </row>
    <row r="113" customFormat="false" ht="30" hidden="false" customHeight="false" outlineLevel="0" collapsed="false">
      <c r="B113" s="13" t="n">
        <v>2022</v>
      </c>
      <c r="C113" s="13" t="n">
        <v>105</v>
      </c>
      <c r="D113" s="13" t="s">
        <v>191</v>
      </c>
      <c r="E113" s="13" t="n">
        <v>37</v>
      </c>
      <c r="F113" s="14" t="s">
        <v>192</v>
      </c>
      <c r="G113" s="13"/>
      <c r="H113" s="13"/>
      <c r="I113" s="15" t="str">
        <f aca="false">IF(J113&gt;$I$2,"Sim","Não")</f>
        <v>Sim</v>
      </c>
      <c r="J113" s="16" t="n">
        <v>44775</v>
      </c>
      <c r="K113" s="14" t="s">
        <v>108</v>
      </c>
      <c r="L113" s="14" t="s">
        <v>108</v>
      </c>
      <c r="M113" s="14" t="s">
        <v>108</v>
      </c>
      <c r="N113" s="13" t="n">
        <v>600</v>
      </c>
      <c r="O113" s="17" t="n">
        <v>1032</v>
      </c>
      <c r="P113" s="17"/>
      <c r="Q113" s="13" t="s">
        <v>33</v>
      </c>
    </row>
    <row r="114" customFormat="false" ht="46.5" hidden="false" customHeight="true" outlineLevel="0" collapsed="false">
      <c r="B114" s="13" t="n">
        <v>2022</v>
      </c>
      <c r="C114" s="13" t="n">
        <v>106</v>
      </c>
      <c r="D114" s="13" t="s">
        <v>193</v>
      </c>
      <c r="E114" s="13" t="n">
        <v>38</v>
      </c>
      <c r="F114" s="14" t="s">
        <v>194</v>
      </c>
      <c r="G114" s="13"/>
      <c r="H114" s="13" t="s">
        <v>195</v>
      </c>
      <c r="I114" s="15" t="str">
        <f aca="false">IF(J114&gt;$I$2,"Sim","Não")</f>
        <v>Sim</v>
      </c>
      <c r="J114" s="16" t="n">
        <v>44508</v>
      </c>
      <c r="K114" s="14" t="s">
        <v>196</v>
      </c>
      <c r="L114" s="14" t="s">
        <v>37</v>
      </c>
      <c r="M114" s="14" t="s">
        <v>37</v>
      </c>
      <c r="N114" s="13" t="n">
        <v>15</v>
      </c>
      <c r="O114" s="17" t="n">
        <v>12998</v>
      </c>
      <c r="P114" s="17"/>
      <c r="Q114" s="13" t="s">
        <v>33</v>
      </c>
    </row>
    <row r="115" customFormat="false" ht="45" hidden="false" customHeight="false" outlineLevel="0" collapsed="false">
      <c r="B115" s="13" t="n">
        <v>2022</v>
      </c>
      <c r="C115" s="13" t="n">
        <v>107</v>
      </c>
      <c r="D115" s="13" t="s">
        <v>197</v>
      </c>
      <c r="E115" s="13" t="n">
        <v>39</v>
      </c>
      <c r="F115" s="14" t="s">
        <v>198</v>
      </c>
      <c r="G115" s="13"/>
      <c r="H115" s="13" t="s">
        <v>199</v>
      </c>
      <c r="I115" s="15" t="str">
        <f aca="false">IF(J115&gt;$I$2,"Sim","Não")</f>
        <v>Sim</v>
      </c>
      <c r="J115" s="16" t="n">
        <v>44552</v>
      </c>
      <c r="K115" s="13" t="s">
        <v>200</v>
      </c>
      <c r="L115" s="14" t="s">
        <v>102</v>
      </c>
      <c r="M115" s="14" t="s">
        <v>102</v>
      </c>
      <c r="N115" s="13" t="n">
        <v>8</v>
      </c>
      <c r="O115" s="17" t="n">
        <f aca="false">12000/N115</f>
        <v>1500</v>
      </c>
      <c r="P115" s="17"/>
      <c r="Q115" s="13" t="s">
        <v>33</v>
      </c>
    </row>
    <row r="116" customFormat="false" ht="75" hidden="false" customHeight="false" outlineLevel="0" collapsed="false">
      <c r="B116" s="13" t="n">
        <v>2022</v>
      </c>
      <c r="C116" s="13" t="n">
        <v>108</v>
      </c>
      <c r="D116" s="13" t="s">
        <v>201</v>
      </c>
      <c r="E116" s="13" t="n">
        <v>40</v>
      </c>
      <c r="F116" s="14" t="s">
        <v>202</v>
      </c>
      <c r="G116" s="13"/>
      <c r="H116" s="13" t="s">
        <v>203</v>
      </c>
      <c r="I116" s="15" t="str">
        <f aca="false">IF(J116&gt;$I$2,"Sim","Não")</f>
        <v>Sim</v>
      </c>
      <c r="J116" s="16" t="n">
        <v>44761</v>
      </c>
      <c r="K116" s="14" t="s">
        <v>204</v>
      </c>
      <c r="L116" s="14" t="s">
        <v>106</v>
      </c>
      <c r="M116" s="14" t="s">
        <v>106</v>
      </c>
      <c r="N116" s="13" t="n">
        <v>4</v>
      </c>
      <c r="O116" s="17" t="n">
        <v>17000</v>
      </c>
      <c r="P116" s="17"/>
      <c r="Q116" s="13" t="s">
        <v>24</v>
      </c>
    </row>
    <row r="117" customFormat="false" ht="60" hidden="false" customHeight="false" outlineLevel="0" collapsed="false">
      <c r="B117" s="13" t="n">
        <v>2022</v>
      </c>
      <c r="C117" s="13" t="n">
        <v>109</v>
      </c>
      <c r="D117" s="13" t="s">
        <v>205</v>
      </c>
      <c r="E117" s="13" t="n">
        <v>41</v>
      </c>
      <c r="F117" s="14" t="s">
        <v>206</v>
      </c>
      <c r="G117" s="13"/>
      <c r="H117" s="13" t="s">
        <v>207</v>
      </c>
      <c r="I117" s="15" t="str">
        <f aca="false">IF(J117&gt;$I$2,"Sim","Não")</f>
        <v>Sim</v>
      </c>
      <c r="J117" s="16" t="n">
        <v>44610</v>
      </c>
      <c r="K117" s="13" t="s">
        <v>208</v>
      </c>
      <c r="L117" s="14" t="s">
        <v>80</v>
      </c>
      <c r="M117" s="14" t="s">
        <v>80</v>
      </c>
      <c r="N117" s="13" t="n">
        <v>1</v>
      </c>
      <c r="O117" s="17" t="n">
        <v>7800</v>
      </c>
      <c r="P117" s="17"/>
      <c r="Q117" s="13" t="s">
        <v>33</v>
      </c>
    </row>
    <row r="118" customFormat="false" ht="30" hidden="false" customHeight="false" outlineLevel="0" collapsed="false">
      <c r="B118" s="13" t="n">
        <v>2022</v>
      </c>
      <c r="C118" s="13" t="n">
        <v>110</v>
      </c>
      <c r="D118" s="13" t="s">
        <v>209</v>
      </c>
      <c r="E118" s="13" t="n">
        <v>42</v>
      </c>
      <c r="F118" s="14" t="s">
        <v>210</v>
      </c>
      <c r="G118" s="13"/>
      <c r="H118" s="13" t="s">
        <v>211</v>
      </c>
      <c r="I118" s="15" t="str">
        <f aca="false">IF(J118&gt;$I$2,"Sim","Não")</f>
        <v>Sim</v>
      </c>
      <c r="J118" s="16" t="n">
        <v>44757</v>
      </c>
      <c r="K118" s="14" t="s">
        <v>212</v>
      </c>
      <c r="L118" s="14" t="s">
        <v>80</v>
      </c>
      <c r="M118" s="14" t="s">
        <v>80</v>
      </c>
      <c r="N118" s="13" t="n">
        <v>3</v>
      </c>
      <c r="O118" s="17" t="n">
        <v>7500</v>
      </c>
      <c r="P118" s="17"/>
      <c r="Q118" s="13" t="s">
        <v>33</v>
      </c>
    </row>
    <row r="119" customFormat="false" ht="75" hidden="false" customHeight="false" outlineLevel="0" collapsed="false">
      <c r="B119" s="13" t="n">
        <v>2022</v>
      </c>
      <c r="C119" s="13" t="n">
        <v>111</v>
      </c>
      <c r="D119" s="13" t="s">
        <v>213</v>
      </c>
      <c r="E119" s="13" t="n">
        <v>43</v>
      </c>
      <c r="F119" s="14" t="s">
        <v>214</v>
      </c>
      <c r="G119" s="13"/>
      <c r="H119" s="13" t="s">
        <v>215</v>
      </c>
      <c r="I119" s="15" t="str">
        <f aca="false">IF(J119&gt;$I$2,"Sim","Não")</f>
        <v>Sim</v>
      </c>
      <c r="J119" s="16" t="n">
        <v>44761</v>
      </c>
      <c r="K119" s="14" t="s">
        <v>216</v>
      </c>
      <c r="L119" s="14" t="s">
        <v>47</v>
      </c>
      <c r="M119" s="14" t="s">
        <v>47</v>
      </c>
      <c r="N119" s="13" t="n">
        <v>4</v>
      </c>
      <c r="O119" s="17" t="n">
        <f aca="false">24492.6/N119</f>
        <v>6123.15</v>
      </c>
      <c r="P119" s="17"/>
      <c r="Q119" s="13" t="s">
        <v>24</v>
      </c>
    </row>
    <row r="120" customFormat="false" ht="30" hidden="false" customHeight="false" outlineLevel="0" collapsed="false">
      <c r="B120" s="13" t="n">
        <v>2022</v>
      </c>
      <c r="C120" s="13" t="n">
        <v>112</v>
      </c>
      <c r="D120" s="13" t="s">
        <v>217</v>
      </c>
      <c r="E120" s="13" t="n">
        <v>44</v>
      </c>
      <c r="F120" s="14" t="s">
        <v>218</v>
      </c>
      <c r="G120" s="13"/>
      <c r="H120" s="13" t="s">
        <v>219</v>
      </c>
      <c r="I120" s="15" t="str">
        <f aca="false">IF(J120&gt;$I$2,"Sim","Não")</f>
        <v>Sim</v>
      </c>
      <c r="J120" s="16" t="n">
        <v>44743</v>
      </c>
      <c r="K120" s="14" t="s">
        <v>220</v>
      </c>
      <c r="L120" s="14" t="s">
        <v>23</v>
      </c>
      <c r="M120" s="14" t="s">
        <v>23</v>
      </c>
      <c r="N120" s="13" t="n">
        <v>2</v>
      </c>
      <c r="O120" s="17" t="n">
        <f aca="false">28900/N120</f>
        <v>14450</v>
      </c>
      <c r="P120" s="17"/>
      <c r="Q120" s="13" t="s">
        <v>24</v>
      </c>
    </row>
    <row r="121" customFormat="false" ht="25.5" hidden="false" customHeight="true" outlineLevel="0" collapsed="false">
      <c r="B121" s="13" t="n">
        <v>2022</v>
      </c>
      <c r="C121" s="13" t="n">
        <v>113</v>
      </c>
      <c r="D121" s="13" t="s">
        <v>221</v>
      </c>
      <c r="E121" s="13" t="n">
        <v>45</v>
      </c>
      <c r="F121" s="14" t="s">
        <v>222</v>
      </c>
      <c r="G121" s="13"/>
      <c r="H121" s="13" t="s">
        <v>223</v>
      </c>
      <c r="I121" s="15" t="str">
        <f aca="false">IF(J121&gt;$I$2,"Sim","Não")</f>
        <v>Sim</v>
      </c>
      <c r="J121" s="16" t="n">
        <v>44763</v>
      </c>
      <c r="K121" s="14" t="s">
        <v>224</v>
      </c>
      <c r="L121" s="14" t="s">
        <v>31</v>
      </c>
      <c r="M121" s="14" t="s">
        <v>31</v>
      </c>
      <c r="N121" s="13" t="n">
        <v>10</v>
      </c>
      <c r="O121" s="17" t="n">
        <f aca="false">45050/N121</f>
        <v>4505</v>
      </c>
      <c r="P121" s="17"/>
      <c r="Q121" s="13" t="s">
        <v>33</v>
      </c>
    </row>
    <row r="122" customFormat="false" ht="30" hidden="false" customHeight="false" outlineLevel="0" collapsed="false">
      <c r="B122" s="13" t="n">
        <v>2022</v>
      </c>
      <c r="C122" s="13" t="n">
        <v>114</v>
      </c>
      <c r="D122" s="13" t="s">
        <v>225</v>
      </c>
      <c r="E122" s="13" t="n">
        <v>46</v>
      </c>
      <c r="F122" s="14" t="s">
        <v>226</v>
      </c>
      <c r="G122" s="13"/>
      <c r="H122" s="13" t="s">
        <v>227</v>
      </c>
      <c r="I122" s="15" t="str">
        <f aca="false">IF(J122&gt;$I$2,"Sim","Não")</f>
        <v>Sim</v>
      </c>
      <c r="J122" s="16" t="n">
        <v>44712</v>
      </c>
      <c r="K122" s="13" t="s">
        <v>228</v>
      </c>
      <c r="L122" s="14" t="s">
        <v>23</v>
      </c>
      <c r="M122" s="14" t="s">
        <v>23</v>
      </c>
      <c r="N122" s="13" t="n">
        <v>14</v>
      </c>
      <c r="O122" s="17" t="n">
        <f aca="false">209741/N122</f>
        <v>14981.5</v>
      </c>
      <c r="P122" s="17"/>
      <c r="Q122" s="13" t="s">
        <v>24</v>
      </c>
    </row>
    <row r="123" customFormat="false" ht="30" hidden="false" customHeight="false" outlineLevel="0" collapsed="false">
      <c r="B123" s="13" t="n">
        <v>2022</v>
      </c>
      <c r="C123" s="13" t="n">
        <v>115</v>
      </c>
      <c r="D123" s="13" t="s">
        <v>229</v>
      </c>
      <c r="E123" s="13" t="n">
        <v>47</v>
      </c>
      <c r="F123" s="14" t="s">
        <v>230</v>
      </c>
      <c r="G123" s="13"/>
      <c r="H123" s="13" t="s">
        <v>231</v>
      </c>
      <c r="I123" s="15" t="str">
        <f aca="false">IF(J123&gt;$I$2,"Sim","Não")</f>
        <v>Sim</v>
      </c>
      <c r="J123" s="16" t="n">
        <v>44622</v>
      </c>
      <c r="K123" s="13" t="s">
        <v>232</v>
      </c>
      <c r="L123" s="14" t="s">
        <v>23</v>
      </c>
      <c r="M123" s="14" t="s">
        <v>23</v>
      </c>
      <c r="N123" s="13" t="n">
        <v>6</v>
      </c>
      <c r="O123" s="17" t="n">
        <f aca="false">79440/N123</f>
        <v>13240</v>
      </c>
      <c r="P123" s="17"/>
      <c r="Q123" s="13" t="s">
        <v>24</v>
      </c>
    </row>
    <row r="124" customFormat="false" ht="120" hidden="false" customHeight="false" outlineLevel="0" collapsed="false">
      <c r="B124" s="13" t="n">
        <v>2022</v>
      </c>
      <c r="C124" s="13" t="n">
        <v>118</v>
      </c>
      <c r="D124" s="13" t="s">
        <v>233</v>
      </c>
      <c r="E124" s="13" t="n">
        <v>48</v>
      </c>
      <c r="F124" s="14" t="s">
        <v>234</v>
      </c>
      <c r="G124" s="13"/>
      <c r="H124" s="13" t="s">
        <v>235</v>
      </c>
      <c r="I124" s="15" t="str">
        <f aca="false">IF(J124&gt;$I$2,"Sim","Não")</f>
        <v>Sim</v>
      </c>
      <c r="J124" s="16" t="n">
        <v>44487.5955092593</v>
      </c>
      <c r="K124" s="14" t="s">
        <v>236</v>
      </c>
      <c r="L124" s="14" t="s">
        <v>114</v>
      </c>
      <c r="M124" s="14" t="s">
        <v>114</v>
      </c>
      <c r="N124" s="13" t="n">
        <v>5</v>
      </c>
      <c r="O124" s="17" t="n">
        <v>891.2</v>
      </c>
      <c r="P124" s="17"/>
      <c r="Q124" s="13" t="s">
        <v>237</v>
      </c>
    </row>
    <row r="125" customFormat="false" ht="45" hidden="false" customHeight="false" outlineLevel="0" collapsed="false">
      <c r="B125" s="13" t="n">
        <v>2022</v>
      </c>
      <c r="C125" s="13" t="n">
        <v>119</v>
      </c>
      <c r="D125" s="13" t="s">
        <v>238</v>
      </c>
      <c r="E125" s="13" t="n">
        <v>49</v>
      </c>
      <c r="F125" s="14" t="s">
        <v>239</v>
      </c>
      <c r="G125" s="13"/>
      <c r="H125" s="13" t="s">
        <v>240</v>
      </c>
      <c r="I125" s="15" t="str">
        <f aca="false">IF(J125&gt;$I$2,"Sim","Não")</f>
        <v>Não</v>
      </c>
      <c r="J125" s="16" t="n">
        <v>43810</v>
      </c>
      <c r="K125" s="14" t="s">
        <v>241</v>
      </c>
      <c r="L125" s="14" t="s">
        <v>114</v>
      </c>
      <c r="M125" s="14" t="s">
        <v>114</v>
      </c>
      <c r="N125" s="13" t="n">
        <v>61</v>
      </c>
      <c r="O125" s="28" t="n">
        <v>865.86</v>
      </c>
      <c r="P125" s="17"/>
      <c r="Q125" s="13" t="s">
        <v>237</v>
      </c>
      <c r="R125" s="29" t="s">
        <v>242</v>
      </c>
    </row>
    <row r="126" customFormat="false" ht="30" hidden="false" customHeight="false" outlineLevel="0" collapsed="false">
      <c r="B126" s="13" t="n">
        <v>2022</v>
      </c>
      <c r="C126" s="13" t="n">
        <v>120</v>
      </c>
      <c r="D126" s="13" t="s">
        <v>243</v>
      </c>
      <c r="E126" s="13" t="n">
        <v>50</v>
      </c>
      <c r="F126" s="14" t="s">
        <v>244</v>
      </c>
      <c r="G126" s="13"/>
      <c r="H126" s="13"/>
      <c r="I126" s="15" t="str">
        <f aca="false">IF(J126&gt;$I$2,"Sim","Não")</f>
        <v>Sim</v>
      </c>
      <c r="J126" s="16" t="n">
        <v>44776</v>
      </c>
      <c r="K126" s="14" t="s">
        <v>245</v>
      </c>
      <c r="L126" s="14" t="s">
        <v>114</v>
      </c>
      <c r="M126" s="14" t="s">
        <v>114</v>
      </c>
      <c r="N126" s="13"/>
      <c r="O126" s="17" t="n">
        <v>2807.53</v>
      </c>
      <c r="P126" s="17"/>
      <c r="Q126" s="13"/>
      <c r="R126" s="30" t="n">
        <f aca="false">O125/O124-1</f>
        <v>-0.0284335727109516</v>
      </c>
    </row>
    <row r="127" customFormat="false" ht="45" hidden="false" customHeight="false" outlineLevel="0" collapsed="false">
      <c r="B127" s="13" t="n">
        <v>2022</v>
      </c>
      <c r="C127" s="13" t="n">
        <v>121</v>
      </c>
      <c r="D127" s="13" t="s">
        <v>243</v>
      </c>
      <c r="E127" s="13" t="n">
        <v>50</v>
      </c>
      <c r="F127" s="14" t="s">
        <v>244</v>
      </c>
      <c r="G127" s="13"/>
      <c r="H127" s="13"/>
      <c r="I127" s="15" t="str">
        <f aca="false">IF(J127&gt;$I$2,"Sim","Não")</f>
        <v>Sim</v>
      </c>
      <c r="J127" s="16" t="n">
        <v>44776</v>
      </c>
      <c r="K127" s="14" t="s">
        <v>246</v>
      </c>
      <c r="L127" s="14" t="s">
        <v>102</v>
      </c>
      <c r="M127" s="14" t="s">
        <v>102</v>
      </c>
      <c r="N127" s="13"/>
      <c r="O127" s="17" t="n">
        <v>1724.74</v>
      </c>
      <c r="P127" s="17"/>
      <c r="Q127" s="13"/>
    </row>
    <row r="128" customFormat="false" ht="45" hidden="false" customHeight="false" outlineLevel="0" collapsed="false">
      <c r="B128" s="13" t="n">
        <v>2022</v>
      </c>
      <c r="C128" s="13" t="n">
        <v>122</v>
      </c>
      <c r="D128" s="13" t="s">
        <v>243</v>
      </c>
      <c r="E128" s="13" t="n">
        <v>50</v>
      </c>
      <c r="F128" s="14" t="s">
        <v>244</v>
      </c>
      <c r="G128" s="13"/>
      <c r="H128" s="13"/>
      <c r="I128" s="15" t="str">
        <f aca="false">IF(J128&gt;$I$2,"Sim","Não")</f>
        <v>Sim</v>
      </c>
      <c r="J128" s="16" t="n">
        <v>44776</v>
      </c>
      <c r="K128" s="14" t="s">
        <v>247</v>
      </c>
      <c r="L128" s="14" t="s">
        <v>113</v>
      </c>
      <c r="M128" s="14" t="s">
        <v>113</v>
      </c>
      <c r="N128" s="13"/>
      <c r="O128" s="17" t="n">
        <v>4915.53</v>
      </c>
      <c r="P128" s="17"/>
      <c r="Q128" s="13"/>
    </row>
    <row r="129" customFormat="false" ht="45" hidden="false" customHeight="false" outlineLevel="0" collapsed="false">
      <c r="B129" s="13" t="n">
        <v>2022</v>
      </c>
      <c r="C129" s="13" t="n">
        <v>123</v>
      </c>
      <c r="D129" s="13" t="s">
        <v>248</v>
      </c>
      <c r="E129" s="13" t="n">
        <v>24</v>
      </c>
      <c r="F129" s="14" t="s">
        <v>129</v>
      </c>
      <c r="G129" s="13"/>
      <c r="H129" s="13" t="s">
        <v>249</v>
      </c>
      <c r="I129" s="15" t="str">
        <f aca="false">IF(J129&gt;$I$2,"Sim","Não")</f>
        <v>Sim</v>
      </c>
      <c r="J129" s="16" t="n">
        <v>44580</v>
      </c>
      <c r="K129" s="14" t="s">
        <v>250</v>
      </c>
      <c r="L129" s="14" t="s">
        <v>92</v>
      </c>
      <c r="M129" s="14" t="s">
        <v>92</v>
      </c>
      <c r="N129" s="13" t="n">
        <v>908</v>
      </c>
      <c r="O129" s="17" t="n">
        <v>984</v>
      </c>
      <c r="P129" s="17"/>
      <c r="Q129" s="13" t="s">
        <v>33</v>
      </c>
    </row>
    <row r="130" customFormat="false" ht="45" hidden="false" customHeight="false" outlineLevel="0" collapsed="false">
      <c r="B130" s="13" t="n">
        <v>2022</v>
      </c>
      <c r="C130" s="13" t="n">
        <v>124</v>
      </c>
      <c r="D130" s="13" t="s">
        <v>248</v>
      </c>
      <c r="E130" s="13" t="n">
        <v>24</v>
      </c>
      <c r="F130" s="14" t="s">
        <v>129</v>
      </c>
      <c r="G130" s="13"/>
      <c r="H130" s="13" t="s">
        <v>251</v>
      </c>
      <c r="I130" s="15" t="str">
        <f aca="false">IF(J130&gt;$I$2,"Sim","Não")</f>
        <v>Sim</v>
      </c>
      <c r="J130" s="16" t="n">
        <v>44580</v>
      </c>
      <c r="K130" s="14" t="s">
        <v>252</v>
      </c>
      <c r="L130" s="14" t="s">
        <v>110</v>
      </c>
      <c r="M130" s="14" t="s">
        <v>110</v>
      </c>
      <c r="N130" s="13" t="n">
        <v>1177</v>
      </c>
      <c r="O130" s="17" t="n">
        <v>2930.25</v>
      </c>
      <c r="P130" s="17"/>
      <c r="Q130" s="13" t="s">
        <v>24</v>
      </c>
    </row>
    <row r="131" customFormat="false" ht="15" hidden="false" customHeight="false" outlineLevel="0" collapsed="false">
      <c r="B131" s="13" t="n">
        <v>2022</v>
      </c>
      <c r="C131" s="13" t="n">
        <v>125</v>
      </c>
      <c r="D131" s="13"/>
      <c r="E131" s="13"/>
      <c r="F131" s="14"/>
      <c r="G131" s="13"/>
      <c r="H131" s="13"/>
      <c r="I131" s="15" t="str">
        <f aca="false">IF(J131&gt;$I$2,"Sim","Não")</f>
        <v>Não</v>
      </c>
      <c r="J131" s="16"/>
      <c r="K131" s="14"/>
      <c r="L131" s="14"/>
      <c r="M131" s="14"/>
      <c r="N131" s="13"/>
      <c r="O131" s="17"/>
      <c r="P131" s="17"/>
      <c r="Q131" s="13"/>
    </row>
    <row r="132" customFormat="false" ht="15" hidden="false" customHeight="false" outlineLevel="0" collapsed="false">
      <c r="B132" s="13" t="n">
        <v>2022</v>
      </c>
      <c r="C132" s="13" t="n">
        <v>126</v>
      </c>
      <c r="D132" s="13"/>
      <c r="E132" s="13"/>
      <c r="F132" s="14"/>
      <c r="G132" s="13"/>
      <c r="H132" s="13"/>
      <c r="I132" s="15" t="str">
        <f aca="false">IF(J132&gt;$I$2,"Sim","Não")</f>
        <v>Não</v>
      </c>
      <c r="J132" s="16"/>
      <c r="K132" s="13"/>
      <c r="L132" s="14"/>
      <c r="M132" s="14"/>
      <c r="N132" s="13"/>
      <c r="O132" s="17"/>
      <c r="P132" s="17"/>
      <c r="Q132" s="13"/>
    </row>
    <row r="133" customFormat="false" ht="15" hidden="false" customHeight="false" outlineLevel="0" collapsed="false">
      <c r="B133" s="13" t="n">
        <v>2022</v>
      </c>
      <c r="C133" s="13" t="n">
        <v>127</v>
      </c>
      <c r="D133" s="13"/>
      <c r="E133" s="13"/>
      <c r="F133" s="14"/>
      <c r="G133" s="13"/>
      <c r="H133" s="13"/>
      <c r="I133" s="15" t="str">
        <f aca="false">IF(J133&gt;$I$2,"Sim","Não")</f>
        <v>Não</v>
      </c>
      <c r="J133" s="16"/>
      <c r="K133" s="13"/>
      <c r="L133" s="14"/>
      <c r="M133" s="14"/>
      <c r="N133" s="13"/>
      <c r="O133" s="17"/>
      <c r="P133" s="17"/>
      <c r="Q133" s="13"/>
    </row>
    <row r="134" customFormat="false" ht="15" hidden="false" customHeight="false" outlineLevel="0" collapsed="false">
      <c r="B134" s="13" t="n">
        <v>2022</v>
      </c>
      <c r="C134" s="13" t="n">
        <v>128</v>
      </c>
      <c r="D134" s="13"/>
      <c r="E134" s="13"/>
      <c r="F134" s="14"/>
      <c r="G134" s="13"/>
      <c r="H134" s="13"/>
      <c r="I134" s="15" t="str">
        <f aca="false">IF(J134&gt;$I$2,"Sim","Não")</f>
        <v>Não</v>
      </c>
      <c r="J134" s="16"/>
      <c r="K134" s="13"/>
      <c r="L134" s="14"/>
      <c r="M134" s="14"/>
      <c r="N134" s="13"/>
      <c r="O134" s="17"/>
      <c r="P134" s="17"/>
      <c r="Q134" s="13"/>
    </row>
    <row r="135" customFormat="false" ht="15" hidden="false" customHeight="false" outlineLevel="0" collapsed="false">
      <c r="B135" s="13" t="n">
        <v>2022</v>
      </c>
      <c r="C135" s="13" t="n">
        <v>129</v>
      </c>
      <c r="D135" s="13"/>
      <c r="E135" s="13"/>
      <c r="F135" s="14"/>
      <c r="G135" s="13"/>
      <c r="H135" s="13"/>
      <c r="I135" s="15" t="str">
        <f aca="false">IF(J135&gt;$I$2,"Sim","Não")</f>
        <v>Não</v>
      </c>
      <c r="J135" s="16"/>
      <c r="K135" s="13"/>
      <c r="L135" s="14"/>
      <c r="M135" s="14"/>
      <c r="N135" s="13"/>
      <c r="O135" s="17"/>
      <c r="P135" s="17"/>
      <c r="Q135" s="13"/>
    </row>
    <row r="136" customFormat="false" ht="15" hidden="false" customHeight="false" outlineLevel="0" collapsed="false">
      <c r="B136" s="13" t="n">
        <v>2022</v>
      </c>
      <c r="C136" s="13" t="n">
        <v>130</v>
      </c>
      <c r="D136" s="13"/>
      <c r="E136" s="13"/>
      <c r="F136" s="14"/>
      <c r="G136" s="13"/>
      <c r="H136" s="13"/>
      <c r="I136" s="15" t="str">
        <f aca="false">IF(J136&gt;$I$2,"Sim","Não")</f>
        <v>Não</v>
      </c>
      <c r="J136" s="16"/>
      <c r="K136" s="13"/>
      <c r="L136" s="14"/>
      <c r="M136" s="14"/>
      <c r="N136" s="13"/>
      <c r="O136" s="17"/>
      <c r="P136" s="17"/>
      <c r="Q136" s="13"/>
    </row>
    <row r="137" customFormat="false" ht="15" hidden="false" customHeight="false" outlineLevel="0" collapsed="false">
      <c r="B137" s="13" t="n">
        <v>2022</v>
      </c>
      <c r="C137" s="13" t="n">
        <v>131</v>
      </c>
      <c r="D137" s="13"/>
      <c r="E137" s="13"/>
      <c r="F137" s="14"/>
      <c r="G137" s="13"/>
      <c r="H137" s="13"/>
      <c r="I137" s="15" t="str">
        <f aca="false">IF(J137&gt;$I$2,"Sim","Não")</f>
        <v>Não</v>
      </c>
      <c r="J137" s="16"/>
      <c r="K137" s="13"/>
      <c r="L137" s="14"/>
      <c r="M137" s="14"/>
      <c r="N137" s="13"/>
      <c r="O137" s="17"/>
      <c r="P137" s="17"/>
      <c r="Q137" s="13"/>
    </row>
    <row r="138" customFormat="false" ht="15" hidden="false" customHeight="false" outlineLevel="0" collapsed="false">
      <c r="B138" s="13" t="n">
        <v>2022</v>
      </c>
      <c r="C138" s="13" t="n">
        <v>132</v>
      </c>
      <c r="D138" s="13"/>
      <c r="E138" s="13"/>
      <c r="F138" s="14"/>
      <c r="G138" s="13"/>
      <c r="H138" s="13"/>
      <c r="I138" s="15" t="str">
        <f aca="false">IF(J138&gt;$I$2,"Sim","Não")</f>
        <v>Não</v>
      </c>
      <c r="J138" s="16"/>
      <c r="K138" s="13"/>
      <c r="L138" s="14"/>
      <c r="M138" s="14"/>
      <c r="N138" s="13"/>
      <c r="O138" s="17"/>
      <c r="P138" s="17"/>
      <c r="Q138" s="13"/>
    </row>
    <row r="139" customFormat="false" ht="15" hidden="false" customHeight="false" outlineLevel="0" collapsed="false">
      <c r="B139" s="13" t="n">
        <v>2022</v>
      </c>
      <c r="C139" s="13" t="n">
        <v>133</v>
      </c>
      <c r="D139" s="13"/>
      <c r="E139" s="13"/>
      <c r="F139" s="14"/>
      <c r="G139" s="13"/>
      <c r="H139" s="13"/>
      <c r="I139" s="15" t="str">
        <f aca="false">IF(J139&gt;$I$2,"Sim","Não")</f>
        <v>Não</v>
      </c>
      <c r="J139" s="16"/>
      <c r="K139" s="13"/>
      <c r="L139" s="14"/>
      <c r="M139" s="14"/>
      <c r="N139" s="13"/>
      <c r="O139" s="17"/>
      <c r="P139" s="17"/>
      <c r="Q139" s="13"/>
    </row>
    <row r="140" customFormat="false" ht="15" hidden="false" customHeight="false" outlineLevel="0" collapsed="false">
      <c r="B140" s="13" t="n">
        <v>2022</v>
      </c>
      <c r="C140" s="13" t="n">
        <v>134</v>
      </c>
      <c r="D140" s="13"/>
      <c r="E140" s="13"/>
      <c r="F140" s="14"/>
      <c r="G140" s="13"/>
      <c r="H140" s="13"/>
      <c r="I140" s="15" t="str">
        <f aca="false">IF(J140&gt;$I$2,"Sim","Não")</f>
        <v>Não</v>
      </c>
      <c r="J140" s="16"/>
      <c r="K140" s="13"/>
      <c r="L140" s="14"/>
      <c r="M140" s="14"/>
      <c r="N140" s="13"/>
      <c r="O140" s="17"/>
      <c r="P140" s="17"/>
      <c r="Q140" s="13"/>
    </row>
    <row r="141" customFormat="false" ht="15" hidden="false" customHeight="false" outlineLevel="0" collapsed="false">
      <c r="B141" s="13" t="n">
        <v>2022</v>
      </c>
      <c r="C141" s="13" t="n">
        <v>135</v>
      </c>
      <c r="D141" s="13"/>
      <c r="E141" s="13"/>
      <c r="F141" s="14"/>
      <c r="G141" s="13"/>
      <c r="H141" s="13"/>
      <c r="I141" s="15" t="str">
        <f aca="false">IF(J141&gt;$I$2,"Sim","Não")</f>
        <v>Não</v>
      </c>
      <c r="J141" s="16"/>
      <c r="K141" s="13"/>
      <c r="L141" s="14"/>
      <c r="M141" s="14"/>
      <c r="N141" s="13"/>
      <c r="O141" s="17"/>
      <c r="P141" s="17"/>
      <c r="Q141" s="13"/>
    </row>
    <row r="142" customFormat="false" ht="15" hidden="false" customHeight="false" outlineLevel="0" collapsed="false">
      <c r="B142" s="13" t="n">
        <v>2022</v>
      </c>
      <c r="C142" s="13" t="n">
        <v>136</v>
      </c>
      <c r="D142" s="13"/>
      <c r="E142" s="13"/>
      <c r="F142" s="14"/>
      <c r="G142" s="13"/>
      <c r="H142" s="13"/>
      <c r="I142" s="15" t="str">
        <f aca="false">IF(J142&gt;$I$2,"Sim","Não")</f>
        <v>Não</v>
      </c>
      <c r="J142" s="16"/>
      <c r="K142" s="13"/>
      <c r="L142" s="14"/>
      <c r="M142" s="14"/>
      <c r="N142" s="13"/>
      <c r="O142" s="17"/>
      <c r="P142" s="17"/>
      <c r="Q142" s="13"/>
    </row>
    <row r="143" customFormat="false" ht="15" hidden="false" customHeight="false" outlineLevel="0" collapsed="false">
      <c r="B143" s="13" t="n">
        <v>2022</v>
      </c>
      <c r="C143" s="13" t="n">
        <v>137</v>
      </c>
      <c r="D143" s="13"/>
      <c r="E143" s="13"/>
      <c r="F143" s="14"/>
      <c r="G143" s="13"/>
      <c r="H143" s="13"/>
      <c r="I143" s="15" t="str">
        <f aca="false">IF(J143&gt;$I$2,"Sim","Não")</f>
        <v>Não</v>
      </c>
      <c r="J143" s="16"/>
      <c r="K143" s="13"/>
      <c r="L143" s="14"/>
      <c r="M143" s="14"/>
      <c r="N143" s="13"/>
      <c r="O143" s="17"/>
      <c r="P143" s="17"/>
      <c r="Q143" s="13"/>
    </row>
  </sheetData>
  <autoFilter ref="B4:Q120"/>
  <conditionalFormatting sqref="I5:I143">
    <cfRule type="cellIs" priority="2" operator="equal" aboveAverage="0" equalAverage="0" bottom="0" percent="0" rank="0" text="" dxfId="5">
      <formula>"Não"</formula>
    </cfRule>
    <cfRule type="cellIs" priority="3" operator="equal" aboveAverage="0" equalAverage="0" bottom="0" percent="0" rank="0" text="" dxfId="6">
      <formula>"Sim"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19.29"/>
    <col collapsed="false" customWidth="true" hidden="false" outlineLevel="0" max="6" min="6" style="4" width="62.99"/>
    <col collapsed="false" customWidth="true" hidden="false" outlineLevel="0" max="9" min="9" style="31" width="124.7"/>
  </cols>
  <sheetData>
    <row r="2" customFormat="false" ht="15" hidden="false" customHeight="false" outlineLevel="0" collapsed="false">
      <c r="B2" s="32" t="s">
        <v>253</v>
      </c>
      <c r="C2" s="32" t="s">
        <v>254</v>
      </c>
    </row>
    <row r="3" customFormat="false" ht="15" hidden="false" customHeight="false" outlineLevel="0" collapsed="false">
      <c r="A3" s="33" t="s">
        <v>255</v>
      </c>
      <c r="B3" s="32"/>
      <c r="C3" s="32"/>
      <c r="F3" s="4" t="s">
        <v>0</v>
      </c>
    </row>
    <row r="4" customFormat="false" ht="15" hidden="false" customHeight="false" outlineLevel="0" collapsed="false">
      <c r="A4" s="33" t="s">
        <v>256</v>
      </c>
      <c r="B4" s="34" t="n">
        <v>1</v>
      </c>
      <c r="C4" s="34" t="n">
        <f aca="false">J5</f>
        <v>7</v>
      </c>
      <c r="F4" s="11" t="s">
        <v>13</v>
      </c>
      <c r="G4" s="0" t="n">
        <v>1</v>
      </c>
    </row>
    <row r="5" customFormat="false" ht="15" hidden="false" customHeight="false" outlineLevel="0" collapsed="false">
      <c r="A5" s="33" t="s">
        <v>257</v>
      </c>
      <c r="B5" s="35" t="n">
        <v>2</v>
      </c>
      <c r="C5" s="35" t="n">
        <f aca="false">J6</f>
        <v>6</v>
      </c>
      <c r="F5" s="14" t="s">
        <v>23</v>
      </c>
      <c r="G5" s="0" t="n">
        <v>1</v>
      </c>
      <c r="I5" s="36" t="s">
        <v>31</v>
      </c>
      <c r="J5" s="2" t="n">
        <v>7</v>
      </c>
    </row>
    <row r="6" customFormat="false" ht="15" hidden="false" customHeight="false" outlineLevel="0" collapsed="false">
      <c r="A6" s="33" t="s">
        <v>258</v>
      </c>
      <c r="B6" s="34" t="n">
        <v>3</v>
      </c>
      <c r="C6" s="34" t="n">
        <f aca="false">J7</f>
        <v>7</v>
      </c>
      <c r="F6" s="14" t="s">
        <v>27</v>
      </c>
      <c r="G6" s="0" t="n">
        <v>1</v>
      </c>
      <c r="I6" s="36" t="s">
        <v>23</v>
      </c>
      <c r="J6" s="2" t="n">
        <v>6</v>
      </c>
    </row>
    <row r="7" customFormat="false" ht="15" hidden="false" customHeight="false" outlineLevel="0" collapsed="false">
      <c r="A7" s="33" t="s">
        <v>259</v>
      </c>
      <c r="B7" s="35" t="n">
        <v>4</v>
      </c>
      <c r="C7" s="35" t="n">
        <f aca="false">J8</f>
        <v>6</v>
      </c>
      <c r="F7" s="20" t="s">
        <v>31</v>
      </c>
      <c r="G7" s="0" t="n">
        <v>1</v>
      </c>
      <c r="I7" s="36" t="s">
        <v>35</v>
      </c>
      <c r="J7" s="2" t="n">
        <v>7</v>
      </c>
    </row>
    <row r="8" customFormat="false" ht="15" hidden="false" customHeight="false" outlineLevel="0" collapsed="false">
      <c r="A8" s="33" t="s">
        <v>260</v>
      </c>
      <c r="B8" s="34" t="n">
        <v>5</v>
      </c>
      <c r="C8" s="34" t="n">
        <f aca="false">J9</f>
        <v>7</v>
      </c>
      <c r="F8" s="20" t="s">
        <v>35</v>
      </c>
      <c r="G8" s="0" t="n">
        <v>1</v>
      </c>
      <c r="I8" s="36" t="s">
        <v>27</v>
      </c>
      <c r="J8" s="2" t="n">
        <v>6</v>
      </c>
    </row>
    <row r="9" customFormat="false" ht="30" hidden="false" customHeight="false" outlineLevel="0" collapsed="false">
      <c r="A9" s="33" t="s">
        <v>261</v>
      </c>
      <c r="B9" s="35" t="n">
        <v>6</v>
      </c>
      <c r="C9" s="35" t="n">
        <f aca="false">J10</f>
        <v>6</v>
      </c>
      <c r="F9" s="20" t="s">
        <v>37</v>
      </c>
      <c r="G9" s="0" t="n">
        <v>1</v>
      </c>
      <c r="I9" s="36" t="s">
        <v>42</v>
      </c>
      <c r="J9" s="2" t="n">
        <v>7</v>
      </c>
    </row>
    <row r="10" customFormat="false" ht="30" hidden="false" customHeight="false" outlineLevel="0" collapsed="false">
      <c r="A10" s="33" t="s">
        <v>262</v>
      </c>
      <c r="B10" s="34" t="n">
        <v>7</v>
      </c>
      <c r="C10" s="34" t="n">
        <f aca="false">J11</f>
        <v>5</v>
      </c>
      <c r="F10" s="14" t="s">
        <v>42</v>
      </c>
      <c r="G10" s="0" t="n">
        <v>1</v>
      </c>
      <c r="I10" s="36" t="s">
        <v>47</v>
      </c>
      <c r="J10" s="2" t="n">
        <v>6</v>
      </c>
    </row>
    <row r="11" customFormat="false" ht="30" hidden="false" customHeight="false" outlineLevel="0" collapsed="false">
      <c r="A11" s="33" t="s">
        <v>263</v>
      </c>
      <c r="B11" s="35" t="n">
        <v>8</v>
      </c>
      <c r="C11" s="35" t="n">
        <f aca="false">J12</f>
        <v>3</v>
      </c>
      <c r="F11" s="14" t="s">
        <v>47</v>
      </c>
      <c r="G11" s="0" t="n">
        <v>1</v>
      </c>
      <c r="I11" s="36" t="s">
        <v>92</v>
      </c>
      <c r="J11" s="2" t="n">
        <v>5</v>
      </c>
    </row>
    <row r="12" customFormat="false" ht="30" hidden="false" customHeight="false" outlineLevel="0" collapsed="false">
      <c r="A12" s="33" t="s">
        <v>264</v>
      </c>
      <c r="B12" s="34" t="n">
        <v>9</v>
      </c>
      <c r="C12" s="34" t="n">
        <f aca="false">J13</f>
        <v>5</v>
      </c>
      <c r="F12" s="14" t="s">
        <v>47</v>
      </c>
      <c r="G12" s="0" t="n">
        <v>1</v>
      </c>
      <c r="I12" s="36" t="s">
        <v>110</v>
      </c>
      <c r="J12" s="2" t="n">
        <v>3</v>
      </c>
    </row>
    <row r="13" customFormat="false" ht="30" hidden="false" customHeight="false" outlineLevel="0" collapsed="false">
      <c r="A13" s="33" t="s">
        <v>265</v>
      </c>
      <c r="B13" s="35" t="n">
        <v>10</v>
      </c>
      <c r="C13" s="35" t="n">
        <f aca="false">J14</f>
        <v>4</v>
      </c>
      <c r="F13" s="14" t="s">
        <v>55</v>
      </c>
      <c r="G13" s="0" t="n">
        <v>1</v>
      </c>
      <c r="I13" s="36" t="s">
        <v>108</v>
      </c>
      <c r="J13" s="2" t="n">
        <v>5</v>
      </c>
    </row>
    <row r="14" customFormat="false" ht="30" hidden="false" customHeight="false" outlineLevel="0" collapsed="false">
      <c r="A14" s="33" t="s">
        <v>266</v>
      </c>
      <c r="B14" s="34" t="n">
        <v>11</v>
      </c>
      <c r="C14" s="34" t="n">
        <f aca="false">J15</f>
        <v>10</v>
      </c>
      <c r="F14" s="14" t="s">
        <v>55</v>
      </c>
      <c r="G14" s="0" t="n">
        <v>1</v>
      </c>
      <c r="I14" s="36" t="s">
        <v>109</v>
      </c>
      <c r="J14" s="2" t="n">
        <v>4</v>
      </c>
    </row>
    <row r="15" customFormat="false" ht="15" hidden="false" customHeight="false" outlineLevel="0" collapsed="false">
      <c r="A15" s="33" t="s">
        <v>267</v>
      </c>
      <c r="B15" s="35" t="n">
        <v>12</v>
      </c>
      <c r="C15" s="35" t="n">
        <f aca="false">J16</f>
        <v>16</v>
      </c>
      <c r="F15" s="20" t="s">
        <v>27</v>
      </c>
      <c r="G15" s="0" t="n">
        <v>1</v>
      </c>
      <c r="I15" s="36" t="s">
        <v>37</v>
      </c>
      <c r="J15" s="2" t="n">
        <v>10</v>
      </c>
    </row>
    <row r="16" customFormat="false" ht="15" hidden="false" customHeight="false" outlineLevel="0" collapsed="false">
      <c r="A16" s="33" t="s">
        <v>268</v>
      </c>
      <c r="B16" s="34" t="n">
        <v>13</v>
      </c>
      <c r="C16" s="34" t="n">
        <f aca="false">J17</f>
        <v>7</v>
      </c>
      <c r="F16" s="14" t="s">
        <v>23</v>
      </c>
      <c r="G16" s="0" t="n">
        <v>1</v>
      </c>
      <c r="I16" s="36" t="s">
        <v>55</v>
      </c>
      <c r="J16" s="2" t="n">
        <v>16</v>
      </c>
    </row>
    <row r="17" customFormat="false" ht="15" hidden="false" customHeight="false" outlineLevel="0" collapsed="false">
      <c r="A17" s="33" t="s">
        <v>269</v>
      </c>
      <c r="B17" s="35" t="n">
        <v>14</v>
      </c>
      <c r="C17" s="35" t="n">
        <f aca="false">J18</f>
        <v>10</v>
      </c>
      <c r="F17" s="14" t="s">
        <v>27</v>
      </c>
      <c r="G17" s="0" t="n">
        <v>1</v>
      </c>
      <c r="I17" s="36" t="s">
        <v>80</v>
      </c>
      <c r="J17" s="2" t="n">
        <v>7</v>
      </c>
    </row>
    <row r="18" customFormat="false" ht="30" hidden="false" customHeight="false" outlineLevel="0" collapsed="false">
      <c r="A18" s="33" t="s">
        <v>270</v>
      </c>
      <c r="B18" s="34" t="n">
        <v>15</v>
      </c>
      <c r="C18" s="34" t="n">
        <f aca="false">J19</f>
        <v>5</v>
      </c>
      <c r="F18" s="24" t="s">
        <v>47</v>
      </c>
      <c r="G18" s="0" t="n">
        <v>1</v>
      </c>
      <c r="I18" s="36" t="s">
        <v>106</v>
      </c>
      <c r="J18" s="2" t="n">
        <v>10</v>
      </c>
    </row>
    <row r="19" customFormat="false" ht="15" hidden="false" customHeight="false" outlineLevel="0" collapsed="false">
      <c r="A19" s="33" t="s">
        <v>271</v>
      </c>
      <c r="B19" s="35" t="n">
        <v>16</v>
      </c>
      <c r="C19" s="35" t="n">
        <f aca="false">J20</f>
        <v>1</v>
      </c>
      <c r="F19" s="14" t="s">
        <v>35</v>
      </c>
      <c r="G19" s="0" t="n">
        <v>1</v>
      </c>
      <c r="I19" s="36" t="s">
        <v>102</v>
      </c>
      <c r="J19" s="2" t="n">
        <v>5</v>
      </c>
    </row>
    <row r="20" customFormat="false" ht="30" hidden="false" customHeight="false" outlineLevel="0" collapsed="false">
      <c r="B20" s="34" t="n">
        <v>17</v>
      </c>
      <c r="C20" s="34" t="n">
        <f aca="false">J21</f>
        <v>1</v>
      </c>
      <c r="F20" s="14" t="s">
        <v>42</v>
      </c>
      <c r="G20" s="0" t="n">
        <v>1</v>
      </c>
      <c r="I20" s="36" t="s">
        <v>113</v>
      </c>
      <c r="J20" s="2" t="n">
        <v>1</v>
      </c>
    </row>
    <row r="21" customFormat="false" ht="15" hidden="false" customHeight="false" outlineLevel="0" collapsed="false">
      <c r="F21" s="14" t="s">
        <v>80</v>
      </c>
      <c r="G21" s="0" t="n">
        <v>1</v>
      </c>
      <c r="I21" s="36" t="s">
        <v>114</v>
      </c>
      <c r="J21" s="2" t="n">
        <v>1</v>
      </c>
    </row>
    <row r="22" customFormat="false" ht="15" hidden="false" customHeight="false" outlineLevel="0" collapsed="false">
      <c r="F22" s="14" t="s">
        <v>31</v>
      </c>
      <c r="G22" s="0" t="n">
        <v>1</v>
      </c>
    </row>
    <row r="23" customFormat="false" ht="15" hidden="false" customHeight="false" outlineLevel="0" collapsed="false">
      <c r="F23" s="14" t="s">
        <v>35</v>
      </c>
      <c r="G23" s="0" t="n">
        <v>1</v>
      </c>
    </row>
    <row r="24" customFormat="false" ht="15" hidden="false" customHeight="false" outlineLevel="0" collapsed="false">
      <c r="F24" s="24" t="s">
        <v>32</v>
      </c>
      <c r="G24" s="0" t="n">
        <v>1</v>
      </c>
    </row>
    <row r="25" customFormat="false" ht="45" hidden="false" customHeight="false" outlineLevel="0" collapsed="false">
      <c r="F25" s="24" t="s">
        <v>92</v>
      </c>
      <c r="G25" s="0" t="n">
        <v>1</v>
      </c>
    </row>
    <row r="26" customFormat="false" ht="30" hidden="false" customHeight="false" outlineLevel="0" collapsed="false">
      <c r="F26" s="20" t="s">
        <v>42</v>
      </c>
      <c r="G26" s="0" t="n">
        <v>1</v>
      </c>
    </row>
    <row r="27" customFormat="false" ht="30" hidden="false" customHeight="false" outlineLevel="0" collapsed="false">
      <c r="F27" s="14" t="s">
        <v>55</v>
      </c>
      <c r="G27" s="0" t="n">
        <v>1</v>
      </c>
    </row>
    <row r="28" customFormat="false" ht="15" hidden="false" customHeight="false" outlineLevel="0" collapsed="false">
      <c r="F28" s="14" t="s">
        <v>102</v>
      </c>
      <c r="G28" s="0" t="n">
        <v>1</v>
      </c>
    </row>
    <row r="29" customFormat="false" ht="30" hidden="false" customHeight="false" outlineLevel="0" collapsed="false">
      <c r="F29" s="14" t="s">
        <v>55</v>
      </c>
      <c r="G29" s="0" t="n">
        <v>1</v>
      </c>
    </row>
    <row r="30" customFormat="false" ht="30" hidden="false" customHeight="false" outlineLevel="0" collapsed="false">
      <c r="F30" s="14" t="s">
        <v>37</v>
      </c>
      <c r="G30" s="0" t="n">
        <v>1</v>
      </c>
    </row>
    <row r="31" customFormat="false" ht="15" hidden="false" customHeight="false" outlineLevel="0" collapsed="false">
      <c r="F31" s="14" t="s">
        <v>106</v>
      </c>
      <c r="G31" s="0" t="n">
        <v>1</v>
      </c>
    </row>
    <row r="32" customFormat="false" ht="15" hidden="false" customHeight="false" outlineLevel="0" collapsed="false">
      <c r="F32" s="14" t="s">
        <v>80</v>
      </c>
      <c r="G32" s="0" t="n">
        <v>1</v>
      </c>
    </row>
    <row r="33" customFormat="false" ht="15" hidden="false" customHeight="false" outlineLevel="0" collapsed="false">
      <c r="F33" s="14" t="s">
        <v>31</v>
      </c>
      <c r="G33" s="0" t="n">
        <v>1</v>
      </c>
    </row>
    <row r="34" customFormat="false" ht="15" hidden="false" customHeight="false" outlineLevel="0" collapsed="false">
      <c r="F34" s="14" t="s">
        <v>35</v>
      </c>
      <c r="G34" s="0" t="n">
        <v>1</v>
      </c>
    </row>
    <row r="35" customFormat="false" ht="15" hidden="false" customHeight="false" outlineLevel="0" collapsed="false">
      <c r="F35" s="14" t="s">
        <v>23</v>
      </c>
      <c r="G35" s="0" t="n">
        <v>1</v>
      </c>
    </row>
    <row r="36" customFormat="false" ht="15" hidden="false" customHeight="false" outlineLevel="0" collapsed="false">
      <c r="F36" s="14" t="s">
        <v>27</v>
      </c>
      <c r="G36" s="0" t="n">
        <v>1</v>
      </c>
    </row>
    <row r="37" customFormat="false" ht="30" hidden="false" customHeight="false" outlineLevel="0" collapsed="false">
      <c r="F37" s="14" t="s">
        <v>42</v>
      </c>
      <c r="G37" s="0" t="n">
        <v>1</v>
      </c>
    </row>
    <row r="38" customFormat="false" ht="30" hidden="false" customHeight="false" outlineLevel="0" collapsed="false">
      <c r="F38" s="14" t="s">
        <v>108</v>
      </c>
      <c r="G38" s="0" t="n">
        <v>1</v>
      </c>
    </row>
    <row r="39" customFormat="false" ht="45" hidden="false" customHeight="false" outlineLevel="0" collapsed="false">
      <c r="F39" s="14" t="s">
        <v>92</v>
      </c>
      <c r="G39" s="0" t="n">
        <v>1</v>
      </c>
    </row>
    <row r="40" customFormat="false" ht="30" hidden="false" customHeight="false" outlineLevel="0" collapsed="false">
      <c r="F40" s="14" t="s">
        <v>47</v>
      </c>
      <c r="G40" s="0" t="n">
        <v>1</v>
      </c>
    </row>
    <row r="41" customFormat="false" ht="30" hidden="false" customHeight="false" outlineLevel="0" collapsed="false">
      <c r="F41" s="14" t="s">
        <v>109</v>
      </c>
      <c r="G41" s="0" t="n">
        <v>1</v>
      </c>
    </row>
    <row r="42" customFormat="false" ht="45" hidden="false" customHeight="false" outlineLevel="0" collapsed="false">
      <c r="F42" s="14" t="s">
        <v>110</v>
      </c>
      <c r="G42" s="0" t="n">
        <v>1</v>
      </c>
    </row>
    <row r="43" customFormat="false" ht="15" hidden="false" customHeight="false" outlineLevel="0" collapsed="false">
      <c r="F43" s="14" t="s">
        <v>31</v>
      </c>
      <c r="G43" s="0" t="n">
        <v>1</v>
      </c>
    </row>
    <row r="44" customFormat="false" ht="15" hidden="false" customHeight="false" outlineLevel="0" collapsed="false">
      <c r="F44" s="14" t="s">
        <v>23</v>
      </c>
      <c r="G44" s="0" t="n">
        <v>1</v>
      </c>
    </row>
    <row r="45" customFormat="false" ht="15" hidden="false" customHeight="false" outlineLevel="0" collapsed="false">
      <c r="F45" s="14" t="s">
        <v>35</v>
      </c>
      <c r="G45" s="0" t="n">
        <v>1</v>
      </c>
    </row>
    <row r="46" customFormat="false" ht="15" hidden="false" customHeight="false" outlineLevel="0" collapsed="false">
      <c r="F46" s="14" t="s">
        <v>27</v>
      </c>
      <c r="G46" s="0" t="n">
        <v>1</v>
      </c>
    </row>
    <row r="47" customFormat="false" ht="30" hidden="false" customHeight="false" outlineLevel="0" collapsed="false">
      <c r="F47" s="14" t="s">
        <v>42</v>
      </c>
      <c r="G47" s="0" t="n">
        <v>1</v>
      </c>
    </row>
    <row r="48" customFormat="false" ht="30" hidden="false" customHeight="false" outlineLevel="0" collapsed="false">
      <c r="F48" s="14" t="s">
        <v>47</v>
      </c>
      <c r="G48" s="0" t="n">
        <v>1</v>
      </c>
    </row>
    <row r="49" customFormat="false" ht="45" hidden="false" customHeight="false" outlineLevel="0" collapsed="false">
      <c r="F49" s="14" t="s">
        <v>92</v>
      </c>
      <c r="G49" s="0" t="n">
        <v>1</v>
      </c>
    </row>
    <row r="50" customFormat="false" ht="45" hidden="false" customHeight="false" outlineLevel="0" collapsed="false">
      <c r="F50" s="14" t="s">
        <v>110</v>
      </c>
      <c r="G50" s="0" t="n">
        <v>1</v>
      </c>
    </row>
    <row r="51" customFormat="false" ht="30" hidden="false" customHeight="false" outlineLevel="0" collapsed="false">
      <c r="F51" s="14" t="s">
        <v>108</v>
      </c>
      <c r="G51" s="0" t="n">
        <v>1</v>
      </c>
    </row>
    <row r="52" customFormat="false" ht="30" hidden="false" customHeight="false" outlineLevel="0" collapsed="false">
      <c r="F52" s="14" t="s">
        <v>109</v>
      </c>
      <c r="G52" s="0" t="n">
        <v>1</v>
      </c>
    </row>
    <row r="53" customFormat="false" ht="30" hidden="false" customHeight="false" outlineLevel="0" collapsed="false">
      <c r="F53" s="14" t="s">
        <v>37</v>
      </c>
      <c r="G53" s="0" t="n">
        <v>1</v>
      </c>
    </row>
    <row r="54" customFormat="false" ht="30" hidden="false" customHeight="false" outlineLevel="0" collapsed="false">
      <c r="F54" s="14" t="s">
        <v>55</v>
      </c>
      <c r="G54" s="0" t="n">
        <v>1</v>
      </c>
    </row>
    <row r="55" customFormat="false" ht="15" hidden="false" customHeight="false" outlineLevel="0" collapsed="false">
      <c r="F55" s="14" t="s">
        <v>80</v>
      </c>
      <c r="G55" s="0" t="n">
        <v>1</v>
      </c>
    </row>
    <row r="56" customFormat="false" ht="15" hidden="false" customHeight="false" outlineLevel="0" collapsed="false">
      <c r="F56" s="14" t="s">
        <v>106</v>
      </c>
      <c r="G56" s="0" t="n">
        <v>1</v>
      </c>
    </row>
    <row r="57" customFormat="false" ht="15" hidden="false" customHeight="false" outlineLevel="0" collapsed="false">
      <c r="F57" s="14" t="s">
        <v>102</v>
      </c>
      <c r="G57" s="0" t="n">
        <v>1</v>
      </c>
    </row>
    <row r="58" customFormat="false" ht="15" hidden="false" customHeight="false" outlineLevel="0" collapsed="false">
      <c r="F58" s="14" t="s">
        <v>113</v>
      </c>
      <c r="G58" s="0" t="n">
        <v>1</v>
      </c>
    </row>
    <row r="59" customFormat="false" ht="15" hidden="false" customHeight="false" outlineLevel="0" collapsed="false">
      <c r="F59" s="14" t="s">
        <v>114</v>
      </c>
      <c r="G59" s="0" t="n">
        <v>1</v>
      </c>
    </row>
    <row r="60" customFormat="false" ht="15" hidden="false" customHeight="false" outlineLevel="0" collapsed="false">
      <c r="F60" s="14" t="s">
        <v>31</v>
      </c>
      <c r="G60" s="0" t="n">
        <v>1</v>
      </c>
    </row>
    <row r="61" customFormat="false" ht="15" hidden="false" customHeight="false" outlineLevel="0" collapsed="false">
      <c r="F61" s="14" t="s">
        <v>35</v>
      </c>
      <c r="G61" s="0" t="n">
        <v>1</v>
      </c>
    </row>
    <row r="62" customFormat="false" ht="15" hidden="false" customHeight="false" outlineLevel="0" collapsed="false">
      <c r="F62" s="14" t="s">
        <v>23</v>
      </c>
      <c r="G62" s="0" t="n">
        <v>1</v>
      </c>
    </row>
    <row r="63" customFormat="false" ht="15" hidden="false" customHeight="false" outlineLevel="0" collapsed="false">
      <c r="F63" s="14" t="s">
        <v>27</v>
      </c>
      <c r="G63" s="0" t="n">
        <v>1</v>
      </c>
    </row>
    <row r="64" customFormat="false" ht="30" hidden="false" customHeight="false" outlineLevel="0" collapsed="false">
      <c r="F64" s="14" t="s">
        <v>42</v>
      </c>
      <c r="G64" s="0" t="n">
        <v>1</v>
      </c>
    </row>
    <row r="65" customFormat="false" ht="45" hidden="false" customHeight="false" outlineLevel="0" collapsed="false">
      <c r="F65" s="14" t="s">
        <v>92</v>
      </c>
      <c r="G65" s="0" t="n">
        <v>1</v>
      </c>
    </row>
    <row r="66" customFormat="false" ht="30" hidden="false" customHeight="false" outlineLevel="0" collapsed="false">
      <c r="F66" s="14" t="s">
        <v>108</v>
      </c>
      <c r="G66" s="0" t="n">
        <v>1</v>
      </c>
    </row>
    <row r="67" customFormat="false" ht="30" hidden="false" customHeight="false" outlineLevel="0" collapsed="false">
      <c r="F67" s="14" t="s">
        <v>47</v>
      </c>
      <c r="G67" s="0" t="n">
        <v>1</v>
      </c>
    </row>
    <row r="68" customFormat="false" ht="45" hidden="false" customHeight="false" outlineLevel="0" collapsed="false">
      <c r="F68" s="14" t="s">
        <v>110</v>
      </c>
      <c r="G68" s="0" t="n">
        <v>1</v>
      </c>
    </row>
    <row r="69" customFormat="false" ht="30" hidden="false" customHeight="false" outlineLevel="0" collapsed="false">
      <c r="F69" s="14" t="s">
        <v>109</v>
      </c>
      <c r="G69" s="0" t="n">
        <v>1</v>
      </c>
    </row>
    <row r="70" customFormat="false" ht="30" hidden="false" customHeight="false" outlineLevel="0" collapsed="false">
      <c r="F70" s="14" t="s">
        <v>37</v>
      </c>
      <c r="G70" s="0" t="n">
        <v>1</v>
      </c>
    </row>
    <row r="71" customFormat="false" ht="30" hidden="false" customHeight="false" outlineLevel="0" collapsed="false">
      <c r="F71" s="14" t="s">
        <v>55</v>
      </c>
      <c r="G71" s="0" t="n">
        <v>1</v>
      </c>
    </row>
    <row r="72" customFormat="false" ht="15" hidden="false" customHeight="false" outlineLevel="0" collapsed="false">
      <c r="F72" s="14" t="s">
        <v>80</v>
      </c>
      <c r="G72" s="0" t="n">
        <v>1</v>
      </c>
    </row>
    <row r="73" customFormat="false" ht="15" hidden="false" customHeight="false" outlineLevel="0" collapsed="false">
      <c r="F73" s="14" t="s">
        <v>106</v>
      </c>
      <c r="G73" s="0" t="n">
        <v>1</v>
      </c>
    </row>
    <row r="74" customFormat="false" ht="30" hidden="false" customHeight="false" outlineLevel="0" collapsed="false">
      <c r="F74" s="14" t="s">
        <v>37</v>
      </c>
      <c r="G74" s="0" t="n">
        <v>1</v>
      </c>
    </row>
    <row r="75" customFormat="false" ht="30" hidden="false" customHeight="false" outlineLevel="0" collapsed="false">
      <c r="F75" s="14" t="s">
        <v>55</v>
      </c>
      <c r="G75" s="0" t="n">
        <v>1</v>
      </c>
    </row>
    <row r="76" customFormat="false" ht="15" hidden="false" customHeight="false" outlineLevel="0" collapsed="false">
      <c r="F76" s="14" t="s">
        <v>80</v>
      </c>
      <c r="G76" s="0" t="n">
        <v>1</v>
      </c>
    </row>
    <row r="77" customFormat="false" ht="15" hidden="false" customHeight="false" outlineLevel="0" collapsed="false">
      <c r="F77" s="14" t="s">
        <v>106</v>
      </c>
      <c r="G77" s="0" t="n">
        <v>1</v>
      </c>
    </row>
    <row r="78" customFormat="false" ht="30" hidden="false" customHeight="false" outlineLevel="0" collapsed="false">
      <c r="F78" s="14" t="s">
        <v>37</v>
      </c>
      <c r="G78" s="0" t="n">
        <v>1</v>
      </c>
    </row>
    <row r="79" customFormat="false" ht="30" hidden="false" customHeight="false" outlineLevel="0" collapsed="false">
      <c r="F79" s="14" t="s">
        <v>55</v>
      </c>
      <c r="G79" s="0" t="n">
        <v>1</v>
      </c>
    </row>
    <row r="80" customFormat="false" ht="15" hidden="false" customHeight="false" outlineLevel="0" collapsed="false">
      <c r="F80" s="14" t="s">
        <v>80</v>
      </c>
      <c r="G80" s="0" t="n">
        <v>1</v>
      </c>
    </row>
    <row r="81" customFormat="false" ht="15" hidden="false" customHeight="false" outlineLevel="0" collapsed="false">
      <c r="F81" s="14" t="s">
        <v>106</v>
      </c>
      <c r="G81" s="0" t="n">
        <v>1</v>
      </c>
    </row>
    <row r="82" customFormat="false" ht="30" hidden="false" customHeight="false" outlineLevel="0" collapsed="false">
      <c r="F82" s="14" t="s">
        <v>55</v>
      </c>
      <c r="G82" s="0" t="n">
        <v>1</v>
      </c>
    </row>
    <row r="83" customFormat="false" ht="15" hidden="false" customHeight="false" outlineLevel="0" collapsed="false">
      <c r="F83" s="14" t="s">
        <v>106</v>
      </c>
      <c r="G83" s="0" t="n">
        <v>1</v>
      </c>
    </row>
    <row r="84" customFormat="false" ht="30" hidden="false" customHeight="false" outlineLevel="0" collapsed="false">
      <c r="F84" s="14" t="s">
        <v>108</v>
      </c>
      <c r="G84" s="0" t="n">
        <v>1</v>
      </c>
    </row>
    <row r="85" customFormat="false" ht="30" hidden="false" customHeight="false" outlineLevel="0" collapsed="false">
      <c r="F85" s="14" t="s">
        <v>109</v>
      </c>
      <c r="G85" s="0" t="n">
        <v>1</v>
      </c>
    </row>
    <row r="86" customFormat="false" ht="30" hidden="false" customHeight="false" outlineLevel="0" collapsed="false">
      <c r="F86" s="14" t="s">
        <v>55</v>
      </c>
      <c r="G86" s="0" t="n">
        <v>1</v>
      </c>
    </row>
    <row r="87" customFormat="false" ht="30" hidden="false" customHeight="false" outlineLevel="0" collapsed="false">
      <c r="F87" s="14" t="s">
        <v>55</v>
      </c>
      <c r="G87" s="0" t="n">
        <v>1</v>
      </c>
    </row>
    <row r="88" customFormat="false" ht="30" hidden="false" customHeight="false" outlineLevel="0" collapsed="false">
      <c r="F88" s="14" t="s">
        <v>42</v>
      </c>
      <c r="G88" s="0" t="n">
        <v>1</v>
      </c>
    </row>
    <row r="89" customFormat="false" ht="15" hidden="false" customHeight="false" outlineLevel="0" collapsed="false">
      <c r="F89" s="14" t="s">
        <v>102</v>
      </c>
      <c r="G89" s="0" t="n">
        <v>1</v>
      </c>
    </row>
    <row r="90" customFormat="false" ht="30" hidden="false" customHeight="false" outlineLevel="0" collapsed="false">
      <c r="F90" s="14" t="s">
        <v>37</v>
      </c>
      <c r="G90" s="0" t="n">
        <v>1</v>
      </c>
    </row>
    <row r="91" customFormat="false" ht="15" hidden="false" customHeight="false" outlineLevel="0" collapsed="false">
      <c r="F91" s="14" t="s">
        <v>102</v>
      </c>
      <c r="G91" s="0" t="n">
        <v>1</v>
      </c>
    </row>
    <row r="92" customFormat="false" ht="15" hidden="false" customHeight="false" outlineLevel="0" collapsed="false">
      <c r="F92" s="14" t="s">
        <v>31</v>
      </c>
      <c r="G92" s="0" t="n">
        <v>1</v>
      </c>
    </row>
    <row r="93" customFormat="false" ht="15" hidden="false" customHeight="false" outlineLevel="0" collapsed="false">
      <c r="F93" s="14" t="s">
        <v>106</v>
      </c>
      <c r="G93" s="0" t="n">
        <v>1</v>
      </c>
    </row>
    <row r="94" customFormat="false" ht="15" hidden="false" customHeight="false" outlineLevel="0" collapsed="false">
      <c r="F94" s="37" t="s">
        <v>23</v>
      </c>
      <c r="G94" s="0" t="n">
        <v>1</v>
      </c>
    </row>
    <row r="95" customFormat="false" ht="30" hidden="false" customHeight="false" outlineLevel="0" collapsed="false">
      <c r="F95" s="14" t="s">
        <v>55</v>
      </c>
      <c r="G95" s="0" t="n">
        <v>1</v>
      </c>
    </row>
    <row r="96" customFormat="false" ht="15" hidden="false" customHeight="false" outlineLevel="0" collapsed="false">
      <c r="F96" s="14" t="s">
        <v>106</v>
      </c>
      <c r="G96" s="0" t="n">
        <v>1</v>
      </c>
    </row>
    <row r="97" customFormat="false" ht="30" hidden="false" customHeight="false" outlineLevel="0" collapsed="false">
      <c r="F97" s="14" t="s">
        <v>37</v>
      </c>
      <c r="G97" s="0" t="n">
        <v>1</v>
      </c>
    </row>
    <row r="98" customFormat="false" ht="30" hidden="false" customHeight="false" outlineLevel="0" collapsed="false">
      <c r="F98" s="14" t="s">
        <v>55</v>
      </c>
      <c r="G98" s="0" t="n">
        <v>1</v>
      </c>
    </row>
    <row r="99" customFormat="false" ht="15" hidden="false" customHeight="false" outlineLevel="0" collapsed="false">
      <c r="F99" s="14" t="s">
        <v>106</v>
      </c>
      <c r="G99" s="0" t="n">
        <v>1</v>
      </c>
    </row>
    <row r="100" customFormat="false" ht="30" hidden="false" customHeight="false" outlineLevel="0" collapsed="false">
      <c r="F100" s="14" t="s">
        <v>55</v>
      </c>
      <c r="G100" s="0" t="n">
        <v>1</v>
      </c>
    </row>
    <row r="101" customFormat="false" ht="30" hidden="false" customHeight="false" outlineLevel="0" collapsed="false">
      <c r="F101" s="14" t="s">
        <v>55</v>
      </c>
      <c r="G101" s="0" t="n">
        <v>1</v>
      </c>
    </row>
    <row r="102" customFormat="false" ht="30" hidden="false" customHeight="false" outlineLevel="0" collapsed="false">
      <c r="F102" s="14" t="s">
        <v>37</v>
      </c>
      <c r="G102" s="0" t="n">
        <v>1</v>
      </c>
    </row>
    <row r="103" customFormat="false" ht="30" hidden="false" customHeight="false" outlineLevel="0" collapsed="false">
      <c r="F103" s="14" t="s">
        <v>55</v>
      </c>
      <c r="G103" s="0" t="n">
        <v>1</v>
      </c>
    </row>
    <row r="104" customFormat="false" ht="15" hidden="false" customHeight="false" outlineLevel="0" collapsed="false">
      <c r="F104" s="14" t="s">
        <v>80</v>
      </c>
      <c r="G104" s="0" t="n">
        <v>1</v>
      </c>
    </row>
    <row r="105" customFormat="false" ht="15" hidden="false" customHeight="false" outlineLevel="0" collapsed="false">
      <c r="F105" s="14" t="s">
        <v>106</v>
      </c>
      <c r="G105" s="0" t="n">
        <v>1</v>
      </c>
    </row>
    <row r="106" customFormat="false" ht="15" hidden="false" customHeight="false" outlineLevel="0" collapsed="false">
      <c r="F106" s="14" t="s">
        <v>102</v>
      </c>
      <c r="G106" s="0" t="n">
        <v>1</v>
      </c>
    </row>
    <row r="107" customFormat="false" ht="15" hidden="false" customHeight="false" outlineLevel="0" collapsed="false">
      <c r="F107" s="14" t="s">
        <v>31</v>
      </c>
      <c r="G107" s="0" t="n">
        <v>1</v>
      </c>
    </row>
    <row r="108" customFormat="false" ht="15" hidden="false" customHeight="false" outlineLevel="0" collapsed="false">
      <c r="F108" s="14" t="s">
        <v>35</v>
      </c>
      <c r="G108" s="0" t="n">
        <v>1</v>
      </c>
    </row>
    <row r="109" customFormat="false" ht="45" hidden="false" customHeight="false" outlineLevel="0" collapsed="false">
      <c r="F109" s="14" t="s">
        <v>92</v>
      </c>
      <c r="G109" s="0" t="n">
        <v>1</v>
      </c>
    </row>
    <row r="110" customFormat="false" ht="30" hidden="false" customHeight="false" outlineLevel="0" collapsed="false">
      <c r="F110" s="14" t="s">
        <v>108</v>
      </c>
      <c r="G110" s="0" t="n">
        <v>1</v>
      </c>
    </row>
    <row r="111" customFormat="false" ht="30" hidden="false" customHeight="false" outlineLevel="0" collapsed="false">
      <c r="F111" s="14" t="s">
        <v>37</v>
      </c>
      <c r="G111" s="0" t="n">
        <v>1</v>
      </c>
    </row>
    <row r="112" customFormat="false" ht="15" hidden="false" customHeight="false" outlineLevel="0" collapsed="false">
      <c r="F112" s="14"/>
    </row>
    <row r="113" customFormat="false" ht="15" hidden="false" customHeight="false" outlineLevel="0" collapsed="false">
      <c r="F113" s="14"/>
    </row>
    <row r="114" customFormat="false" ht="15" hidden="false" customHeight="false" outlineLevel="0" collapsed="false">
      <c r="F114" s="14"/>
    </row>
    <row r="115" customFormat="false" ht="15" hidden="false" customHeight="false" outlineLevel="0" collapsed="false">
      <c r="F115" s="14"/>
    </row>
    <row r="116" customFormat="false" ht="15" hidden="false" customHeight="false" outlineLevel="0" collapsed="false">
      <c r="F116" s="14"/>
    </row>
    <row r="117" customFormat="false" ht="15" hidden="false" customHeight="false" outlineLevel="0" collapsed="false">
      <c r="F117" s="14"/>
    </row>
  </sheetData>
  <mergeCells count="2">
    <mergeCell ref="B2:B3"/>
    <mergeCell ref="C2:C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B620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3" topLeftCell="A97" activePane="bottomLeft" state="frozen"/>
      <selection pane="topLeft" activeCell="A1" activeCellId="0" sqref="A1"/>
      <selection pane="bottomLeft" activeCell="M130" activeCellId="0" sqref="M130"/>
    </sheetView>
  </sheetViews>
  <sheetFormatPr defaultColWidth="8.8671875" defaultRowHeight="15" zeroHeight="false" outlineLevelRow="0" outlineLevelCol="0"/>
  <cols>
    <col collapsed="false" customWidth="false" hidden="false" outlineLevel="0" max="1" min="1" style="3" width="8.86"/>
    <col collapsed="false" customWidth="true" hidden="false" outlineLevel="0" max="2" min="2" style="3" width="8.42"/>
    <col collapsed="false" customWidth="true" hidden="false" outlineLevel="0" max="3" min="3" style="3" width="17.71"/>
    <col collapsed="false" customWidth="true" hidden="false" outlineLevel="0" max="4" min="4" style="3" width="30.7"/>
    <col collapsed="false" customWidth="true" hidden="false" outlineLevel="0" max="5" min="5" style="3" width="52.42"/>
    <col collapsed="false" customWidth="true" hidden="false" outlineLevel="0" max="6" min="6" style="3" width="23.86"/>
    <col collapsed="false" customWidth="true" hidden="false" outlineLevel="0" max="7" min="7" style="3" width="17.71"/>
    <col collapsed="false" customWidth="true" hidden="false" outlineLevel="0" max="8" min="8" style="3" width="15.42"/>
    <col collapsed="false" customWidth="true" hidden="false" outlineLevel="0" max="9" min="9" style="3" width="16.57"/>
    <col collapsed="false" customWidth="true" hidden="false" outlineLevel="0" max="10" min="10" style="3" width="18.29"/>
    <col collapsed="false" customWidth="true" hidden="false" outlineLevel="0" max="11" min="11" style="3" width="18"/>
    <col collapsed="false" customWidth="true" hidden="false" outlineLevel="0" max="12" min="12" style="3" width="13.43"/>
    <col collapsed="false" customWidth="true" hidden="false" outlineLevel="0" max="13" min="13" style="3" width="18.14"/>
    <col collapsed="false" customWidth="true" hidden="false" outlineLevel="0" max="14" min="14" style="3" width="18.29"/>
    <col collapsed="false" customWidth="true" hidden="false" outlineLevel="0" max="15" min="15" style="3" width="17.71"/>
    <col collapsed="false" customWidth="true" hidden="false" outlineLevel="0" max="16" min="16" style="3" width="15.57"/>
    <col collapsed="false" customWidth="true" hidden="false" outlineLevel="0" max="17" min="17" style="3" width="17.97"/>
    <col collapsed="false" customWidth="true" hidden="false" outlineLevel="0" max="18" min="18" style="3" width="13.43"/>
    <col collapsed="false" customWidth="true" hidden="false" outlineLevel="0" max="19" min="19" style="3" width="15.86"/>
    <col collapsed="false" customWidth="true" hidden="false" outlineLevel="0" max="26" min="20" style="3" width="13.43"/>
    <col collapsed="false" customWidth="true" hidden="false" outlineLevel="0" max="27" min="27" style="3" width="12.29"/>
    <col collapsed="false" customWidth="true" hidden="false" outlineLevel="0" max="29" min="28" style="3" width="13.43"/>
    <col collapsed="false" customWidth="true" hidden="false" outlineLevel="0" max="30" min="30" style="3" width="14.28"/>
    <col collapsed="false" customWidth="true" hidden="false" outlineLevel="0" max="31" min="31" style="3" width="12.29"/>
    <col collapsed="false" customWidth="true" hidden="false" outlineLevel="0" max="33" min="32" style="3" width="13.43"/>
    <col collapsed="false" customWidth="true" hidden="false" outlineLevel="0" max="34" min="34" style="3" width="13.01"/>
    <col collapsed="false" customWidth="true" hidden="false" outlineLevel="0" max="36" min="35" style="3" width="13.43"/>
    <col collapsed="false" customWidth="true" hidden="false" outlineLevel="0" max="37" min="37" style="3" width="13.01"/>
    <col collapsed="false" customWidth="true" hidden="false" outlineLevel="0" max="39" min="38" style="3" width="13.43"/>
    <col collapsed="false" customWidth="true" hidden="false" outlineLevel="0" max="41" min="40" style="3" width="13.01"/>
    <col collapsed="false" customWidth="true" hidden="false" outlineLevel="0" max="42" min="42" style="3" width="11.71"/>
    <col collapsed="false" customWidth="true" hidden="false" outlineLevel="0" max="43" min="43" style="3" width="13.01"/>
    <col collapsed="false" customWidth="true" hidden="false" outlineLevel="0" max="45" min="44" style="3" width="12.29"/>
    <col collapsed="false" customWidth="true" hidden="false" outlineLevel="0" max="46" min="46" style="3" width="11.14"/>
    <col collapsed="false" customWidth="true" hidden="false" outlineLevel="0" max="47" min="47" style="3" width="13.01"/>
    <col collapsed="false" customWidth="true" hidden="false" outlineLevel="0" max="48" min="48" style="3" width="12.29"/>
    <col collapsed="false" customWidth="true" hidden="false" outlineLevel="0" max="49" min="49" style="3" width="12.71"/>
    <col collapsed="false" customWidth="true" hidden="false" outlineLevel="0" max="50" min="50" style="3" width="13.01"/>
    <col collapsed="false" customWidth="true" hidden="false" outlineLevel="0" max="52" min="51" style="3" width="11.14"/>
    <col collapsed="false" customWidth="true" hidden="false" outlineLevel="0" max="53" min="53" style="3" width="12.29"/>
    <col collapsed="false" customWidth="true" hidden="false" outlineLevel="0" max="54" min="54" style="3" width="23.57"/>
    <col collapsed="false" customWidth="true" hidden="false" outlineLevel="0" max="55" min="55" style="3" width="6.86"/>
    <col collapsed="false" customWidth="true" hidden="false" outlineLevel="0" max="59" min="56" style="3" width="20.29"/>
    <col collapsed="false" customWidth="true" hidden="false" outlineLevel="0" max="60" min="60" style="3" width="6.86"/>
    <col collapsed="false" customWidth="true" hidden="false" outlineLevel="0" max="61" min="61" style="3" width="22.28"/>
    <col collapsed="false" customWidth="true" hidden="false" outlineLevel="0" max="62" min="62" style="3" width="21.29"/>
    <col collapsed="false" customWidth="true" hidden="false" outlineLevel="0" max="63" min="63" style="3" width="12.29"/>
    <col collapsed="false" customWidth="true" hidden="false" outlineLevel="0" max="64" min="64" style="3" width="14.28"/>
    <col collapsed="false" customWidth="true" hidden="false" outlineLevel="0" max="67" min="65" style="3" width="13.43"/>
    <col collapsed="false" customWidth="true" hidden="false" outlineLevel="0" max="69" min="68" style="3" width="13.01"/>
    <col collapsed="false" customWidth="true" hidden="false" outlineLevel="0" max="70" min="70" style="3" width="16.14"/>
    <col collapsed="false" customWidth="true" hidden="false" outlineLevel="0" max="71" min="71" style="3" width="15"/>
    <col collapsed="false" customWidth="true" hidden="false" outlineLevel="0" max="72" min="72" style="3" width="13.86"/>
    <col collapsed="false" customWidth="false" hidden="false" outlineLevel="0" max="75" min="74" style="2" width="8.86"/>
    <col collapsed="false" customWidth="true" hidden="false" outlineLevel="0" max="76" min="76" style="2" width="13.86"/>
    <col collapsed="false" customWidth="true" hidden="false" outlineLevel="0" max="77" min="77" style="2" width="22.86"/>
    <col collapsed="false" customWidth="true" hidden="false" outlineLevel="0" max="78" min="78" style="3" width="11.14"/>
    <col collapsed="false" customWidth="false" hidden="false" outlineLevel="0" max="1024" min="79" style="3" width="8.86"/>
  </cols>
  <sheetData>
    <row r="1" customFormat="false" ht="15" hidden="false" customHeight="false" outlineLevel="0" collapsed="false">
      <c r="A1" s="3" t="s">
        <v>0</v>
      </c>
      <c r="B1" s="38"/>
      <c r="C1" s="39"/>
      <c r="D1" s="38"/>
      <c r="E1" s="38"/>
      <c r="F1" s="38"/>
      <c r="G1" s="38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</row>
    <row r="2" customFormat="false" ht="15" hidden="false" customHeight="true" outlineLevel="0" collapsed="false">
      <c r="B2" s="40" t="s">
        <v>272</v>
      </c>
      <c r="C2" s="40"/>
      <c r="D2" s="40"/>
      <c r="E2" s="40"/>
      <c r="F2" s="40"/>
      <c r="G2" s="40"/>
      <c r="H2" s="41" t="s">
        <v>273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0" t="s">
        <v>274</v>
      </c>
      <c r="T2" s="40"/>
      <c r="U2" s="40"/>
      <c r="V2" s="40"/>
      <c r="W2" s="40"/>
      <c r="X2" s="40"/>
      <c r="Y2" s="42"/>
      <c r="Z2" s="41" t="s">
        <v>273</v>
      </c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3" t="s">
        <v>275</v>
      </c>
      <c r="AM2" s="43"/>
      <c r="AN2" s="43"/>
      <c r="AO2" s="44" t="s">
        <v>273</v>
      </c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0" t="s">
        <v>276</v>
      </c>
      <c r="BC2" s="45"/>
      <c r="BD2" s="40" t="s">
        <v>277</v>
      </c>
      <c r="BE2" s="40"/>
      <c r="BF2" s="40"/>
      <c r="BG2" s="40"/>
      <c r="BH2" s="41" t="s">
        <v>278</v>
      </c>
      <c r="BI2" s="41"/>
      <c r="BJ2" s="41"/>
      <c r="BK2" s="41"/>
      <c r="BL2" s="41"/>
      <c r="BM2" s="41"/>
      <c r="BN2" s="41"/>
      <c r="BO2" s="41"/>
      <c r="BP2" s="41"/>
      <c r="BQ2" s="41"/>
    </row>
    <row r="3" customFormat="false" ht="32.1" hidden="false" customHeight="true" outlineLevel="0" collapsed="false">
      <c r="B3" s="46" t="s">
        <v>253</v>
      </c>
      <c r="C3" s="47" t="s">
        <v>279</v>
      </c>
      <c r="D3" s="47" t="s">
        <v>280</v>
      </c>
      <c r="E3" s="47" t="s">
        <v>281</v>
      </c>
      <c r="F3" s="47" t="s">
        <v>282</v>
      </c>
      <c r="G3" s="48" t="s">
        <v>283</v>
      </c>
      <c r="H3" s="48" t="s">
        <v>19</v>
      </c>
      <c r="I3" s="48" t="s">
        <v>38</v>
      </c>
      <c r="J3" s="48" t="s">
        <v>43</v>
      </c>
      <c r="K3" s="48" t="s">
        <v>48</v>
      </c>
      <c r="L3" s="48" t="s">
        <v>52</v>
      </c>
      <c r="M3" s="48" t="s">
        <v>56</v>
      </c>
      <c r="N3" s="48" t="s">
        <v>62</v>
      </c>
      <c r="O3" s="48" t="s">
        <v>70</v>
      </c>
      <c r="P3" s="48" t="s">
        <v>74</v>
      </c>
      <c r="Q3" s="48" t="s">
        <v>81</v>
      </c>
      <c r="R3" s="48" t="s">
        <v>96</v>
      </c>
      <c r="S3" s="48" t="s">
        <v>103</v>
      </c>
      <c r="T3" s="48" t="s">
        <v>111</v>
      </c>
      <c r="U3" s="48" t="s">
        <v>107</v>
      </c>
      <c r="V3" s="48" t="s">
        <v>116</v>
      </c>
      <c r="W3" s="48" t="s">
        <v>118</v>
      </c>
      <c r="X3" s="48" t="s">
        <v>120</v>
      </c>
      <c r="Y3" s="48" t="s">
        <v>243</v>
      </c>
      <c r="Z3" s="48" t="s">
        <v>122</v>
      </c>
      <c r="AA3" s="48" t="s">
        <v>128</v>
      </c>
      <c r="AB3" s="48" t="s">
        <v>134</v>
      </c>
      <c r="AC3" s="48" t="s">
        <v>138</v>
      </c>
      <c r="AD3" s="48" t="s">
        <v>142</v>
      </c>
      <c r="AE3" s="48" t="s">
        <v>150</v>
      </c>
      <c r="AF3" s="48" t="s">
        <v>156</v>
      </c>
      <c r="AG3" s="48" t="s">
        <v>163</v>
      </c>
      <c r="AH3" s="48" t="s">
        <v>169</v>
      </c>
      <c r="AI3" s="48" t="s">
        <v>173</v>
      </c>
      <c r="AJ3" s="48" t="s">
        <v>177</v>
      </c>
      <c r="AK3" s="48" t="s">
        <v>183</v>
      </c>
      <c r="AL3" s="48" t="s">
        <v>187</v>
      </c>
      <c r="AM3" s="48" t="s">
        <v>189</v>
      </c>
      <c r="AN3" s="48" t="s">
        <v>191</v>
      </c>
      <c r="AO3" s="48" t="str">
        <f aca="false">"AN."</f>
        <v>AN.</v>
      </c>
      <c r="AP3" s="48" t="s">
        <v>197</v>
      </c>
      <c r="AQ3" s="48" t="s">
        <v>201</v>
      </c>
      <c r="AR3" s="48" t="s">
        <v>205</v>
      </c>
      <c r="AS3" s="48" t="s">
        <v>209</v>
      </c>
      <c r="AT3" s="48" t="s">
        <v>213</v>
      </c>
      <c r="AU3" s="48" t="s">
        <v>217</v>
      </c>
      <c r="AV3" s="48" t="s">
        <v>221</v>
      </c>
      <c r="AW3" s="48" t="s">
        <v>225</v>
      </c>
      <c r="AX3" s="48" t="s">
        <v>229</v>
      </c>
      <c r="AY3" s="48" t="s">
        <v>233</v>
      </c>
      <c r="AZ3" s="48" t="s">
        <v>238</v>
      </c>
      <c r="BA3" s="48" t="s">
        <v>248</v>
      </c>
      <c r="BB3" s="48" t="s">
        <v>284</v>
      </c>
      <c r="BC3" s="46" t="s">
        <v>253</v>
      </c>
      <c r="BD3" s="48" t="s">
        <v>285</v>
      </c>
      <c r="BE3" s="48" t="s">
        <v>286</v>
      </c>
      <c r="BF3" s="48" t="s">
        <v>287</v>
      </c>
      <c r="BG3" s="48" t="s">
        <v>288</v>
      </c>
      <c r="BH3" s="46" t="s">
        <v>253</v>
      </c>
      <c r="BI3" s="46" t="str">
        <f aca="false">E3</f>
        <v> Descrição do Produto</v>
      </c>
      <c r="BJ3" s="46" t="str">
        <f aca="false">F3</f>
        <v>Unidade</v>
      </c>
      <c r="BK3" s="48" t="s">
        <v>289</v>
      </c>
      <c r="BL3" s="48" t="s">
        <v>290</v>
      </c>
      <c r="BM3" s="48" t="s">
        <v>291</v>
      </c>
      <c r="BN3" s="48" t="s">
        <v>292</v>
      </c>
      <c r="BO3" s="48" t="s">
        <v>293</v>
      </c>
      <c r="BP3" s="48" t="s">
        <v>294</v>
      </c>
      <c r="BQ3" s="48" t="s">
        <v>295</v>
      </c>
      <c r="BR3" s="4"/>
      <c r="BT3" s="2"/>
      <c r="BV3" s="49" t="str">
        <f aca="false">BH3</f>
        <v>ITEM</v>
      </c>
      <c r="BW3" s="49" t="s">
        <v>296</v>
      </c>
      <c r="BX3" s="49" t="s">
        <v>16</v>
      </c>
      <c r="BY3" s="49" t="s">
        <v>297</v>
      </c>
      <c r="BZ3" s="49" t="s">
        <v>298</v>
      </c>
    </row>
    <row r="4" customFormat="false" ht="39" hidden="false" customHeight="true" outlineLevel="0" collapsed="false">
      <c r="B4" s="50" t="n">
        <v>1</v>
      </c>
      <c r="C4" s="51" t="n">
        <v>27502</v>
      </c>
      <c r="D4" s="51" t="s">
        <v>299</v>
      </c>
      <c r="E4" s="51" t="s">
        <v>300</v>
      </c>
      <c r="F4" s="51" t="s">
        <v>301</v>
      </c>
      <c r="G4" s="52" t="s">
        <v>302</v>
      </c>
      <c r="H4" s="53" t="s">
        <v>115</v>
      </c>
      <c r="I4" s="54" t="s">
        <v>115</v>
      </c>
      <c r="J4" s="54" t="s">
        <v>115</v>
      </c>
      <c r="K4" s="54" t="s">
        <v>115</v>
      </c>
      <c r="L4" s="54" t="s">
        <v>115</v>
      </c>
      <c r="M4" s="54" t="s">
        <v>115</v>
      </c>
      <c r="N4" s="54" t="s">
        <v>115</v>
      </c>
      <c r="O4" s="54" t="s">
        <v>115</v>
      </c>
      <c r="P4" s="54" t="s">
        <v>115</v>
      </c>
      <c r="Q4" s="54" t="n">
        <v>4480</v>
      </c>
      <c r="R4" s="54" t="s">
        <v>115</v>
      </c>
      <c r="S4" s="55" t="s">
        <v>115</v>
      </c>
      <c r="T4" s="55" t="n">
        <v>6240</v>
      </c>
      <c r="U4" s="55" t="n">
        <v>6829.15</v>
      </c>
      <c r="V4" s="55" t="n">
        <v>7896.78</v>
      </c>
      <c r="W4" s="55" t="s">
        <v>115</v>
      </c>
      <c r="X4" s="55" t="s">
        <v>115</v>
      </c>
      <c r="Y4" s="55" t="s">
        <v>115</v>
      </c>
      <c r="Z4" s="54" t="s">
        <v>115</v>
      </c>
      <c r="AA4" s="54" t="s">
        <v>115</v>
      </c>
      <c r="AB4" s="54" t="s">
        <v>115</v>
      </c>
      <c r="AC4" s="54" t="s">
        <v>115</v>
      </c>
      <c r="AD4" s="54" t="s">
        <v>115</v>
      </c>
      <c r="AE4" s="54" t="n">
        <v>4408.57</v>
      </c>
      <c r="AF4" s="54" t="s">
        <v>115</v>
      </c>
      <c r="AG4" s="54" t="s">
        <v>115</v>
      </c>
      <c r="AH4" s="54" t="s">
        <v>115</v>
      </c>
      <c r="AI4" s="54" t="s">
        <v>115</v>
      </c>
      <c r="AJ4" s="54" t="s">
        <v>115</v>
      </c>
      <c r="AK4" s="54" t="s">
        <v>115</v>
      </c>
      <c r="AL4" s="56" t="s">
        <v>115</v>
      </c>
      <c r="AM4" s="56" t="s">
        <v>115</v>
      </c>
      <c r="AN4" s="56" t="n">
        <v>4200</v>
      </c>
      <c r="AO4" s="54" t="s">
        <v>115</v>
      </c>
      <c r="AP4" s="54" t="s">
        <v>115</v>
      </c>
      <c r="AQ4" s="54" t="s">
        <v>115</v>
      </c>
      <c r="AR4" s="54" t="s">
        <v>115</v>
      </c>
      <c r="AS4" s="54" t="s">
        <v>115</v>
      </c>
      <c r="AT4" s="54" t="s">
        <v>115</v>
      </c>
      <c r="AU4" s="54" t="s">
        <v>115</v>
      </c>
      <c r="AV4" s="54" t="n">
        <v>4505</v>
      </c>
      <c r="AW4" s="54" t="s">
        <v>115</v>
      </c>
      <c r="AX4" s="54" t="s">
        <v>115</v>
      </c>
      <c r="AY4" s="54" t="s">
        <v>115</v>
      </c>
      <c r="AZ4" s="54" t="s">
        <v>115</v>
      </c>
      <c r="BA4" s="54" t="s">
        <v>115</v>
      </c>
      <c r="BB4" s="57" t="n">
        <v>4687.5</v>
      </c>
      <c r="BC4" s="50" t="n">
        <v>1</v>
      </c>
      <c r="BD4" s="58" t="n">
        <f aca="false">COUNT(H4:BA4)</f>
        <v>7</v>
      </c>
      <c r="BE4" s="58" t="n">
        <f aca="false">BD4-SUM(BF4:BG4)</f>
        <v>3</v>
      </c>
      <c r="BF4" s="58" t="n">
        <f aca="false">COUNT(AL4:AN4)</f>
        <v>1</v>
      </c>
      <c r="BG4" s="58" t="n">
        <f aca="false">COUNT(S4:Y4)</f>
        <v>3</v>
      </c>
      <c r="BH4" s="50" t="n">
        <v>1</v>
      </c>
      <c r="BI4" s="50" t="str">
        <f aca="false">E4</f>
        <v>ADOBE CREATIVE CLOUD VIP TEAMS ALL APPS</v>
      </c>
      <c r="BJ4" s="50" t="str">
        <f aca="false">F4</f>
        <v>Licença Subscrição por 12 meses</v>
      </c>
      <c r="BK4" s="58" t="n">
        <f aca="false">BD4</f>
        <v>7</v>
      </c>
      <c r="BL4" s="59" t="n">
        <f aca="false">AVERAGE(H4:BA4)</f>
        <v>5508.5</v>
      </c>
      <c r="BM4" s="59" t="n">
        <f aca="false">MEDIAN(H4:BA4)</f>
        <v>4505</v>
      </c>
      <c r="BN4" s="60" t="n">
        <f aca="false">SMALL(H4:BA4,1)</f>
        <v>4200</v>
      </c>
      <c r="BO4" s="61" t="n">
        <f aca="false">C131</f>
        <v>6</v>
      </c>
      <c r="BP4" s="60" t="n">
        <f aca="false">ROUND(C132,2)</f>
        <v>5110.45</v>
      </c>
      <c r="BQ4" s="60" t="n">
        <f aca="false">ROUND(C133,2)</f>
        <v>4492.5</v>
      </c>
      <c r="BR4" s="62"/>
      <c r="BS4" s="63"/>
      <c r="BT4" s="63"/>
      <c r="BV4" s="13" t="n">
        <f aca="false">BH4</f>
        <v>1</v>
      </c>
      <c r="BW4" s="13" t="n">
        <v>238</v>
      </c>
      <c r="BX4" s="17" t="n">
        <f aca="false">SMALL(BP4:BQ4,1)</f>
        <v>4492.5</v>
      </c>
      <c r="BY4" s="17" t="n">
        <f aca="false">BX4*BW4</f>
        <v>1069215</v>
      </c>
      <c r="BZ4" s="64" t="n">
        <f aca="false">BY4/$BY$21</f>
        <v>0.00582104785232066</v>
      </c>
    </row>
    <row r="5" customFormat="false" ht="43.5" hidden="false" customHeight="true" outlineLevel="0" collapsed="false">
      <c r="B5" s="50" t="n">
        <v>2</v>
      </c>
      <c r="C5" s="51" t="n">
        <v>27502</v>
      </c>
      <c r="D5" s="51" t="s">
        <v>299</v>
      </c>
      <c r="E5" s="51" t="s">
        <v>303</v>
      </c>
      <c r="F5" s="51" t="s">
        <v>304</v>
      </c>
      <c r="G5" s="52" t="s">
        <v>302</v>
      </c>
      <c r="H5" s="54" t="n">
        <v>13860</v>
      </c>
      <c r="I5" s="54" t="s">
        <v>115</v>
      </c>
      <c r="J5" s="54" t="s">
        <v>115</v>
      </c>
      <c r="K5" s="54" t="s">
        <v>115</v>
      </c>
      <c r="L5" s="54" t="s">
        <v>115</v>
      </c>
      <c r="M5" s="54" t="s">
        <v>115</v>
      </c>
      <c r="N5" s="54" t="n">
        <v>10904.5833333333</v>
      </c>
      <c r="O5" s="54" t="s">
        <v>115</v>
      </c>
      <c r="P5" s="54" t="s">
        <v>115</v>
      </c>
      <c r="Q5" s="54" t="s">
        <v>115</v>
      </c>
      <c r="R5" s="54" t="s">
        <v>115</v>
      </c>
      <c r="S5" s="55" t="s">
        <v>115</v>
      </c>
      <c r="T5" s="55" t="n">
        <v>18721</v>
      </c>
      <c r="U5" s="55" t="n">
        <v>20487.46</v>
      </c>
      <c r="V5" s="55" t="n">
        <v>23690.34</v>
      </c>
      <c r="W5" s="55" t="s">
        <v>115</v>
      </c>
      <c r="X5" s="55" t="s">
        <v>115</v>
      </c>
      <c r="Y5" s="55" t="s">
        <v>115</v>
      </c>
      <c r="Z5" s="54" t="s">
        <v>115</v>
      </c>
      <c r="AA5" s="54" t="s">
        <v>115</v>
      </c>
      <c r="AB5" s="54" t="s">
        <v>115</v>
      </c>
      <c r="AC5" s="54" t="s">
        <v>115</v>
      </c>
      <c r="AD5" s="54" t="s">
        <v>115</v>
      </c>
      <c r="AE5" s="54" t="s">
        <v>115</v>
      </c>
      <c r="AF5" s="54" t="s">
        <v>115</v>
      </c>
      <c r="AG5" s="54" t="s">
        <v>115</v>
      </c>
      <c r="AH5" s="54" t="s">
        <v>115</v>
      </c>
      <c r="AI5" s="54" t="s">
        <v>115</v>
      </c>
      <c r="AJ5" s="54" t="s">
        <v>115</v>
      </c>
      <c r="AK5" s="54" t="s">
        <v>115</v>
      </c>
      <c r="AL5" s="56" t="s">
        <v>115</v>
      </c>
      <c r="AM5" s="56" t="s">
        <v>115</v>
      </c>
      <c r="AN5" s="56" t="n">
        <v>12600</v>
      </c>
      <c r="AO5" s="54" t="s">
        <v>115</v>
      </c>
      <c r="AP5" s="54" t="s">
        <v>115</v>
      </c>
      <c r="AQ5" s="54" t="s">
        <v>115</v>
      </c>
      <c r="AR5" s="54" t="s">
        <v>115</v>
      </c>
      <c r="AS5" s="54" t="s">
        <v>115</v>
      </c>
      <c r="AT5" s="54" t="s">
        <v>115</v>
      </c>
      <c r="AU5" s="54" t="n">
        <v>14450</v>
      </c>
      <c r="AV5" s="54" t="s">
        <v>115</v>
      </c>
      <c r="AW5" s="54" t="n">
        <v>14981.5</v>
      </c>
      <c r="AX5" s="54" t="n">
        <v>13240</v>
      </c>
      <c r="AY5" s="54" t="s">
        <v>115</v>
      </c>
      <c r="AZ5" s="54" t="s">
        <v>115</v>
      </c>
      <c r="BA5" s="54" t="s">
        <v>115</v>
      </c>
      <c r="BB5" s="57"/>
      <c r="BC5" s="50" t="n">
        <v>2</v>
      </c>
      <c r="BD5" s="58" t="n">
        <f aca="false">COUNT(H5:BA5)</f>
        <v>9</v>
      </c>
      <c r="BE5" s="58" t="n">
        <f aca="false">BD5-SUM(BF5:BG5)</f>
        <v>5</v>
      </c>
      <c r="BF5" s="58" t="n">
        <f aca="false">COUNT(AL5:AN5)</f>
        <v>1</v>
      </c>
      <c r="BG5" s="58" t="n">
        <f aca="false">COUNT(S5:Y5)</f>
        <v>3</v>
      </c>
      <c r="BH5" s="50" t="n">
        <v>2</v>
      </c>
      <c r="BI5" s="50" t="str">
        <f aca="false">E5</f>
        <v>ADOBE CREATIVE CLOUD VIP TEAMS ALL APPS</v>
      </c>
      <c r="BJ5" s="50" t="str">
        <f aca="false">F5</f>
        <v>Licença Subscrição por 36 meses</v>
      </c>
      <c r="BK5" s="58" t="n">
        <f aca="false">BD5</f>
        <v>9</v>
      </c>
      <c r="BL5" s="59" t="n">
        <f aca="false">AVERAGE(H5:BA5)</f>
        <v>15881.6537037037</v>
      </c>
      <c r="BM5" s="59" t="n">
        <f aca="false">MEDIAN(H5:BA5)</f>
        <v>14450</v>
      </c>
      <c r="BN5" s="60" t="n">
        <f aca="false">SMALL(H5:BA5,1)</f>
        <v>10904.5833333333</v>
      </c>
      <c r="BO5" s="61" t="n">
        <f aca="false">C161</f>
        <v>8</v>
      </c>
      <c r="BP5" s="60" t="n">
        <f aca="false">ROUND(C162,2)</f>
        <v>14905.57</v>
      </c>
      <c r="BQ5" s="60" t="n">
        <f aca="false">ROUND(C163,2)</f>
        <v>14155</v>
      </c>
      <c r="BR5" s="62"/>
      <c r="BS5" s="65"/>
      <c r="BT5" s="63"/>
      <c r="BV5" s="66" t="n">
        <f aca="false">BH5</f>
        <v>2</v>
      </c>
      <c r="BW5" s="66" t="n">
        <v>2316</v>
      </c>
      <c r="BX5" s="67" t="n">
        <f aca="false">SMALL(BP5:BQ5,1)</f>
        <v>14155</v>
      </c>
      <c r="BY5" s="67" t="n">
        <f aca="false">BX5*BW5</f>
        <v>32782980</v>
      </c>
      <c r="BZ5" s="68" t="n">
        <f aca="false">BY5/$BY$21</f>
        <v>0.178477944400023</v>
      </c>
      <c r="CA5" s="69"/>
    </row>
    <row r="6" customFormat="false" ht="38.1" hidden="false" customHeight="true" outlineLevel="0" collapsed="false">
      <c r="B6" s="50" t="n">
        <v>3</v>
      </c>
      <c r="C6" s="51" t="n">
        <v>27502</v>
      </c>
      <c r="D6" s="51" t="s">
        <v>299</v>
      </c>
      <c r="E6" s="51" t="s">
        <v>305</v>
      </c>
      <c r="F6" s="51" t="s">
        <v>306</v>
      </c>
      <c r="G6" s="52" t="s">
        <v>115</v>
      </c>
      <c r="H6" s="54" t="s">
        <v>115</v>
      </c>
      <c r="I6" s="54" t="s">
        <v>115</v>
      </c>
      <c r="J6" s="54" t="s">
        <v>115</v>
      </c>
      <c r="K6" s="54" t="s">
        <v>115</v>
      </c>
      <c r="L6" s="54" t="s">
        <v>115</v>
      </c>
      <c r="M6" s="54" t="s">
        <v>115</v>
      </c>
      <c r="N6" s="54" t="s">
        <v>115</v>
      </c>
      <c r="O6" s="54" t="n">
        <v>1021</v>
      </c>
      <c r="P6" s="54" t="s">
        <v>115</v>
      </c>
      <c r="Q6" s="54" t="n">
        <v>899</v>
      </c>
      <c r="R6" s="54" t="s">
        <v>115</v>
      </c>
      <c r="S6" s="55" t="s">
        <v>115</v>
      </c>
      <c r="T6" s="55" t="n">
        <v>1210</v>
      </c>
      <c r="U6" s="55" t="n">
        <v>1324.26</v>
      </c>
      <c r="V6" s="55" t="n">
        <v>1531.2</v>
      </c>
      <c r="W6" s="55" t="s">
        <v>115</v>
      </c>
      <c r="X6" s="55" t="s">
        <v>115</v>
      </c>
      <c r="Y6" s="55" t="s">
        <v>115</v>
      </c>
      <c r="Z6" s="54" t="s">
        <v>115</v>
      </c>
      <c r="AA6" s="54" t="s">
        <v>115</v>
      </c>
      <c r="AB6" s="54" t="s">
        <v>115</v>
      </c>
      <c r="AC6" s="54" t="s">
        <v>115</v>
      </c>
      <c r="AD6" s="54" t="s">
        <v>115</v>
      </c>
      <c r="AE6" s="54" t="s">
        <v>115</v>
      </c>
      <c r="AF6" s="54" t="s">
        <v>115</v>
      </c>
      <c r="AG6" s="54" t="s">
        <v>115</v>
      </c>
      <c r="AH6" s="54" t="s">
        <v>115</v>
      </c>
      <c r="AI6" s="54" t="s">
        <v>115</v>
      </c>
      <c r="AJ6" s="54" t="s">
        <v>115</v>
      </c>
      <c r="AK6" s="54" t="s">
        <v>115</v>
      </c>
      <c r="AL6" s="56" t="s">
        <v>115</v>
      </c>
      <c r="AM6" s="56" t="s">
        <v>115</v>
      </c>
      <c r="AN6" s="56" t="n">
        <v>876</v>
      </c>
      <c r="AO6" s="54" t="s">
        <v>115</v>
      </c>
      <c r="AP6" s="54" t="s">
        <v>115</v>
      </c>
      <c r="AQ6" s="54" t="s">
        <v>115</v>
      </c>
      <c r="AR6" s="54" t="s">
        <v>115</v>
      </c>
      <c r="AS6" s="54" t="s">
        <v>115</v>
      </c>
      <c r="AT6" s="54" t="s">
        <v>115</v>
      </c>
      <c r="AU6" s="54" t="s">
        <v>115</v>
      </c>
      <c r="AV6" s="54" t="s">
        <v>115</v>
      </c>
      <c r="AW6" s="54" t="s">
        <v>115</v>
      </c>
      <c r="AX6" s="54" t="s">
        <v>115</v>
      </c>
      <c r="AY6" s="54" t="s">
        <v>115</v>
      </c>
      <c r="AZ6" s="54" t="s">
        <v>115</v>
      </c>
      <c r="BA6" s="54" t="s">
        <v>115</v>
      </c>
      <c r="BB6" s="57" t="s">
        <v>115</v>
      </c>
      <c r="BC6" s="50" t="n">
        <v>3</v>
      </c>
      <c r="BD6" s="58" t="n">
        <f aca="false">COUNT(H6:BA6)</f>
        <v>6</v>
      </c>
      <c r="BE6" s="58" t="n">
        <f aca="false">BD6-SUM(BF6:BG6)</f>
        <v>2</v>
      </c>
      <c r="BF6" s="58" t="n">
        <f aca="false">COUNT(AL6:AN6)</f>
        <v>1</v>
      </c>
      <c r="BG6" s="58" t="n">
        <f aca="false">COUNT(S6:Y6)</f>
        <v>3</v>
      </c>
      <c r="BH6" s="50" t="n">
        <v>3</v>
      </c>
      <c r="BI6" s="50" t="str">
        <f aca="false">E6</f>
        <v>ADOBE ACROBAT PRO DC VIP TEAMS SINGLE APP</v>
      </c>
      <c r="BJ6" s="50" t="str">
        <f aca="false">F6</f>
        <v>Licença Subscrição por 12 meses</v>
      </c>
      <c r="BK6" s="58" t="n">
        <f aca="false">BD6</f>
        <v>6</v>
      </c>
      <c r="BL6" s="59" t="n">
        <f aca="false">AVERAGE(H6:BA6)</f>
        <v>1143.57666666667</v>
      </c>
      <c r="BM6" s="59" t="n">
        <f aca="false">MEDIAN(H6:BA6)</f>
        <v>1115.5</v>
      </c>
      <c r="BN6" s="60" t="n">
        <f aca="false">SMALL(H6:BA6,1)</f>
        <v>876</v>
      </c>
      <c r="BO6" s="61" t="n">
        <f aca="false">C191</f>
        <v>6</v>
      </c>
      <c r="BP6" s="60" t="n">
        <f aca="false">ROUND(C192,2)</f>
        <v>1143.58</v>
      </c>
      <c r="BQ6" s="60" t="n">
        <f aca="false">ROUND(C193,2)</f>
        <v>1115.5</v>
      </c>
      <c r="BT6" s="63"/>
      <c r="BV6" s="13" t="n">
        <f aca="false">BH6</f>
        <v>3</v>
      </c>
      <c r="BW6" s="13" t="n">
        <v>1348</v>
      </c>
      <c r="BX6" s="17" t="n">
        <f aca="false">SMALL(BP6:BQ6,1)</f>
        <v>1115.5</v>
      </c>
      <c r="BY6" s="17" t="n">
        <f aca="false">BX6*BW6</f>
        <v>1503694</v>
      </c>
      <c r="BZ6" s="64" t="n">
        <f aca="false">BY6/$BY$21</f>
        <v>0.0081864496188769</v>
      </c>
    </row>
    <row r="7" customFormat="false" ht="36" hidden="false" customHeight="true" outlineLevel="0" collapsed="false">
      <c r="B7" s="50" t="n">
        <v>4</v>
      </c>
      <c r="C7" s="51" t="n">
        <v>27502</v>
      </c>
      <c r="D7" s="51" t="s">
        <v>299</v>
      </c>
      <c r="E7" s="51" t="s">
        <v>305</v>
      </c>
      <c r="F7" s="51" t="s">
        <v>304</v>
      </c>
      <c r="G7" s="52" t="s">
        <v>115</v>
      </c>
      <c r="H7" s="54" t="n">
        <v>2687.5</v>
      </c>
      <c r="I7" s="54" t="s">
        <v>115</v>
      </c>
      <c r="J7" s="54" t="s">
        <v>115</v>
      </c>
      <c r="K7" s="54" t="s">
        <v>115</v>
      </c>
      <c r="L7" s="54" t="s">
        <v>115</v>
      </c>
      <c r="M7" s="54" t="s">
        <v>115</v>
      </c>
      <c r="N7" s="54" t="n">
        <v>2382.28</v>
      </c>
      <c r="O7" s="54" t="s">
        <v>115</v>
      </c>
      <c r="P7" s="54" t="s">
        <v>115</v>
      </c>
      <c r="Q7" s="54" t="s">
        <v>115</v>
      </c>
      <c r="R7" s="54" t="s">
        <v>115</v>
      </c>
      <c r="S7" s="55" t="s">
        <v>115</v>
      </c>
      <c r="T7" s="55" t="n">
        <v>3630</v>
      </c>
      <c r="U7" s="55" t="n">
        <v>3972.77</v>
      </c>
      <c r="V7" s="55" t="n">
        <v>4593.6</v>
      </c>
      <c r="W7" s="55" t="s">
        <v>115</v>
      </c>
      <c r="X7" s="55" t="s">
        <v>115</v>
      </c>
      <c r="Y7" s="55" t="s">
        <v>115</v>
      </c>
      <c r="Z7" s="54" t="s">
        <v>115</v>
      </c>
      <c r="AA7" s="54" t="s">
        <v>115</v>
      </c>
      <c r="AB7" s="54" t="s">
        <v>115</v>
      </c>
      <c r="AC7" s="54" t="s">
        <v>115</v>
      </c>
      <c r="AD7" s="54" t="s">
        <v>115</v>
      </c>
      <c r="AE7" s="54" t="s">
        <v>115</v>
      </c>
      <c r="AF7" s="54" t="s">
        <v>115</v>
      </c>
      <c r="AG7" s="54" t="s">
        <v>115</v>
      </c>
      <c r="AH7" s="54" t="s">
        <v>115</v>
      </c>
      <c r="AI7" s="54" t="s">
        <v>115</v>
      </c>
      <c r="AJ7" s="54" t="s">
        <v>115</v>
      </c>
      <c r="AK7" s="54" t="s">
        <v>115</v>
      </c>
      <c r="AL7" s="56" t="s">
        <v>115</v>
      </c>
      <c r="AM7" s="56" t="s">
        <v>115</v>
      </c>
      <c r="AN7" s="56" t="n">
        <v>2628</v>
      </c>
      <c r="AO7" s="54" t="s">
        <v>115</v>
      </c>
      <c r="AP7" s="54" t="s">
        <v>115</v>
      </c>
      <c r="AQ7" s="54" t="s">
        <v>115</v>
      </c>
      <c r="AR7" s="54" t="s">
        <v>115</v>
      </c>
      <c r="AS7" s="54" t="s">
        <v>115</v>
      </c>
      <c r="AT7" s="54" t="s">
        <v>115</v>
      </c>
      <c r="AU7" s="54" t="s">
        <v>115</v>
      </c>
      <c r="AV7" s="54" t="s">
        <v>115</v>
      </c>
      <c r="AW7" s="54" t="s">
        <v>115</v>
      </c>
      <c r="AX7" s="54" t="s">
        <v>115</v>
      </c>
      <c r="AY7" s="54" t="s">
        <v>115</v>
      </c>
      <c r="AZ7" s="54" t="s">
        <v>115</v>
      </c>
      <c r="BA7" s="54" t="s">
        <v>115</v>
      </c>
      <c r="BB7" s="57" t="s">
        <v>115</v>
      </c>
      <c r="BC7" s="50" t="n">
        <v>4</v>
      </c>
      <c r="BD7" s="58" t="n">
        <f aca="false">COUNT(H7:BA7)</f>
        <v>6</v>
      </c>
      <c r="BE7" s="58" t="n">
        <f aca="false">BD7-SUM(BF7:BG7)</f>
        <v>2</v>
      </c>
      <c r="BF7" s="58" t="n">
        <f aca="false">COUNT(AL7:AN7)</f>
        <v>1</v>
      </c>
      <c r="BG7" s="58" t="n">
        <f aca="false">COUNT(S7:Y7)</f>
        <v>3</v>
      </c>
      <c r="BH7" s="50" t="n">
        <v>4</v>
      </c>
      <c r="BI7" s="50" t="str">
        <f aca="false">E7</f>
        <v>ADOBE ACROBAT PRO DC VIP TEAMS SINGLE APP</v>
      </c>
      <c r="BJ7" s="50" t="str">
        <f aca="false">F7</f>
        <v>Licença Subscrição por 36 meses</v>
      </c>
      <c r="BK7" s="58" t="n">
        <f aca="false">BD7</f>
        <v>6</v>
      </c>
      <c r="BL7" s="59" t="n">
        <f aca="false">AVERAGE(H7:BA7)</f>
        <v>3315.69166666667</v>
      </c>
      <c r="BM7" s="59" t="n">
        <f aca="false">MEDIAN(H7:BA7)</f>
        <v>3158.75</v>
      </c>
      <c r="BN7" s="60" t="n">
        <f aca="false">SMALL(H7:BA7,1)</f>
        <v>2382.28</v>
      </c>
      <c r="BO7" s="61" t="n">
        <f aca="false">C222</f>
        <v>5</v>
      </c>
      <c r="BP7" s="60" t="n">
        <f aca="false">ROUND(C223,2)</f>
        <v>3060.11</v>
      </c>
      <c r="BQ7" s="60" t="n">
        <f aca="false">ROUND(C224,2)</f>
        <v>2687.5</v>
      </c>
      <c r="BS7" s="65"/>
      <c r="BT7" s="63"/>
      <c r="BV7" s="66" t="n">
        <f aca="false">BH7</f>
        <v>4</v>
      </c>
      <c r="BW7" s="66" t="n">
        <v>6986</v>
      </c>
      <c r="BX7" s="67" t="n">
        <f aca="false">SMALL(BP7:BQ7,1)</f>
        <v>2687.5</v>
      </c>
      <c r="BY7" s="67" t="n">
        <f aca="false">BX7*BW7</f>
        <v>18774875</v>
      </c>
      <c r="BZ7" s="68" t="n">
        <f aca="false">BY7/$BY$21</f>
        <v>0.102214658227147</v>
      </c>
    </row>
    <row r="8" customFormat="false" ht="51.95" hidden="false" customHeight="true" outlineLevel="0" collapsed="false">
      <c r="B8" s="70" t="n">
        <v>5</v>
      </c>
      <c r="C8" s="71" t="n">
        <v>27502</v>
      </c>
      <c r="D8" s="71" t="s">
        <v>299</v>
      </c>
      <c r="E8" s="71" t="s">
        <v>307</v>
      </c>
      <c r="F8" s="71" t="s">
        <v>306</v>
      </c>
      <c r="G8" s="70" t="s">
        <v>115</v>
      </c>
      <c r="H8" s="54" t="s">
        <v>115</v>
      </c>
      <c r="I8" s="54" t="n">
        <v>1900</v>
      </c>
      <c r="J8" s="54" t="s">
        <v>115</v>
      </c>
      <c r="K8" s="54" t="s">
        <v>115</v>
      </c>
      <c r="L8" s="54" t="s">
        <v>115</v>
      </c>
      <c r="M8" s="54" t="s">
        <v>115</v>
      </c>
      <c r="N8" s="54" t="s">
        <v>115</v>
      </c>
      <c r="O8" s="54" t="s">
        <v>115</v>
      </c>
      <c r="P8" s="54" t="n">
        <v>1510.9</v>
      </c>
      <c r="Q8" s="54" t="s">
        <v>115</v>
      </c>
      <c r="R8" s="54" t="s">
        <v>115</v>
      </c>
      <c r="S8" s="55" t="s">
        <v>115</v>
      </c>
      <c r="T8" s="55" t="n">
        <v>2580</v>
      </c>
      <c r="U8" s="55" t="n">
        <v>2824.83</v>
      </c>
      <c r="V8" s="55" t="n">
        <v>3266.4</v>
      </c>
      <c r="W8" s="55" t="s">
        <v>115</v>
      </c>
      <c r="X8" s="55" t="s">
        <v>115</v>
      </c>
      <c r="Y8" s="55" t="s">
        <v>115</v>
      </c>
      <c r="Z8" s="54" t="s">
        <v>115</v>
      </c>
      <c r="AA8" s="54" t="s">
        <v>115</v>
      </c>
      <c r="AB8" s="54" t="s">
        <v>115</v>
      </c>
      <c r="AC8" s="54" t="s">
        <v>115</v>
      </c>
      <c r="AD8" s="54" t="n">
        <v>1679</v>
      </c>
      <c r="AE8" s="54" t="s">
        <v>115</v>
      </c>
      <c r="AF8" s="54" t="s">
        <v>115</v>
      </c>
      <c r="AG8" s="54" t="s">
        <v>115</v>
      </c>
      <c r="AH8" s="54" t="s">
        <v>115</v>
      </c>
      <c r="AI8" s="54" t="s">
        <v>115</v>
      </c>
      <c r="AJ8" s="54" t="s">
        <v>115</v>
      </c>
      <c r="AK8" s="54" t="s">
        <v>115</v>
      </c>
      <c r="AL8" s="56" t="s">
        <v>115</v>
      </c>
      <c r="AM8" s="56" t="s">
        <v>115</v>
      </c>
      <c r="AN8" s="56" t="s">
        <v>115</v>
      </c>
      <c r="AO8" s="54" t="s">
        <v>115</v>
      </c>
      <c r="AP8" s="54" t="s">
        <v>115</v>
      </c>
      <c r="AQ8" s="54" t="s">
        <v>115</v>
      </c>
      <c r="AR8" s="54" t="s">
        <v>115</v>
      </c>
      <c r="AS8" s="54" t="s">
        <v>115</v>
      </c>
      <c r="AT8" s="54" t="s">
        <v>115</v>
      </c>
      <c r="AU8" s="54" t="s">
        <v>115</v>
      </c>
      <c r="AV8" s="54" t="s">
        <v>115</v>
      </c>
      <c r="AW8" s="54" t="s">
        <v>115</v>
      </c>
      <c r="AX8" s="54" t="s">
        <v>115</v>
      </c>
      <c r="AY8" s="54" t="s">
        <v>115</v>
      </c>
      <c r="AZ8" s="54" t="s">
        <v>115</v>
      </c>
      <c r="BA8" s="54" t="s">
        <v>115</v>
      </c>
      <c r="BB8" s="57" t="s">
        <v>115</v>
      </c>
      <c r="BC8" s="70" t="n">
        <v>5</v>
      </c>
      <c r="BD8" s="58" t="n">
        <f aca="false">COUNT(H8:BA8)</f>
        <v>6</v>
      </c>
      <c r="BE8" s="58" t="n">
        <f aca="false">BD8-SUM(BF8:BG8)</f>
        <v>3</v>
      </c>
      <c r="BF8" s="58" t="n">
        <f aca="false">COUNT(AL8:AN8)</f>
        <v>0</v>
      </c>
      <c r="BG8" s="58" t="n">
        <f aca="false">COUNT(S8:Y8)</f>
        <v>3</v>
      </c>
      <c r="BH8" s="70" t="n">
        <v>5</v>
      </c>
      <c r="BI8" s="70" t="str">
        <f aca="false">E8</f>
        <v>ADOBE CREATIVE CLOUD VIP TEAMS ALL APPS - EDUCACIONAL NAMED LICENSE</v>
      </c>
      <c r="BJ8" s="70" t="str">
        <f aca="false">F8</f>
        <v>Licença Subscrição por 12 meses</v>
      </c>
      <c r="BK8" s="58" t="n">
        <f aca="false">BD8</f>
        <v>6</v>
      </c>
      <c r="BL8" s="59" t="n">
        <f aca="false">AVERAGE(H8:BA8)</f>
        <v>2293.52166666667</v>
      </c>
      <c r="BM8" s="59" t="n">
        <f aca="false">MEDIAN(H8:BA8)</f>
        <v>2240</v>
      </c>
      <c r="BN8" s="60" t="n">
        <f aca="false">SMALL(H8:BA8,1)</f>
        <v>1510.9</v>
      </c>
      <c r="BO8" s="72" t="n">
        <f aca="false">C253</f>
        <v>4</v>
      </c>
      <c r="BP8" s="60" t="n">
        <f aca="false">ROUND(C254,2)</f>
        <v>1917.48</v>
      </c>
      <c r="BQ8" s="60" t="n">
        <f aca="false">ROUND(C255,2)</f>
        <v>1789.5</v>
      </c>
      <c r="BV8" s="13" t="n">
        <f aca="false">BH8</f>
        <v>5</v>
      </c>
      <c r="BW8" s="13" t="n">
        <v>58</v>
      </c>
      <c r="BX8" s="17" t="n">
        <f aca="false">SMALL(BP8:BQ8,1)</f>
        <v>1789.5</v>
      </c>
      <c r="BY8" s="17" t="n">
        <f aca="false">BX8*BW8</f>
        <v>103791</v>
      </c>
      <c r="BZ8" s="64" t="n">
        <f aca="false">BY8/$BY$21</f>
        <v>0.000565061636471817</v>
      </c>
    </row>
    <row r="9" customFormat="false" ht="44.45" hidden="false" customHeight="true" outlineLevel="0" collapsed="false">
      <c r="B9" s="70" t="n">
        <v>6</v>
      </c>
      <c r="C9" s="71" t="n">
        <v>27502</v>
      </c>
      <c r="D9" s="71" t="s">
        <v>299</v>
      </c>
      <c r="E9" s="71" t="s">
        <v>307</v>
      </c>
      <c r="F9" s="71" t="s">
        <v>304</v>
      </c>
      <c r="G9" s="70" t="s">
        <v>115</v>
      </c>
      <c r="H9" s="54" t="s">
        <v>115</v>
      </c>
      <c r="I9" s="54" t="s">
        <v>115</v>
      </c>
      <c r="J9" s="54" t="n">
        <v>5816.66</v>
      </c>
      <c r="K9" s="54" t="n">
        <v>6204</v>
      </c>
      <c r="L9" s="54" t="s">
        <v>115</v>
      </c>
      <c r="M9" s="54" t="s">
        <v>115</v>
      </c>
      <c r="N9" s="54" t="s">
        <v>115</v>
      </c>
      <c r="O9" s="54" t="s">
        <v>115</v>
      </c>
      <c r="P9" s="54" t="s">
        <v>115</v>
      </c>
      <c r="Q9" s="54" t="s">
        <v>115</v>
      </c>
      <c r="R9" s="54" t="s">
        <v>115</v>
      </c>
      <c r="S9" s="55" t="s">
        <v>115</v>
      </c>
      <c r="T9" s="55" t="n">
        <v>7743</v>
      </c>
      <c r="U9" s="55" t="n">
        <v>8474.5</v>
      </c>
      <c r="V9" s="55" t="n">
        <v>9799.2</v>
      </c>
      <c r="W9" s="55" t="s">
        <v>115</v>
      </c>
      <c r="X9" s="55" t="s">
        <v>115</v>
      </c>
      <c r="Y9" s="55" t="s">
        <v>115</v>
      </c>
      <c r="Z9" s="54" t="s">
        <v>115</v>
      </c>
      <c r="AA9" s="54" t="s">
        <v>115</v>
      </c>
      <c r="AB9" s="54" t="s">
        <v>115</v>
      </c>
      <c r="AC9" s="54" t="s">
        <v>115</v>
      </c>
      <c r="AD9" s="54" t="s">
        <v>115</v>
      </c>
      <c r="AE9" s="54" t="s">
        <v>115</v>
      </c>
      <c r="AF9" s="54" t="s">
        <v>115</v>
      </c>
      <c r="AG9" s="54" t="s">
        <v>115</v>
      </c>
      <c r="AH9" s="54" t="s">
        <v>115</v>
      </c>
      <c r="AI9" s="54" t="s">
        <v>115</v>
      </c>
      <c r="AJ9" s="54" t="s">
        <v>115</v>
      </c>
      <c r="AK9" s="54" t="s">
        <v>115</v>
      </c>
      <c r="AL9" s="56" t="s">
        <v>115</v>
      </c>
      <c r="AM9" s="56" t="s">
        <v>115</v>
      </c>
      <c r="AN9" s="56" t="s">
        <v>115</v>
      </c>
      <c r="AO9" s="54" t="s">
        <v>115</v>
      </c>
      <c r="AP9" s="54" t="s">
        <v>115</v>
      </c>
      <c r="AQ9" s="54" t="s">
        <v>115</v>
      </c>
      <c r="AR9" s="54" t="s">
        <v>115</v>
      </c>
      <c r="AS9" s="54" t="s">
        <v>115</v>
      </c>
      <c r="AT9" s="54" t="n">
        <v>6123.15</v>
      </c>
      <c r="AU9" s="54" t="s">
        <v>115</v>
      </c>
      <c r="AV9" s="54" t="s">
        <v>115</v>
      </c>
      <c r="AW9" s="54" t="s">
        <v>115</v>
      </c>
      <c r="AX9" s="54" t="s">
        <v>115</v>
      </c>
      <c r="AY9" s="54" t="s">
        <v>115</v>
      </c>
      <c r="AZ9" s="54" t="s">
        <v>115</v>
      </c>
      <c r="BA9" s="54" t="s">
        <v>115</v>
      </c>
      <c r="BB9" s="57" t="s">
        <v>115</v>
      </c>
      <c r="BC9" s="70" t="n">
        <v>6</v>
      </c>
      <c r="BD9" s="58" t="n">
        <f aca="false">COUNT(H9:BA9)</f>
        <v>6</v>
      </c>
      <c r="BE9" s="58" t="n">
        <f aca="false">BD9-SUM(BF9:BG9)</f>
        <v>3</v>
      </c>
      <c r="BF9" s="58" t="n">
        <f aca="false">COUNT(AL9:AN9)</f>
        <v>0</v>
      </c>
      <c r="BG9" s="58" t="n">
        <f aca="false">COUNT(S9:Y9)</f>
        <v>3</v>
      </c>
      <c r="BH9" s="70" t="n">
        <v>6</v>
      </c>
      <c r="BI9" s="70" t="str">
        <f aca="false">E9</f>
        <v>ADOBE CREATIVE CLOUD VIP TEAMS ALL APPS - EDUCACIONAL NAMED LICENSE</v>
      </c>
      <c r="BJ9" s="70" t="str">
        <f aca="false">F9</f>
        <v>Licença Subscrição por 36 meses</v>
      </c>
      <c r="BK9" s="58" t="n">
        <f aca="false">BD9</f>
        <v>6</v>
      </c>
      <c r="BL9" s="59" t="n">
        <f aca="false">AVERAGE(H9:BA9)</f>
        <v>7360.085</v>
      </c>
      <c r="BM9" s="59" t="n">
        <f aca="false">MEDIAN(H9:BA9)</f>
        <v>6973.5</v>
      </c>
      <c r="BN9" s="60" t="n">
        <f aca="false">SMALL(H9:BA9,1)</f>
        <v>5816.66</v>
      </c>
      <c r="BO9" s="72" t="n">
        <f aca="false">C284</f>
        <v>6</v>
      </c>
      <c r="BP9" s="60" t="n">
        <f aca="false">ROUND(C285,2)</f>
        <v>7360.09</v>
      </c>
      <c r="BQ9" s="60" t="n">
        <f aca="false">ROUND(C286,2)</f>
        <v>6973.5</v>
      </c>
      <c r="BS9" s="65"/>
      <c r="BT9" s="63"/>
      <c r="BV9" s="66" t="n">
        <f aca="false">BH9</f>
        <v>6</v>
      </c>
      <c r="BW9" s="66" t="n">
        <v>959</v>
      </c>
      <c r="BX9" s="67" t="n">
        <f aca="false">SMALL(BP9:BQ9,1)</f>
        <v>6973.5</v>
      </c>
      <c r="BY9" s="67" t="n">
        <f aca="false">BX9*BW9</f>
        <v>6687586.5</v>
      </c>
      <c r="BZ9" s="73" t="n">
        <f aca="false">BY9/$BY$21</f>
        <v>0.036408730735197</v>
      </c>
    </row>
    <row r="10" customFormat="false" ht="51.6" hidden="false" customHeight="true" outlineLevel="0" collapsed="false">
      <c r="B10" s="70" t="n">
        <v>7</v>
      </c>
      <c r="C10" s="71" t="n">
        <v>27502</v>
      </c>
      <c r="D10" s="71" t="s">
        <v>299</v>
      </c>
      <c r="E10" s="71" t="s">
        <v>308</v>
      </c>
      <c r="F10" s="71" t="s">
        <v>309</v>
      </c>
      <c r="G10" s="70" t="s">
        <v>115</v>
      </c>
      <c r="H10" s="54" t="s">
        <v>115</v>
      </c>
      <c r="I10" s="54" t="s">
        <v>115</v>
      </c>
      <c r="J10" s="54" t="s">
        <v>115</v>
      </c>
      <c r="K10" s="54" t="s">
        <v>115</v>
      </c>
      <c r="L10" s="54" t="s">
        <v>115</v>
      </c>
      <c r="M10" s="54" t="s">
        <v>115</v>
      </c>
      <c r="N10" s="54" t="s">
        <v>115</v>
      </c>
      <c r="O10" s="54" t="s">
        <v>115</v>
      </c>
      <c r="P10" s="54" t="s">
        <v>115</v>
      </c>
      <c r="Q10" s="54" t="s">
        <v>115</v>
      </c>
      <c r="R10" s="54" t="s">
        <v>115</v>
      </c>
      <c r="S10" s="55" t="s">
        <v>115</v>
      </c>
      <c r="T10" s="55" t="n">
        <v>2029</v>
      </c>
      <c r="U10" s="55" t="n">
        <v>3673.95</v>
      </c>
      <c r="V10" s="55" t="n">
        <v>2568</v>
      </c>
      <c r="W10" s="55" t="s">
        <v>115</v>
      </c>
      <c r="X10" s="55" t="s">
        <v>115</v>
      </c>
      <c r="Y10" s="55" t="s">
        <v>115</v>
      </c>
      <c r="Z10" s="54" t="s">
        <v>115</v>
      </c>
      <c r="AA10" s="54" t="s">
        <v>115</v>
      </c>
      <c r="AB10" s="54" t="s">
        <v>115</v>
      </c>
      <c r="AC10" s="54" t="s">
        <v>115</v>
      </c>
      <c r="AD10" s="54" t="s">
        <v>115</v>
      </c>
      <c r="AE10" s="54" t="s">
        <v>115</v>
      </c>
      <c r="AF10" s="54" t="s">
        <v>115</v>
      </c>
      <c r="AG10" s="54" t="s">
        <v>115</v>
      </c>
      <c r="AH10" s="54" t="s">
        <v>115</v>
      </c>
      <c r="AI10" s="54" t="s">
        <v>115</v>
      </c>
      <c r="AJ10" s="54" t="s">
        <v>115</v>
      </c>
      <c r="AK10" s="54" t="s">
        <v>115</v>
      </c>
      <c r="AL10" s="56" t="s">
        <v>115</v>
      </c>
      <c r="AM10" s="56" t="s">
        <v>115</v>
      </c>
      <c r="AN10" s="56" t="n">
        <v>1788</v>
      </c>
      <c r="AO10" s="54" t="s">
        <v>115</v>
      </c>
      <c r="AP10" s="54" t="s">
        <v>115</v>
      </c>
      <c r="AQ10" s="54" t="s">
        <v>115</v>
      </c>
      <c r="AR10" s="54" t="s">
        <v>115</v>
      </c>
      <c r="AS10" s="54" t="s">
        <v>115</v>
      </c>
      <c r="AT10" s="54" t="s">
        <v>115</v>
      </c>
      <c r="AU10" s="54" t="s">
        <v>115</v>
      </c>
      <c r="AV10" s="54" t="s">
        <v>115</v>
      </c>
      <c r="AW10" s="54" t="s">
        <v>115</v>
      </c>
      <c r="AX10" s="54" t="s">
        <v>115</v>
      </c>
      <c r="AY10" s="54" t="s">
        <v>115</v>
      </c>
      <c r="AZ10" s="54" t="s">
        <v>115</v>
      </c>
      <c r="BA10" s="54" t="n">
        <v>984</v>
      </c>
      <c r="BB10" s="57" t="s">
        <v>115</v>
      </c>
      <c r="BC10" s="70" t="n">
        <v>7</v>
      </c>
      <c r="BD10" s="58" t="n">
        <f aca="false">COUNT(H10:BA10)</f>
        <v>5</v>
      </c>
      <c r="BE10" s="58" t="n">
        <f aca="false">BD10-SUM(BF10:BG10)</f>
        <v>1</v>
      </c>
      <c r="BF10" s="58" t="n">
        <f aca="false">COUNT(AL10:AN10)</f>
        <v>1</v>
      </c>
      <c r="BG10" s="58" t="n">
        <f aca="false">COUNT(S10:Y10)</f>
        <v>3</v>
      </c>
      <c r="BH10" s="70" t="n">
        <v>7</v>
      </c>
      <c r="BI10" s="70" t="str">
        <f aca="false">E10</f>
        <v>ADOBE CREATIVE CLOUD VIP ENTERPRISE ALL APPS - EDUCACIONAL SHARED DEVICE EDUCATION LICENSE LAB AND CLASSROOM</v>
      </c>
      <c r="BJ10" s="70" t="str">
        <f aca="false">F10</f>
        <v>Licença Subscrição por 12 meses</v>
      </c>
      <c r="BK10" s="58" t="n">
        <f aca="false">BD10</f>
        <v>5</v>
      </c>
      <c r="BL10" s="59" t="n">
        <f aca="false">AVERAGE(H10:BA10)</f>
        <v>2208.59</v>
      </c>
      <c r="BM10" s="59" t="n">
        <f aca="false">MEDIAN(H10:BA10)</f>
        <v>2029</v>
      </c>
      <c r="BN10" s="60" t="n">
        <f aca="false">SMALL(H10:BA10,1)</f>
        <v>984</v>
      </c>
      <c r="BO10" s="72" t="n">
        <f aca="false">C316</f>
        <v>4</v>
      </c>
      <c r="BP10" s="60" t="n">
        <f aca="false">ROUND(C317,2)</f>
        <v>1842.25</v>
      </c>
      <c r="BQ10" s="60" t="n">
        <f aca="false">ROUND(C318,2)</f>
        <v>1908.5</v>
      </c>
      <c r="BV10" s="13" t="n">
        <f aca="false">BH10</f>
        <v>7</v>
      </c>
      <c r="BW10" s="13" t="n">
        <v>33</v>
      </c>
      <c r="BX10" s="17" t="n">
        <f aca="false">SMALL(BP10:BQ10,1)</f>
        <v>1842.25</v>
      </c>
      <c r="BY10" s="17" t="n">
        <f aca="false">BX10*BW10</f>
        <v>60794.25</v>
      </c>
      <c r="BZ10" s="64" t="n">
        <f aca="false">BY10/$BY$21</f>
        <v>0.000330977622270493</v>
      </c>
    </row>
    <row r="11" customFormat="false" ht="48.95" hidden="false" customHeight="true" outlineLevel="0" collapsed="false">
      <c r="B11" s="70" t="n">
        <v>8</v>
      </c>
      <c r="C11" s="71" t="n">
        <v>27502</v>
      </c>
      <c r="D11" s="71" t="s">
        <v>299</v>
      </c>
      <c r="E11" s="71" t="s">
        <v>308</v>
      </c>
      <c r="F11" s="71" t="s">
        <v>304</v>
      </c>
      <c r="G11" s="70" t="s">
        <v>115</v>
      </c>
      <c r="H11" s="54" t="s">
        <v>115</v>
      </c>
      <c r="I11" s="54" t="s">
        <v>115</v>
      </c>
      <c r="J11" s="54" t="s">
        <v>115</v>
      </c>
      <c r="K11" s="54" t="s">
        <v>115</v>
      </c>
      <c r="L11" s="54" t="s">
        <v>115</v>
      </c>
      <c r="M11" s="54" t="s">
        <v>115</v>
      </c>
      <c r="N11" s="54" t="s">
        <v>115</v>
      </c>
      <c r="O11" s="54" t="s">
        <v>115</v>
      </c>
      <c r="P11" s="54" t="s">
        <v>115</v>
      </c>
      <c r="Q11" s="54" t="s">
        <v>115</v>
      </c>
      <c r="R11" s="54" t="s">
        <v>115</v>
      </c>
      <c r="S11" s="55" t="s">
        <v>115</v>
      </c>
      <c r="T11" s="55" t="n">
        <v>6087</v>
      </c>
      <c r="U11" s="55" t="n">
        <v>11021.86</v>
      </c>
      <c r="V11" s="55" t="n">
        <v>7704</v>
      </c>
      <c r="W11" s="55" t="s">
        <v>115</v>
      </c>
      <c r="X11" s="55" t="s">
        <v>115</v>
      </c>
      <c r="Y11" s="55" t="s">
        <v>115</v>
      </c>
      <c r="Z11" s="54" t="s">
        <v>115</v>
      </c>
      <c r="AA11" s="54" t="s">
        <v>115</v>
      </c>
      <c r="AB11" s="54" t="s">
        <v>115</v>
      </c>
      <c r="AC11" s="54" t="s">
        <v>115</v>
      </c>
      <c r="AD11" s="54" t="s">
        <v>115</v>
      </c>
      <c r="AE11" s="54" t="s">
        <v>115</v>
      </c>
      <c r="AF11" s="54" t="s">
        <v>115</v>
      </c>
      <c r="AG11" s="54" t="s">
        <v>115</v>
      </c>
      <c r="AH11" s="54" t="s">
        <v>115</v>
      </c>
      <c r="AI11" s="54" t="s">
        <v>115</v>
      </c>
      <c r="AJ11" s="54" t="s">
        <v>115</v>
      </c>
      <c r="AK11" s="54" t="s">
        <v>115</v>
      </c>
      <c r="AL11" s="56" t="s">
        <v>115</v>
      </c>
      <c r="AM11" s="56" t="s">
        <v>115</v>
      </c>
      <c r="AN11" s="56" t="n">
        <v>5364</v>
      </c>
      <c r="AO11" s="54" t="s">
        <v>115</v>
      </c>
      <c r="AP11" s="54" t="s">
        <v>115</v>
      </c>
      <c r="AQ11" s="54" t="s">
        <v>115</v>
      </c>
      <c r="AR11" s="54" t="s">
        <v>115</v>
      </c>
      <c r="AS11" s="54" t="s">
        <v>115</v>
      </c>
      <c r="AT11" s="54" t="s">
        <v>115</v>
      </c>
      <c r="AU11" s="54" t="s">
        <v>115</v>
      </c>
      <c r="AV11" s="54" t="s">
        <v>115</v>
      </c>
      <c r="AW11" s="54" t="s">
        <v>115</v>
      </c>
      <c r="AX11" s="54" t="s">
        <v>115</v>
      </c>
      <c r="AY11" s="54" t="s">
        <v>115</v>
      </c>
      <c r="AZ11" s="54" t="s">
        <v>115</v>
      </c>
      <c r="BA11" s="54" t="n">
        <v>2930.25</v>
      </c>
      <c r="BB11" s="57" t="s">
        <v>115</v>
      </c>
      <c r="BC11" s="70" t="n">
        <v>8</v>
      </c>
      <c r="BD11" s="58" t="n">
        <f aca="false">COUNT(H11:BA11)</f>
        <v>5</v>
      </c>
      <c r="BE11" s="58" t="n">
        <f aca="false">BD11-SUM(BF11:BG11)</f>
        <v>1</v>
      </c>
      <c r="BF11" s="58" t="n">
        <f aca="false">COUNT(AL11:AN11)</f>
        <v>1</v>
      </c>
      <c r="BG11" s="58" t="n">
        <f aca="false">COUNT(S11:Y11)</f>
        <v>3</v>
      </c>
      <c r="BH11" s="70" t="n">
        <v>8</v>
      </c>
      <c r="BI11" s="70" t="str">
        <f aca="false">E11</f>
        <v>ADOBE CREATIVE CLOUD VIP ENTERPRISE ALL APPS - EDUCACIONAL SHARED DEVICE EDUCATION LICENSE LAB AND CLASSROOM</v>
      </c>
      <c r="BJ11" s="70" t="str">
        <f aca="false">F11</f>
        <v>Licença Subscrição por 36 meses</v>
      </c>
      <c r="BK11" s="58" t="n">
        <f aca="false">BD11</f>
        <v>5</v>
      </c>
      <c r="BL11" s="59" t="n">
        <f aca="false">AVERAGE(H11:BA11)</f>
        <v>6621.422</v>
      </c>
      <c r="BM11" s="59" t="n">
        <f aca="false">MEDIAN(H11:BA11)</f>
        <v>6087</v>
      </c>
      <c r="BN11" s="60" t="n">
        <f aca="false">SMALL(H11:BA11,1)</f>
        <v>2930.25</v>
      </c>
      <c r="BO11" s="72" t="n">
        <f aca="false">C347</f>
        <v>4</v>
      </c>
      <c r="BP11" s="60" t="n">
        <f aca="false">ROUND(C348,2)</f>
        <v>5521.31</v>
      </c>
      <c r="BQ11" s="60" t="n">
        <f aca="false">ROUND(C349,2)</f>
        <v>5725.5</v>
      </c>
      <c r="BS11" s="65"/>
      <c r="BT11" s="63"/>
      <c r="BV11" s="66" t="n">
        <f aca="false">BH11</f>
        <v>8</v>
      </c>
      <c r="BW11" s="66" t="n">
        <v>1478</v>
      </c>
      <c r="BX11" s="67" t="n">
        <f aca="false">SMALL(BP11:BQ11,1)</f>
        <v>5521.31</v>
      </c>
      <c r="BY11" s="67" t="n">
        <f aca="false">BX11*BW11</f>
        <v>8160496.18</v>
      </c>
      <c r="BZ11" s="73" t="n">
        <f aca="false">BY11/$BY$21</f>
        <v>0.0444275835659432</v>
      </c>
    </row>
    <row r="12" customFormat="false" ht="46.5" hidden="false" customHeight="true" outlineLevel="0" collapsed="false">
      <c r="B12" s="70" t="n">
        <v>9</v>
      </c>
      <c r="C12" s="71" t="n">
        <v>27502</v>
      </c>
      <c r="D12" s="71" t="s">
        <v>299</v>
      </c>
      <c r="E12" s="71" t="s">
        <v>310</v>
      </c>
      <c r="F12" s="71" t="s">
        <v>309</v>
      </c>
      <c r="G12" s="70" t="s">
        <v>115</v>
      </c>
      <c r="H12" s="54" t="s">
        <v>115</v>
      </c>
      <c r="I12" s="54" t="s">
        <v>115</v>
      </c>
      <c r="J12" s="54" t="s">
        <v>115</v>
      </c>
      <c r="K12" s="54" t="s">
        <v>115</v>
      </c>
      <c r="L12" s="54" t="s">
        <v>115</v>
      </c>
      <c r="M12" s="54" t="s">
        <v>115</v>
      </c>
      <c r="N12" s="54" t="s">
        <v>115</v>
      </c>
      <c r="O12" s="54" t="s">
        <v>115</v>
      </c>
      <c r="P12" s="54" t="s">
        <v>115</v>
      </c>
      <c r="Q12" s="54" t="s">
        <v>115</v>
      </c>
      <c r="R12" s="54" t="s">
        <v>115</v>
      </c>
      <c r="S12" s="55" t="s">
        <v>115</v>
      </c>
      <c r="T12" s="55" t="n">
        <v>872</v>
      </c>
      <c r="U12" s="55" t="n">
        <v>954.91</v>
      </c>
      <c r="V12" s="55" t="n">
        <v>1104</v>
      </c>
      <c r="W12" s="55" t="s">
        <v>115</v>
      </c>
      <c r="X12" s="55" t="s">
        <v>115</v>
      </c>
      <c r="Y12" s="55" t="s">
        <v>115</v>
      </c>
      <c r="Z12" s="54" t="s">
        <v>115</v>
      </c>
      <c r="AA12" s="54" t="n">
        <v>701.45</v>
      </c>
      <c r="AB12" s="54" t="s">
        <v>115</v>
      </c>
      <c r="AC12" s="54" t="s">
        <v>115</v>
      </c>
      <c r="AD12" s="54" t="s">
        <v>115</v>
      </c>
      <c r="AE12" s="54" t="s">
        <v>115</v>
      </c>
      <c r="AF12" s="54" t="s">
        <v>115</v>
      </c>
      <c r="AG12" s="54" t="s">
        <v>115</v>
      </c>
      <c r="AH12" s="54" t="s">
        <v>115</v>
      </c>
      <c r="AI12" s="54" t="s">
        <v>115</v>
      </c>
      <c r="AJ12" s="54" t="s">
        <v>115</v>
      </c>
      <c r="AK12" s="54" t="s">
        <v>115</v>
      </c>
      <c r="AL12" s="56" t="s">
        <v>115</v>
      </c>
      <c r="AM12" s="56" t="s">
        <v>115</v>
      </c>
      <c r="AN12" s="56" t="n">
        <v>1032</v>
      </c>
      <c r="AO12" s="54" t="s">
        <v>115</v>
      </c>
      <c r="AP12" s="54" t="s">
        <v>115</v>
      </c>
      <c r="AQ12" s="54" t="s">
        <v>115</v>
      </c>
      <c r="AR12" s="54" t="s">
        <v>115</v>
      </c>
      <c r="AS12" s="54" t="s">
        <v>115</v>
      </c>
      <c r="AT12" s="54" t="s">
        <v>115</v>
      </c>
      <c r="AU12" s="54" t="s">
        <v>115</v>
      </c>
      <c r="AV12" s="54" t="s">
        <v>115</v>
      </c>
      <c r="AW12" s="54" t="s">
        <v>115</v>
      </c>
      <c r="AX12" s="54" t="s">
        <v>115</v>
      </c>
      <c r="AY12" s="54" t="s">
        <v>115</v>
      </c>
      <c r="AZ12" s="54" t="s">
        <v>115</v>
      </c>
      <c r="BA12" s="54" t="s">
        <v>115</v>
      </c>
      <c r="BB12" s="57" t="s">
        <v>115</v>
      </c>
      <c r="BC12" s="70" t="n">
        <v>9</v>
      </c>
      <c r="BD12" s="58" t="n">
        <f aca="false">COUNT(H12:BA12)</f>
        <v>5</v>
      </c>
      <c r="BE12" s="58" t="n">
        <f aca="false">BD12-SUM(BF12:BG12)</f>
        <v>1</v>
      </c>
      <c r="BF12" s="58" t="n">
        <f aca="false">COUNT(AL12:AN12)</f>
        <v>1</v>
      </c>
      <c r="BG12" s="58" t="n">
        <f aca="false">COUNT(S12:Y12)</f>
        <v>3</v>
      </c>
      <c r="BH12" s="70" t="n">
        <v>9</v>
      </c>
      <c r="BI12" s="70" t="str">
        <f aca="false">E12</f>
        <v>ADOBE CREATIVE CLOUD VIP ENTERPRISE ALL APPS - EDUCACIONAL STUDENT LICENSE PACK</v>
      </c>
      <c r="BJ12" s="70" t="str">
        <f aca="false">F12</f>
        <v>Licença Subscrição por 12 meses</v>
      </c>
      <c r="BK12" s="58" t="n">
        <f aca="false">BD12</f>
        <v>5</v>
      </c>
      <c r="BL12" s="59" t="n">
        <f aca="false">AVERAGE(H12:BA12)</f>
        <v>932.872</v>
      </c>
      <c r="BM12" s="59" t="n">
        <f aca="false">MEDIAN(H12:BA12)</f>
        <v>954.91</v>
      </c>
      <c r="BN12" s="60" t="n">
        <f aca="false">SMALL(H12:BA12,1)</f>
        <v>701.45</v>
      </c>
      <c r="BO12" s="72" t="n">
        <f aca="false">C377</f>
        <v>5</v>
      </c>
      <c r="BP12" s="60" t="n">
        <f aca="false">ROUND(C378,2)</f>
        <v>932.87</v>
      </c>
      <c r="BQ12" s="60" t="n">
        <f aca="false">ROUND(C379,2)</f>
        <v>954.91</v>
      </c>
      <c r="BV12" s="13" t="n">
        <f aca="false">BH12</f>
        <v>9</v>
      </c>
      <c r="BW12" s="13" t="n">
        <v>600</v>
      </c>
      <c r="BX12" s="17" t="n">
        <f aca="false">SMALL(BP12:BQ12,1)</f>
        <v>932.87</v>
      </c>
      <c r="BY12" s="17" t="n">
        <f aca="false">BX12*BW12</f>
        <v>559722</v>
      </c>
      <c r="BZ12" s="64" t="n">
        <f aca="false">BY12/$BY$21</f>
        <v>0.00304725293415882</v>
      </c>
    </row>
    <row r="13" customFormat="false" ht="46.5" hidden="false" customHeight="true" outlineLevel="0" collapsed="false">
      <c r="B13" s="70" t="n">
        <v>10</v>
      </c>
      <c r="C13" s="71" t="n">
        <v>27502</v>
      </c>
      <c r="D13" s="71" t="s">
        <v>299</v>
      </c>
      <c r="E13" s="71" t="s">
        <v>310</v>
      </c>
      <c r="F13" s="71" t="s">
        <v>304</v>
      </c>
      <c r="G13" s="70" t="s">
        <v>115</v>
      </c>
      <c r="H13" s="54" t="s">
        <v>115</v>
      </c>
      <c r="I13" s="54" t="s">
        <v>115</v>
      </c>
      <c r="J13" s="54" t="s">
        <v>115</v>
      </c>
      <c r="K13" s="54" t="s">
        <v>115</v>
      </c>
      <c r="L13" s="54" t="s">
        <v>115</v>
      </c>
      <c r="M13" s="54" t="s">
        <v>115</v>
      </c>
      <c r="N13" s="54" t="s">
        <v>115</v>
      </c>
      <c r="O13" s="54" t="s">
        <v>115</v>
      </c>
      <c r="P13" s="54" t="s">
        <v>115</v>
      </c>
      <c r="Q13" s="54" t="s">
        <v>115</v>
      </c>
      <c r="R13" s="54" t="s">
        <v>115</v>
      </c>
      <c r="S13" s="55" t="s">
        <v>115</v>
      </c>
      <c r="T13" s="55" t="n">
        <v>2617</v>
      </c>
      <c r="U13" s="55" t="n">
        <v>2864.74</v>
      </c>
      <c r="V13" s="55" t="n">
        <v>3312</v>
      </c>
      <c r="W13" s="55" t="s">
        <v>115</v>
      </c>
      <c r="X13" s="55" t="s">
        <v>115</v>
      </c>
      <c r="Y13" s="55" t="s">
        <v>115</v>
      </c>
      <c r="Z13" s="54" t="s">
        <v>115</v>
      </c>
      <c r="AA13" s="54" t="n">
        <v>2000</v>
      </c>
      <c r="AB13" s="54" t="s">
        <v>115</v>
      </c>
      <c r="AC13" s="54" t="s">
        <v>115</v>
      </c>
      <c r="AD13" s="54" t="s">
        <v>115</v>
      </c>
      <c r="AE13" s="54" t="s">
        <v>115</v>
      </c>
      <c r="AF13" s="54" t="s">
        <v>115</v>
      </c>
      <c r="AG13" s="54" t="s">
        <v>115</v>
      </c>
      <c r="AH13" s="54" t="s">
        <v>115</v>
      </c>
      <c r="AI13" s="54" t="s">
        <v>115</v>
      </c>
      <c r="AJ13" s="54" t="s">
        <v>115</v>
      </c>
      <c r="AK13" s="54" t="s">
        <v>115</v>
      </c>
      <c r="AL13" s="56" t="s">
        <v>115</v>
      </c>
      <c r="AM13" s="56" t="s">
        <v>115</v>
      </c>
      <c r="AN13" s="56" t="n">
        <v>3096</v>
      </c>
      <c r="AO13" s="54" t="s">
        <v>115</v>
      </c>
      <c r="AP13" s="54" t="s">
        <v>115</v>
      </c>
      <c r="AQ13" s="54" t="s">
        <v>115</v>
      </c>
      <c r="AR13" s="54" t="s">
        <v>115</v>
      </c>
      <c r="AS13" s="54" t="s">
        <v>115</v>
      </c>
      <c r="AT13" s="54" t="s">
        <v>115</v>
      </c>
      <c r="AU13" s="54" t="s">
        <v>115</v>
      </c>
      <c r="AV13" s="54" t="s">
        <v>115</v>
      </c>
      <c r="AW13" s="54" t="s">
        <v>115</v>
      </c>
      <c r="AX13" s="54" t="s">
        <v>115</v>
      </c>
      <c r="AY13" s="54" t="s">
        <v>115</v>
      </c>
      <c r="AZ13" s="54" t="s">
        <v>115</v>
      </c>
      <c r="BA13" s="54" t="s">
        <v>115</v>
      </c>
      <c r="BB13" s="57" t="s">
        <v>115</v>
      </c>
      <c r="BC13" s="70" t="n">
        <v>10</v>
      </c>
      <c r="BD13" s="58" t="n">
        <f aca="false">COUNT(H13:BA13)</f>
        <v>5</v>
      </c>
      <c r="BE13" s="58" t="n">
        <f aca="false">BD13-SUM(BF13:BG13)</f>
        <v>1</v>
      </c>
      <c r="BF13" s="58" t="n">
        <f aca="false">COUNT(AL13:AN13)</f>
        <v>1</v>
      </c>
      <c r="BG13" s="58" t="n">
        <f aca="false">COUNT(S13:Y13)</f>
        <v>3</v>
      </c>
      <c r="BH13" s="70" t="n">
        <v>10</v>
      </c>
      <c r="BI13" s="70" t="str">
        <f aca="false">E13</f>
        <v>ADOBE CREATIVE CLOUD VIP ENTERPRISE ALL APPS - EDUCACIONAL STUDENT LICENSE PACK</v>
      </c>
      <c r="BJ13" s="70" t="str">
        <f aca="false">F13</f>
        <v>Licença Subscrição por 36 meses</v>
      </c>
      <c r="BK13" s="58" t="n">
        <f aca="false">BD13</f>
        <v>5</v>
      </c>
      <c r="BL13" s="59" t="n">
        <f aca="false">AVERAGE(H13:BA13)</f>
        <v>2777.948</v>
      </c>
      <c r="BM13" s="59" t="n">
        <f aca="false">MEDIAN(H13:BA13)</f>
        <v>2864.74</v>
      </c>
      <c r="BN13" s="60" t="n">
        <f aca="false">SMALL(H13:BA13,1)</f>
        <v>2000</v>
      </c>
      <c r="BO13" s="72" t="n">
        <f aca="false">C407</f>
        <v>5</v>
      </c>
      <c r="BP13" s="60" t="n">
        <f aca="false">ROUND(C408,2)</f>
        <v>2777.95</v>
      </c>
      <c r="BQ13" s="60" t="n">
        <f aca="false">ROUND(C409,2)</f>
        <v>2864.74</v>
      </c>
      <c r="BS13" s="65"/>
      <c r="BT13" s="63"/>
      <c r="BV13" s="66" t="n">
        <f aca="false">BH13</f>
        <v>10</v>
      </c>
      <c r="BW13" s="66" t="n">
        <v>1200</v>
      </c>
      <c r="BX13" s="67" t="n">
        <f aca="false">SMALL(BP13:BQ13,1)</f>
        <v>2777.95</v>
      </c>
      <c r="BY13" s="67" t="n">
        <f aca="false">BX13*BW13</f>
        <v>3333540</v>
      </c>
      <c r="BZ13" s="73" t="n">
        <f aca="false">BY13/$BY$21</f>
        <v>0.0181485443597639</v>
      </c>
    </row>
    <row r="14" customFormat="false" ht="46.5" hidden="false" customHeight="true" outlineLevel="0" collapsed="false">
      <c r="B14" s="50" t="n">
        <v>11</v>
      </c>
      <c r="C14" s="51" t="n">
        <v>27502</v>
      </c>
      <c r="D14" s="51" t="s">
        <v>299</v>
      </c>
      <c r="E14" s="51" t="s">
        <v>311</v>
      </c>
      <c r="F14" s="51" t="s">
        <v>306</v>
      </c>
      <c r="G14" s="52" t="s">
        <v>115</v>
      </c>
      <c r="H14" s="54" t="s">
        <v>115</v>
      </c>
      <c r="I14" s="54" t="s">
        <v>115</v>
      </c>
      <c r="J14" s="54" t="s">
        <v>115</v>
      </c>
      <c r="K14" s="54" t="s">
        <v>115</v>
      </c>
      <c r="L14" s="54" t="s">
        <v>115</v>
      </c>
      <c r="M14" s="54" t="s">
        <v>115</v>
      </c>
      <c r="N14" s="54" t="s">
        <v>115</v>
      </c>
      <c r="O14" s="54" t="s">
        <v>115</v>
      </c>
      <c r="P14" s="54" t="s">
        <v>115</v>
      </c>
      <c r="Q14" s="54" t="s">
        <v>115</v>
      </c>
      <c r="R14" s="54" t="s">
        <v>115</v>
      </c>
      <c r="S14" s="55" t="n">
        <v>23223.57</v>
      </c>
      <c r="T14" s="55" t="n">
        <v>17172</v>
      </c>
      <c r="U14" s="55" t="s">
        <v>115</v>
      </c>
      <c r="V14" s="55" t="n">
        <v>21150</v>
      </c>
      <c r="W14" s="55" t="n">
        <v>18900</v>
      </c>
      <c r="X14" s="55" t="n">
        <v>17092</v>
      </c>
      <c r="Y14" s="55" t="s">
        <v>115</v>
      </c>
      <c r="Z14" s="54" t="s">
        <v>115</v>
      </c>
      <c r="AA14" s="54" t="s">
        <v>115</v>
      </c>
      <c r="AB14" s="54" t="s">
        <v>115</v>
      </c>
      <c r="AC14" s="54" t="s">
        <v>115</v>
      </c>
      <c r="AD14" s="54" t="n">
        <v>11335</v>
      </c>
      <c r="AE14" s="54" t="s">
        <v>115</v>
      </c>
      <c r="AF14" s="54" t="s">
        <v>115</v>
      </c>
      <c r="AG14" s="54" t="s">
        <v>115</v>
      </c>
      <c r="AH14" s="54" t="n">
        <v>16562.5</v>
      </c>
      <c r="AI14" s="54" t="s">
        <v>115</v>
      </c>
      <c r="AJ14" s="54" t="s">
        <v>115</v>
      </c>
      <c r="AK14" s="54" t="s">
        <v>115</v>
      </c>
      <c r="AL14" s="56" t="n">
        <v>13604</v>
      </c>
      <c r="AM14" s="56" t="s">
        <v>115</v>
      </c>
      <c r="AN14" s="56" t="s">
        <v>115</v>
      </c>
      <c r="AO14" s="54" t="n">
        <v>12998</v>
      </c>
      <c r="AP14" s="54" t="s">
        <v>115</v>
      </c>
      <c r="AQ14" s="54" t="s">
        <v>115</v>
      </c>
      <c r="AR14" s="54" t="s">
        <v>115</v>
      </c>
      <c r="AS14" s="54" t="s">
        <v>115</v>
      </c>
      <c r="AT14" s="54" t="s">
        <v>115</v>
      </c>
      <c r="AU14" s="54" t="s">
        <v>115</v>
      </c>
      <c r="AV14" s="54" t="s">
        <v>115</v>
      </c>
      <c r="AW14" s="54" t="s">
        <v>115</v>
      </c>
      <c r="AX14" s="54" t="s">
        <v>115</v>
      </c>
      <c r="AY14" s="54" t="s">
        <v>115</v>
      </c>
      <c r="AZ14" s="54" t="s">
        <v>115</v>
      </c>
      <c r="BA14" s="54" t="s">
        <v>115</v>
      </c>
      <c r="BB14" s="57" t="s">
        <v>115</v>
      </c>
      <c r="BC14" s="50" t="n">
        <v>11</v>
      </c>
      <c r="BD14" s="58" t="n">
        <f aca="false">COUNT(H14:BA14)</f>
        <v>9</v>
      </c>
      <c r="BE14" s="58" t="n">
        <f aca="false">BD14-SUM(BF14:BG14)</f>
        <v>3</v>
      </c>
      <c r="BF14" s="58" t="n">
        <f aca="false">COUNT(AL14:AN14)</f>
        <v>1</v>
      </c>
      <c r="BG14" s="58" t="n">
        <f aca="false">COUNT(S14:Y14)</f>
        <v>5</v>
      </c>
      <c r="BH14" s="50" t="n">
        <v>11</v>
      </c>
      <c r="BI14" s="50" t="str">
        <f aca="false">E14</f>
        <v>AUTODESK AEC - Architecture, Engineering and Construction Collection</v>
      </c>
      <c r="BJ14" s="50" t="str">
        <f aca="false">F14</f>
        <v>Licença Subscrição por 12 meses</v>
      </c>
      <c r="BK14" s="58" t="n">
        <f aca="false">BD14</f>
        <v>9</v>
      </c>
      <c r="BL14" s="59" t="n">
        <f aca="false">AVERAGE(H14:BA14)</f>
        <v>16893.0077777778</v>
      </c>
      <c r="BM14" s="59" t="n">
        <f aca="false">MEDIAN(H14:BA14)</f>
        <v>17092</v>
      </c>
      <c r="BN14" s="60" t="n">
        <f aca="false">SMALL(H14:BA14,1)</f>
        <v>11335</v>
      </c>
      <c r="BO14" s="61" t="n">
        <f aca="false">C437</f>
        <v>9</v>
      </c>
      <c r="BP14" s="60" t="n">
        <f aca="false">ROUND(C438,2)</f>
        <v>16893.01</v>
      </c>
      <c r="BQ14" s="60" t="n">
        <f aca="false">ROUND(C439,2)</f>
        <v>17092</v>
      </c>
      <c r="BV14" s="13" t="n">
        <f aca="false">BH14</f>
        <v>11</v>
      </c>
      <c r="BW14" s="13" t="n">
        <v>272</v>
      </c>
      <c r="BX14" s="17" t="n">
        <f aca="false">SMALL(BP14:BQ14,1)</f>
        <v>16893.01</v>
      </c>
      <c r="BY14" s="17" t="n">
        <f aca="false">BX14*BW14</f>
        <v>4594898.72</v>
      </c>
      <c r="BZ14" s="64" t="n">
        <f aca="false">BY14/$BY$21</f>
        <v>0.0250156660032706</v>
      </c>
    </row>
    <row r="15" customFormat="false" ht="45" hidden="false" customHeight="true" outlineLevel="0" collapsed="false">
      <c r="B15" s="50" t="n">
        <v>12</v>
      </c>
      <c r="C15" s="51" t="n">
        <v>27502</v>
      </c>
      <c r="D15" s="51" t="s">
        <v>299</v>
      </c>
      <c r="E15" s="51" t="s">
        <v>311</v>
      </c>
      <c r="F15" s="51" t="s">
        <v>304</v>
      </c>
      <c r="G15" s="52" t="s">
        <v>115</v>
      </c>
      <c r="H15" s="54" t="s">
        <v>115</v>
      </c>
      <c r="I15" s="54" t="s">
        <v>115</v>
      </c>
      <c r="J15" s="54" t="s">
        <v>115</v>
      </c>
      <c r="K15" s="54" t="s">
        <v>115</v>
      </c>
      <c r="L15" s="54" t="n">
        <v>28680</v>
      </c>
      <c r="M15" s="54" t="n">
        <v>33975</v>
      </c>
      <c r="N15" s="54" t="s">
        <v>115</v>
      </c>
      <c r="O15" s="54" t="s">
        <v>115</v>
      </c>
      <c r="P15" s="54" t="s">
        <v>115</v>
      </c>
      <c r="Q15" s="54" t="s">
        <v>115</v>
      </c>
      <c r="R15" s="54" t="n">
        <v>32000</v>
      </c>
      <c r="S15" s="55" t="n">
        <v>66158.86</v>
      </c>
      <c r="T15" s="55" t="n">
        <v>48929</v>
      </c>
      <c r="U15" s="55" t="s">
        <v>115</v>
      </c>
      <c r="V15" s="55" t="n">
        <v>58500</v>
      </c>
      <c r="W15" s="55" t="n">
        <v>53500</v>
      </c>
      <c r="X15" s="55" t="n">
        <v>48703</v>
      </c>
      <c r="Y15" s="55" t="s">
        <v>115</v>
      </c>
      <c r="Z15" s="54" t="n">
        <v>35482</v>
      </c>
      <c r="AA15" s="54" t="s">
        <v>115</v>
      </c>
      <c r="AB15" s="54" t="n">
        <v>26499</v>
      </c>
      <c r="AC15" s="54" t="n">
        <v>32964</v>
      </c>
      <c r="AD15" s="54" t="s">
        <v>115</v>
      </c>
      <c r="AE15" s="54" t="s">
        <v>115</v>
      </c>
      <c r="AF15" s="54" t="s">
        <v>115</v>
      </c>
      <c r="AG15" s="54" t="n">
        <v>34499</v>
      </c>
      <c r="AH15" s="54" t="s">
        <v>115</v>
      </c>
      <c r="AI15" s="54" t="n">
        <v>47833.3333333333</v>
      </c>
      <c r="AJ15" s="54" t="n">
        <v>36875</v>
      </c>
      <c r="AK15" s="54" t="n">
        <v>34140</v>
      </c>
      <c r="AL15" s="56" t="n">
        <v>38757</v>
      </c>
      <c r="AM15" s="56" t="s">
        <v>115</v>
      </c>
      <c r="AN15" s="56" t="s">
        <v>115</v>
      </c>
      <c r="AO15" s="54" t="s">
        <v>115</v>
      </c>
      <c r="AP15" s="54" t="s">
        <v>115</v>
      </c>
      <c r="AQ15" s="54" t="s">
        <v>115</v>
      </c>
      <c r="AR15" s="54" t="s">
        <v>115</v>
      </c>
      <c r="AS15" s="54" t="s">
        <v>115</v>
      </c>
      <c r="AT15" s="54" t="s">
        <v>115</v>
      </c>
      <c r="AU15" s="54" t="s">
        <v>115</v>
      </c>
      <c r="AV15" s="54" t="s">
        <v>115</v>
      </c>
      <c r="AW15" s="54" t="s">
        <v>115</v>
      </c>
      <c r="AX15" s="54" t="s">
        <v>115</v>
      </c>
      <c r="AY15" s="54" t="s">
        <v>115</v>
      </c>
      <c r="AZ15" s="54" t="s">
        <v>115</v>
      </c>
      <c r="BA15" s="54" t="s">
        <v>115</v>
      </c>
      <c r="BB15" s="57" t="s">
        <v>115</v>
      </c>
      <c r="BC15" s="50" t="n">
        <v>12</v>
      </c>
      <c r="BD15" s="58" t="n">
        <f aca="false">COUNT(H15:BA15)</f>
        <v>16</v>
      </c>
      <c r="BE15" s="58" t="n">
        <f aca="false">BD15-SUM(BF15:BG15)</f>
        <v>10</v>
      </c>
      <c r="BF15" s="58" t="n">
        <f aca="false">COUNT(AL15:AN15)</f>
        <v>1</v>
      </c>
      <c r="BG15" s="58" t="n">
        <f aca="false">COUNT(S15:Y15)</f>
        <v>5</v>
      </c>
      <c r="BH15" s="50" t="n">
        <v>12</v>
      </c>
      <c r="BI15" s="50" t="str">
        <f aca="false">E15</f>
        <v>AUTODESK AEC - Architecture, Engineering and Construction Collection</v>
      </c>
      <c r="BJ15" s="50" t="str">
        <f aca="false">F15</f>
        <v>Licença Subscrição por 36 meses</v>
      </c>
      <c r="BK15" s="58" t="n">
        <f aca="false">BD15</f>
        <v>16</v>
      </c>
      <c r="BL15" s="59" t="n">
        <f aca="false">AVERAGE(H15:BA15)</f>
        <v>41093.4495833333</v>
      </c>
      <c r="BM15" s="59" t="n">
        <f aca="false">MEDIAN(H15:BA15)</f>
        <v>36178.5</v>
      </c>
      <c r="BN15" s="60" t="n">
        <f aca="false">SMALL(H15:BA15,1)</f>
        <v>26499</v>
      </c>
      <c r="BO15" s="61" t="n">
        <f aca="false">C467</f>
        <v>15</v>
      </c>
      <c r="BP15" s="60" t="n">
        <f aca="false">ROUND(C468,2)</f>
        <v>39422.42</v>
      </c>
      <c r="BQ15" s="60" t="n">
        <f aca="false">ROUND(C469,2)</f>
        <v>35482</v>
      </c>
      <c r="BS15" s="65"/>
      <c r="BT15" s="63"/>
      <c r="BV15" s="66" t="n">
        <f aca="false">BH15</f>
        <v>12</v>
      </c>
      <c r="BW15" s="66" t="n">
        <v>1527</v>
      </c>
      <c r="BX15" s="67" t="n">
        <f aca="false">SMALL(BP15:BQ15,1)</f>
        <v>35482</v>
      </c>
      <c r="BY15" s="67" t="n">
        <f aca="false">BX15*BW15</f>
        <v>54181014</v>
      </c>
      <c r="BZ15" s="68" t="n">
        <f aca="false">BY15/$BY$21</f>
        <v>0.294973672443106</v>
      </c>
    </row>
    <row r="16" customFormat="false" ht="34.5" hidden="false" customHeight="true" outlineLevel="0" collapsed="false">
      <c r="B16" s="50" t="n">
        <v>13</v>
      </c>
      <c r="C16" s="51" t="n">
        <v>27502</v>
      </c>
      <c r="D16" s="51" t="s">
        <v>299</v>
      </c>
      <c r="E16" s="51" t="s">
        <v>312</v>
      </c>
      <c r="F16" s="51" t="s">
        <v>306</v>
      </c>
      <c r="G16" s="52" t="s">
        <v>115</v>
      </c>
      <c r="H16" s="54" t="s">
        <v>115</v>
      </c>
      <c r="I16" s="54" t="s">
        <v>115</v>
      </c>
      <c r="J16" s="54" t="s">
        <v>115</v>
      </c>
      <c r="K16" s="54" t="s">
        <v>115</v>
      </c>
      <c r="L16" s="54" t="s">
        <v>115</v>
      </c>
      <c r="M16" s="54" t="s">
        <v>115</v>
      </c>
      <c r="N16" s="54" t="s">
        <v>115</v>
      </c>
      <c r="O16" s="54" t="s">
        <v>115</v>
      </c>
      <c r="P16" s="54" t="n">
        <v>8163.33</v>
      </c>
      <c r="Q16" s="54" t="s">
        <v>115</v>
      </c>
      <c r="R16" s="54" t="s">
        <v>115</v>
      </c>
      <c r="S16" s="55" t="n">
        <v>12688</v>
      </c>
      <c r="T16" s="55" t="n">
        <v>10289</v>
      </c>
      <c r="U16" s="55" t="s">
        <v>115</v>
      </c>
      <c r="V16" s="55" t="n">
        <v>11500</v>
      </c>
      <c r="W16" s="55" t="n">
        <v>11200</v>
      </c>
      <c r="X16" s="55" t="n">
        <v>9236</v>
      </c>
      <c r="Y16" s="55" t="s">
        <v>115</v>
      </c>
      <c r="Z16" s="54" t="s">
        <v>115</v>
      </c>
      <c r="AA16" s="54" t="s">
        <v>115</v>
      </c>
      <c r="AB16" s="54" t="s">
        <v>115</v>
      </c>
      <c r="AC16" s="54" t="s">
        <v>115</v>
      </c>
      <c r="AD16" s="54" t="s">
        <v>115</v>
      </c>
      <c r="AE16" s="54" t="s">
        <v>115</v>
      </c>
      <c r="AF16" s="54" t="s">
        <v>115</v>
      </c>
      <c r="AG16" s="54" t="s">
        <v>115</v>
      </c>
      <c r="AH16" s="54" t="s">
        <v>115</v>
      </c>
      <c r="AI16" s="54" t="s">
        <v>115</v>
      </c>
      <c r="AJ16" s="54" t="s">
        <v>115</v>
      </c>
      <c r="AK16" s="54" t="s">
        <v>115</v>
      </c>
      <c r="AL16" s="56" t="n">
        <v>8037</v>
      </c>
      <c r="AM16" s="56" t="s">
        <v>115</v>
      </c>
      <c r="AN16" s="56" t="s">
        <v>115</v>
      </c>
      <c r="AO16" s="54" t="s">
        <v>115</v>
      </c>
      <c r="AP16" s="54" t="s">
        <v>115</v>
      </c>
      <c r="AQ16" s="54" t="s">
        <v>115</v>
      </c>
      <c r="AR16" s="54" t="n">
        <v>7800</v>
      </c>
      <c r="AS16" s="54" t="n">
        <v>7500</v>
      </c>
      <c r="AT16" s="54" t="s">
        <v>115</v>
      </c>
      <c r="AU16" s="54" t="s">
        <v>115</v>
      </c>
      <c r="AV16" s="54" t="s">
        <v>115</v>
      </c>
      <c r="AW16" s="54" t="s">
        <v>115</v>
      </c>
      <c r="AX16" s="54" t="s">
        <v>115</v>
      </c>
      <c r="AY16" s="54" t="s">
        <v>115</v>
      </c>
      <c r="AZ16" s="54" t="s">
        <v>115</v>
      </c>
      <c r="BA16" s="54" t="s">
        <v>115</v>
      </c>
      <c r="BB16" s="57" t="s">
        <v>115</v>
      </c>
      <c r="BC16" s="50" t="n">
        <v>13</v>
      </c>
      <c r="BD16" s="58" t="n">
        <f aca="false">COUNT(H16:BA16)</f>
        <v>9</v>
      </c>
      <c r="BE16" s="58" t="n">
        <f aca="false">BD16-SUM(BF16:BG16)</f>
        <v>3</v>
      </c>
      <c r="BF16" s="58" t="n">
        <f aca="false">COUNT(AL16:AN16)</f>
        <v>1</v>
      </c>
      <c r="BG16" s="58" t="n">
        <f aca="false">COUNT(S16:Y16)</f>
        <v>5</v>
      </c>
      <c r="BH16" s="50" t="n">
        <v>13</v>
      </c>
      <c r="BI16" s="50" t="str">
        <f aca="false">E16</f>
        <v>AUTODESK AUTOCAD</v>
      </c>
      <c r="BJ16" s="50" t="str">
        <f aca="false">F16</f>
        <v>Licença Subscrição por 12 meses</v>
      </c>
      <c r="BK16" s="58" t="n">
        <f aca="false">BD16</f>
        <v>9</v>
      </c>
      <c r="BL16" s="59" t="n">
        <f aca="false">AVERAGE(H16:BA16)</f>
        <v>9601.48111111111</v>
      </c>
      <c r="BM16" s="59" t="n">
        <f aca="false">MEDIAN(H16:BA16)</f>
        <v>9236</v>
      </c>
      <c r="BN16" s="60" t="n">
        <f aca="false">SMALL(H16:BA16,1)</f>
        <v>7500</v>
      </c>
      <c r="BO16" s="61" t="n">
        <f aca="false">C497</f>
        <v>9</v>
      </c>
      <c r="BP16" s="60" t="n">
        <f aca="false">ROUND(C498,2)</f>
        <v>9601.48</v>
      </c>
      <c r="BQ16" s="60" t="n">
        <f aca="false">ROUND(C499,2)</f>
        <v>9236</v>
      </c>
      <c r="BV16" s="13" t="n">
        <f aca="false">BH16</f>
        <v>13</v>
      </c>
      <c r="BW16" s="13" t="n">
        <v>321</v>
      </c>
      <c r="BX16" s="17" t="n">
        <f aca="false">SMALL(BP16:BQ16,1)</f>
        <v>9236</v>
      </c>
      <c r="BY16" s="17" t="n">
        <f aca="false">BX16*BW16</f>
        <v>2964756</v>
      </c>
      <c r="BZ16" s="64" t="n">
        <f aca="false">BY16/$BY$21</f>
        <v>0.0161408010049006</v>
      </c>
    </row>
    <row r="17" customFormat="false" ht="39" hidden="false" customHeight="true" outlineLevel="0" collapsed="false">
      <c r="B17" s="50" t="n">
        <v>14</v>
      </c>
      <c r="C17" s="51" t="n">
        <v>27502</v>
      </c>
      <c r="D17" s="51" t="s">
        <v>299</v>
      </c>
      <c r="E17" s="51" t="s">
        <v>312</v>
      </c>
      <c r="F17" s="51" t="s">
        <v>304</v>
      </c>
      <c r="G17" s="52" t="s">
        <v>115</v>
      </c>
      <c r="H17" s="54" t="s">
        <v>115</v>
      </c>
      <c r="I17" s="54" t="s">
        <v>115</v>
      </c>
      <c r="J17" s="54" t="s">
        <v>115</v>
      </c>
      <c r="K17" s="54" t="s">
        <v>115</v>
      </c>
      <c r="L17" s="54" t="s">
        <v>115</v>
      </c>
      <c r="M17" s="54" t="s">
        <v>115</v>
      </c>
      <c r="N17" s="54" t="s">
        <v>115</v>
      </c>
      <c r="O17" s="54" t="s">
        <v>115</v>
      </c>
      <c r="P17" s="54" t="s">
        <v>115</v>
      </c>
      <c r="Q17" s="54" t="s">
        <v>115</v>
      </c>
      <c r="R17" s="54" t="s">
        <v>115</v>
      </c>
      <c r="S17" s="55" t="n">
        <v>36190.43</v>
      </c>
      <c r="T17" s="55" t="n">
        <v>29347</v>
      </c>
      <c r="U17" s="55" t="s">
        <v>115</v>
      </c>
      <c r="V17" s="55" t="n">
        <v>31350</v>
      </c>
      <c r="W17" s="55" t="n">
        <v>30100</v>
      </c>
      <c r="X17" s="55" t="n">
        <v>26328</v>
      </c>
      <c r="Y17" s="55" t="s">
        <v>115</v>
      </c>
      <c r="Z17" s="54" t="n">
        <v>18965</v>
      </c>
      <c r="AA17" s="54" t="s">
        <v>115</v>
      </c>
      <c r="AB17" s="54" t="s">
        <v>115</v>
      </c>
      <c r="AC17" s="54" t="s">
        <v>115</v>
      </c>
      <c r="AD17" s="54" t="s">
        <v>115</v>
      </c>
      <c r="AE17" s="54" t="s">
        <v>115</v>
      </c>
      <c r="AF17" s="54" t="n">
        <v>22800</v>
      </c>
      <c r="AG17" s="54" t="n">
        <v>19930</v>
      </c>
      <c r="AH17" s="54" t="s">
        <v>115</v>
      </c>
      <c r="AI17" s="54" t="s">
        <v>115</v>
      </c>
      <c r="AJ17" s="54" t="n">
        <v>24583.33</v>
      </c>
      <c r="AK17" s="54" t="s">
        <v>115</v>
      </c>
      <c r="AL17" s="56" t="n">
        <v>22921</v>
      </c>
      <c r="AM17" s="56" t="s">
        <v>115</v>
      </c>
      <c r="AN17" s="56" t="s">
        <v>115</v>
      </c>
      <c r="AO17" s="54" t="s">
        <v>115</v>
      </c>
      <c r="AP17" s="54" t="s">
        <v>115</v>
      </c>
      <c r="AQ17" s="54" t="n">
        <v>17000</v>
      </c>
      <c r="AR17" s="54" t="s">
        <v>115</v>
      </c>
      <c r="AS17" s="54" t="s">
        <v>115</v>
      </c>
      <c r="AT17" s="54" t="s">
        <v>115</v>
      </c>
      <c r="AU17" s="54" t="s">
        <v>115</v>
      </c>
      <c r="AV17" s="54" t="s">
        <v>115</v>
      </c>
      <c r="AW17" s="54" t="s">
        <v>115</v>
      </c>
      <c r="AX17" s="54" t="s">
        <v>115</v>
      </c>
      <c r="AY17" s="54" t="s">
        <v>115</v>
      </c>
      <c r="AZ17" s="54" t="s">
        <v>115</v>
      </c>
      <c r="BA17" s="54" t="s">
        <v>115</v>
      </c>
      <c r="BB17" s="57" t="s">
        <v>115</v>
      </c>
      <c r="BC17" s="50" t="n">
        <v>14</v>
      </c>
      <c r="BD17" s="58" t="n">
        <f aca="false">COUNT(H17:BA17)</f>
        <v>11</v>
      </c>
      <c r="BE17" s="58" t="n">
        <f aca="false">BD17-SUM(BF17:BG17)</f>
        <v>5</v>
      </c>
      <c r="BF17" s="58" t="n">
        <f aca="false">COUNT(AL17:AN17)</f>
        <v>1</v>
      </c>
      <c r="BG17" s="58" t="n">
        <f aca="false">COUNT(S17:Y17)</f>
        <v>5</v>
      </c>
      <c r="BH17" s="50" t="n">
        <v>14</v>
      </c>
      <c r="BI17" s="50" t="str">
        <f aca="false">E17</f>
        <v>AUTODESK AUTOCAD</v>
      </c>
      <c r="BJ17" s="50" t="str">
        <f aca="false">F17</f>
        <v>Licença Subscrição por 36 meses</v>
      </c>
      <c r="BK17" s="58" t="n">
        <f aca="false">BD17</f>
        <v>11</v>
      </c>
      <c r="BL17" s="59" t="n">
        <f aca="false">AVERAGE(H17:BA17)</f>
        <v>25410.4327272727</v>
      </c>
      <c r="BM17" s="59" t="n">
        <f aca="false">MEDIAN(H17:BA17)</f>
        <v>24583.33</v>
      </c>
      <c r="BN17" s="60" t="n">
        <f aca="false">SMALL(H17:BA17,1)</f>
        <v>17000</v>
      </c>
      <c r="BO17" s="61" t="n">
        <f aca="false">C527</f>
        <v>11</v>
      </c>
      <c r="BP17" s="60" t="n">
        <f aca="false">ROUND(C528,2)</f>
        <v>25410.43</v>
      </c>
      <c r="BQ17" s="60" t="n">
        <f aca="false">ROUND(C529,2)</f>
        <v>24583.33</v>
      </c>
      <c r="BS17" s="65"/>
      <c r="BT17" s="63"/>
      <c r="BV17" s="66" t="n">
        <f aca="false">BH17</f>
        <v>14</v>
      </c>
      <c r="BW17" s="66" t="n">
        <v>1688</v>
      </c>
      <c r="BX17" s="67" t="n">
        <f aca="false">SMALL(BP17:BQ17,1)</f>
        <v>24583.33</v>
      </c>
      <c r="BY17" s="67" t="n">
        <f aca="false">BX17*BW17</f>
        <v>41496661.04</v>
      </c>
      <c r="BZ17" s="68" t="n">
        <f aca="false">BY17/$BY$21</f>
        <v>0.225917191234102</v>
      </c>
    </row>
    <row r="18" customFormat="false" ht="33.6" hidden="false" customHeight="true" outlineLevel="0" collapsed="false">
      <c r="B18" s="70" t="n">
        <v>15</v>
      </c>
      <c r="C18" s="71" t="n">
        <v>27502</v>
      </c>
      <c r="D18" s="71" t="s">
        <v>299</v>
      </c>
      <c r="E18" s="71" t="s">
        <v>313</v>
      </c>
      <c r="F18" s="71" t="s">
        <v>306</v>
      </c>
      <c r="G18" s="70" t="s">
        <v>115</v>
      </c>
      <c r="H18" s="54" t="s">
        <v>115</v>
      </c>
      <c r="I18" s="54" t="s">
        <v>115</v>
      </c>
      <c r="J18" s="54" t="s">
        <v>115</v>
      </c>
      <c r="K18" s="54" t="s">
        <v>115</v>
      </c>
      <c r="L18" s="54" t="s">
        <v>115</v>
      </c>
      <c r="M18" s="54" t="s">
        <v>115</v>
      </c>
      <c r="N18" s="54" t="s">
        <v>115</v>
      </c>
      <c r="O18" s="54" t="s">
        <v>115</v>
      </c>
      <c r="P18" s="54" t="s">
        <v>115</v>
      </c>
      <c r="Q18" s="54" t="s">
        <v>115</v>
      </c>
      <c r="R18" s="54" t="n">
        <v>1220.72</v>
      </c>
      <c r="S18" s="55" t="s">
        <v>115</v>
      </c>
      <c r="T18" s="55" t="n">
        <v>1817</v>
      </c>
      <c r="U18" s="55" t="s">
        <v>115</v>
      </c>
      <c r="V18" s="55" t="n">
        <v>2051.76</v>
      </c>
      <c r="W18" s="55" t="s">
        <v>115</v>
      </c>
      <c r="X18" s="55" t="s">
        <v>115</v>
      </c>
      <c r="Y18" s="55" t="n">
        <v>1724.74</v>
      </c>
      <c r="Z18" s="54" t="s">
        <v>115</v>
      </c>
      <c r="AA18" s="54" t="s">
        <v>115</v>
      </c>
      <c r="AB18" s="54" t="s">
        <v>115</v>
      </c>
      <c r="AC18" s="54" t="s">
        <v>115</v>
      </c>
      <c r="AD18" s="54" t="n">
        <v>1425</v>
      </c>
      <c r="AE18" s="54" t="n">
        <v>1799.4</v>
      </c>
      <c r="AF18" s="54" t="s">
        <v>115</v>
      </c>
      <c r="AG18" s="54" t="s">
        <v>115</v>
      </c>
      <c r="AH18" s="54" t="s">
        <v>115</v>
      </c>
      <c r="AI18" s="54" t="s">
        <v>115</v>
      </c>
      <c r="AJ18" s="54" t="s">
        <v>115</v>
      </c>
      <c r="AK18" s="54" t="s">
        <v>115</v>
      </c>
      <c r="AL18" s="56" t="s">
        <v>115</v>
      </c>
      <c r="AM18" s="56" t="n">
        <v>1600</v>
      </c>
      <c r="AN18" s="56" t="s">
        <v>115</v>
      </c>
      <c r="AO18" s="54" t="s">
        <v>115</v>
      </c>
      <c r="AP18" s="54" t="n">
        <v>1500</v>
      </c>
      <c r="AQ18" s="54" t="s">
        <v>115</v>
      </c>
      <c r="AR18" s="54" t="s">
        <v>115</v>
      </c>
      <c r="AS18" s="54" t="s">
        <v>115</v>
      </c>
      <c r="AT18" s="54" t="s">
        <v>115</v>
      </c>
      <c r="AU18" s="54" t="s">
        <v>115</v>
      </c>
      <c r="AV18" s="54" t="s">
        <v>115</v>
      </c>
      <c r="AW18" s="54" t="s">
        <v>115</v>
      </c>
      <c r="AX18" s="54" t="s">
        <v>115</v>
      </c>
      <c r="AY18" s="54" t="s">
        <v>115</v>
      </c>
      <c r="AZ18" s="54" t="s">
        <v>115</v>
      </c>
      <c r="BA18" s="54" t="s">
        <v>115</v>
      </c>
      <c r="BB18" s="57" t="s">
        <v>115</v>
      </c>
      <c r="BC18" s="70" t="n">
        <v>15</v>
      </c>
      <c r="BD18" s="58" t="n">
        <f aca="false">COUNT(H18:BA18)</f>
        <v>8</v>
      </c>
      <c r="BE18" s="58" t="n">
        <f aca="false">BD18-SUM(BF18:BG18)</f>
        <v>4</v>
      </c>
      <c r="BF18" s="58" t="n">
        <f aca="false">COUNT(AL18:AN18)</f>
        <v>1</v>
      </c>
      <c r="BG18" s="58" t="n">
        <f aca="false">COUNT(S18:Y18)</f>
        <v>3</v>
      </c>
      <c r="BH18" s="70" t="n">
        <v>15</v>
      </c>
      <c r="BI18" s="70" t="str">
        <f aca="false">E18</f>
        <v>CORELDRAW GRAPHICS SUITE</v>
      </c>
      <c r="BJ18" s="70" t="str">
        <f aca="false">F18</f>
        <v>Licença Subscrição por 12 meses</v>
      </c>
      <c r="BK18" s="58" t="n">
        <f aca="false">BD18</f>
        <v>8</v>
      </c>
      <c r="BL18" s="59" t="n">
        <f aca="false">AVERAGE(H18:BA18)</f>
        <v>1642.3275</v>
      </c>
      <c r="BM18" s="59" t="n">
        <f aca="false">MEDIAN(H18:BA18)</f>
        <v>1662.37</v>
      </c>
      <c r="BN18" s="60" t="n">
        <f aca="false">SMALL(H18:BA18,1)</f>
        <v>1220.72</v>
      </c>
      <c r="BO18" s="72" t="n">
        <f aca="false">C558</f>
        <v>8</v>
      </c>
      <c r="BP18" s="60" t="n">
        <f aca="false">ROUND(C559,2)</f>
        <v>1642.33</v>
      </c>
      <c r="BQ18" s="60" t="n">
        <f aca="false">ROUND(C560,2)</f>
        <v>1662.37</v>
      </c>
      <c r="BV18" s="13" t="n">
        <f aca="false">BH18</f>
        <v>15</v>
      </c>
      <c r="BW18" s="13" t="n">
        <v>132</v>
      </c>
      <c r="BX18" s="17" t="n">
        <f aca="false">SMALL(BP18:BQ18,1)</f>
        <v>1642.33</v>
      </c>
      <c r="BY18" s="17" t="n">
        <f aca="false">BX18*BW18</f>
        <v>216787.56</v>
      </c>
      <c r="BZ18" s="64" t="n">
        <f aca="false">BY18/$BY$21</f>
        <v>0.00118024041988546</v>
      </c>
    </row>
    <row r="19" customFormat="false" ht="35.1" hidden="false" customHeight="true" outlineLevel="0" collapsed="false">
      <c r="B19" s="70" t="n">
        <v>16</v>
      </c>
      <c r="C19" s="71" t="n">
        <v>27502</v>
      </c>
      <c r="D19" s="71" t="s">
        <v>299</v>
      </c>
      <c r="E19" s="71" t="s">
        <v>313</v>
      </c>
      <c r="F19" s="71" t="s">
        <v>304</v>
      </c>
      <c r="G19" s="70" t="s">
        <v>115</v>
      </c>
      <c r="H19" s="54" t="s">
        <v>115</v>
      </c>
      <c r="I19" s="54" t="s">
        <v>115</v>
      </c>
      <c r="J19" s="54" t="s">
        <v>115</v>
      </c>
      <c r="K19" s="54" t="s">
        <v>115</v>
      </c>
      <c r="L19" s="54" t="s">
        <v>115</v>
      </c>
      <c r="M19" s="54" t="s">
        <v>115</v>
      </c>
      <c r="N19" s="54" t="s">
        <v>115</v>
      </c>
      <c r="O19" s="54" t="s">
        <v>115</v>
      </c>
      <c r="P19" s="54" t="s">
        <v>115</v>
      </c>
      <c r="Q19" s="54" t="s">
        <v>115</v>
      </c>
      <c r="R19" s="54" t="s">
        <v>115</v>
      </c>
      <c r="S19" s="55" t="s">
        <v>115</v>
      </c>
      <c r="T19" s="55" t="n">
        <v>5451</v>
      </c>
      <c r="U19" s="55" t="s">
        <v>115</v>
      </c>
      <c r="V19" s="55" t="n">
        <v>5847.42</v>
      </c>
      <c r="W19" s="55" t="s">
        <v>115</v>
      </c>
      <c r="X19" s="55" t="s">
        <v>115</v>
      </c>
      <c r="Y19" s="55" t="n">
        <v>4915.53</v>
      </c>
      <c r="Z19" s="54" t="s">
        <v>115</v>
      </c>
      <c r="AA19" s="54" t="s">
        <v>115</v>
      </c>
      <c r="AB19" s="54" t="s">
        <v>115</v>
      </c>
      <c r="AC19" s="54" t="s">
        <v>115</v>
      </c>
      <c r="AD19" s="54" t="s">
        <v>115</v>
      </c>
      <c r="AE19" s="54" t="s">
        <v>115</v>
      </c>
      <c r="AF19" s="54" t="s">
        <v>115</v>
      </c>
      <c r="AG19" s="54" t="s">
        <v>115</v>
      </c>
      <c r="AH19" s="54" t="s">
        <v>115</v>
      </c>
      <c r="AI19" s="54" t="s">
        <v>115</v>
      </c>
      <c r="AJ19" s="54" t="s">
        <v>115</v>
      </c>
      <c r="AK19" s="54" t="s">
        <v>115</v>
      </c>
      <c r="AL19" s="56" t="s">
        <v>115</v>
      </c>
      <c r="AM19" s="56" t="s">
        <v>115</v>
      </c>
      <c r="AN19" s="56" t="s">
        <v>115</v>
      </c>
      <c r="AO19" s="54" t="s">
        <v>115</v>
      </c>
      <c r="AP19" s="54" t="s">
        <v>115</v>
      </c>
      <c r="AQ19" s="54" t="s">
        <v>115</v>
      </c>
      <c r="AR19" s="54" t="s">
        <v>115</v>
      </c>
      <c r="AS19" s="54" t="s">
        <v>115</v>
      </c>
      <c r="AT19" s="54" t="s">
        <v>115</v>
      </c>
      <c r="AU19" s="54" t="s">
        <v>115</v>
      </c>
      <c r="AV19" s="54" t="s">
        <v>115</v>
      </c>
      <c r="AW19" s="54" t="s">
        <v>115</v>
      </c>
      <c r="AX19" s="54" t="s">
        <v>115</v>
      </c>
      <c r="AY19" s="54" t="s">
        <v>115</v>
      </c>
      <c r="AZ19" s="54" t="s">
        <v>115</v>
      </c>
      <c r="BA19" s="54" t="s">
        <v>115</v>
      </c>
      <c r="BB19" s="57" t="s">
        <v>115</v>
      </c>
      <c r="BC19" s="70" t="n">
        <v>16</v>
      </c>
      <c r="BD19" s="58" t="n">
        <f aca="false">COUNT(H19:BA19)</f>
        <v>3</v>
      </c>
      <c r="BE19" s="58" t="n">
        <f aca="false">BD19-SUM(BF19:BG19)</f>
        <v>0</v>
      </c>
      <c r="BF19" s="58" t="n">
        <f aca="false">COUNT(AL19:AN19)</f>
        <v>0</v>
      </c>
      <c r="BG19" s="58" t="n">
        <f aca="false">COUNT(S19:Y19)</f>
        <v>3</v>
      </c>
      <c r="BH19" s="70" t="n">
        <v>16</v>
      </c>
      <c r="BI19" s="70" t="str">
        <f aca="false">E19</f>
        <v>CORELDRAW GRAPHICS SUITE</v>
      </c>
      <c r="BJ19" s="70" t="str">
        <f aca="false">F19</f>
        <v>Licença Subscrição por 36 meses</v>
      </c>
      <c r="BK19" s="58" t="n">
        <f aca="false">BD19</f>
        <v>3</v>
      </c>
      <c r="BL19" s="59" t="n">
        <f aca="false">AVERAGE(H19:BA19)</f>
        <v>5404.65</v>
      </c>
      <c r="BM19" s="59" t="n">
        <f aca="false">MEDIAN(H19:BA19)</f>
        <v>5451</v>
      </c>
      <c r="BN19" s="60" t="n">
        <f aca="false">SMALL(H19:BA19,1)</f>
        <v>4915.53</v>
      </c>
      <c r="BO19" s="72" t="n">
        <f aca="false">C588</f>
        <v>7</v>
      </c>
      <c r="BP19" s="74" t="n">
        <f aca="false">ROUND(C589,2)</f>
        <v>4864.19</v>
      </c>
      <c r="BQ19" s="74" t="n">
        <f aca="false">ROUND(C590,2)</f>
        <v>4915.53</v>
      </c>
      <c r="BV19" s="66" t="n">
        <f aca="false">BH19</f>
        <v>16</v>
      </c>
      <c r="BW19" s="66" t="n">
        <v>1344</v>
      </c>
      <c r="BX19" s="67" t="n">
        <f aca="false">SMALL(BP19:BQ19,1)</f>
        <v>4864.19</v>
      </c>
      <c r="BY19" s="67" t="n">
        <f aca="false">BX19*BW19</f>
        <v>6537471.36</v>
      </c>
      <c r="BZ19" s="73" t="n">
        <f aca="false">BY19/$BY$21</f>
        <v>0.0355914700221525</v>
      </c>
    </row>
    <row r="20" customFormat="false" ht="33.6" hidden="false" customHeight="true" outlineLevel="0" collapsed="false">
      <c r="B20" s="70" t="n">
        <v>17</v>
      </c>
      <c r="C20" s="71" t="n">
        <v>27464</v>
      </c>
      <c r="D20" s="71" t="s">
        <v>314</v>
      </c>
      <c r="E20" s="71" t="s">
        <v>315</v>
      </c>
      <c r="F20" s="71" t="s">
        <v>316</v>
      </c>
      <c r="G20" s="70" t="s">
        <v>115</v>
      </c>
      <c r="H20" s="54" t="s">
        <v>115</v>
      </c>
      <c r="I20" s="54" t="s">
        <v>115</v>
      </c>
      <c r="J20" s="54" t="s">
        <v>115</v>
      </c>
      <c r="K20" s="54" t="s">
        <v>115</v>
      </c>
      <c r="L20" s="54" t="s">
        <v>115</v>
      </c>
      <c r="M20" s="54" t="s">
        <v>115</v>
      </c>
      <c r="N20" s="54" t="s">
        <v>115</v>
      </c>
      <c r="O20" s="54" t="s">
        <v>115</v>
      </c>
      <c r="P20" s="54" t="s">
        <v>115</v>
      </c>
      <c r="Q20" s="54" t="s">
        <v>115</v>
      </c>
      <c r="R20" s="54" t="s">
        <v>115</v>
      </c>
      <c r="S20" s="55" t="s">
        <v>115</v>
      </c>
      <c r="T20" s="55" t="n">
        <v>924</v>
      </c>
      <c r="U20" s="55" t="s">
        <v>115</v>
      </c>
      <c r="V20" s="55" t="n">
        <v>1032.42</v>
      </c>
      <c r="W20" s="55" t="s">
        <v>115</v>
      </c>
      <c r="X20" s="55" t="s">
        <v>115</v>
      </c>
      <c r="Y20" s="55" t="n">
        <v>2807.53</v>
      </c>
      <c r="Z20" s="54" t="s">
        <v>115</v>
      </c>
      <c r="AA20" s="54" t="s">
        <v>115</v>
      </c>
      <c r="AB20" s="54" t="s">
        <v>115</v>
      </c>
      <c r="AC20" s="54" t="s">
        <v>115</v>
      </c>
      <c r="AD20" s="54" t="s">
        <v>115</v>
      </c>
      <c r="AE20" s="54" t="s">
        <v>115</v>
      </c>
      <c r="AF20" s="54" t="s">
        <v>115</v>
      </c>
      <c r="AG20" s="54" t="s">
        <v>115</v>
      </c>
      <c r="AH20" s="54" t="s">
        <v>115</v>
      </c>
      <c r="AI20" s="54" t="s">
        <v>115</v>
      </c>
      <c r="AJ20" s="54" t="s">
        <v>115</v>
      </c>
      <c r="AK20" s="54" t="s">
        <v>115</v>
      </c>
      <c r="AL20" s="56" t="s">
        <v>115</v>
      </c>
      <c r="AM20" s="56" t="s">
        <v>115</v>
      </c>
      <c r="AN20" s="56" t="s">
        <v>115</v>
      </c>
      <c r="AO20" s="54" t="s">
        <v>115</v>
      </c>
      <c r="AP20" s="54" t="s">
        <v>115</v>
      </c>
      <c r="AQ20" s="54" t="s">
        <v>115</v>
      </c>
      <c r="AR20" s="54" t="s">
        <v>115</v>
      </c>
      <c r="AS20" s="54" t="s">
        <v>115</v>
      </c>
      <c r="AT20" s="54" t="s">
        <v>115</v>
      </c>
      <c r="AU20" s="54" t="s">
        <v>115</v>
      </c>
      <c r="AV20" s="54" t="s">
        <v>115</v>
      </c>
      <c r="AW20" s="54" t="s">
        <v>115</v>
      </c>
      <c r="AX20" s="54" t="s">
        <v>115</v>
      </c>
      <c r="AY20" s="54" t="n">
        <v>891.2</v>
      </c>
      <c r="AZ20" s="54" t="n">
        <v>865.86</v>
      </c>
      <c r="BA20" s="54" t="s">
        <v>115</v>
      </c>
      <c r="BB20" s="57" t="s">
        <v>115</v>
      </c>
      <c r="BC20" s="70" t="n">
        <v>17</v>
      </c>
      <c r="BD20" s="58" t="n">
        <f aca="false">COUNT(H20:BA20)</f>
        <v>5</v>
      </c>
      <c r="BE20" s="58" t="n">
        <f aca="false">BD20-SUM(BF20:BG20)</f>
        <v>2</v>
      </c>
      <c r="BF20" s="58" t="n">
        <f aca="false">COUNT(AL20:AN20)</f>
        <v>0</v>
      </c>
      <c r="BG20" s="58" t="n">
        <f aca="false">COUNT(S20:Y20)</f>
        <v>3</v>
      </c>
      <c r="BH20" s="70" t="n">
        <v>17</v>
      </c>
      <c r="BI20" s="70" t="str">
        <f aca="false">E20</f>
        <v>CORELDRAW GRAPHICS SUITE - EDUCACIONAL</v>
      </c>
      <c r="BJ20" s="70" t="str">
        <f aca="false">F20</f>
        <v>LICENÇA PERPÉTUA</v>
      </c>
      <c r="BK20" s="58" t="n">
        <f aca="false">BD20</f>
        <v>5</v>
      </c>
      <c r="BL20" s="59" t="n">
        <f aca="false">AVERAGE(H20:BA20)</f>
        <v>1304.202</v>
      </c>
      <c r="BM20" s="59" t="n">
        <f aca="false">MEDIAN(H20:BA20)</f>
        <v>924</v>
      </c>
      <c r="BN20" s="60" t="n">
        <f aca="false">SMALL(H20:BA20,1)</f>
        <v>865.86</v>
      </c>
      <c r="BO20" s="72" t="n">
        <f aca="false">C618</f>
        <v>4</v>
      </c>
      <c r="BP20" s="74" t="n">
        <f aca="false">ROUND(C619,2)</f>
        <v>928.37</v>
      </c>
      <c r="BQ20" s="74" t="n">
        <f aca="false">ROUND(C620,2)</f>
        <v>907.6</v>
      </c>
      <c r="BV20" s="13" t="n">
        <f aca="false">BH20</f>
        <v>17</v>
      </c>
      <c r="BW20" s="13" t="n">
        <v>719</v>
      </c>
      <c r="BX20" s="17" t="n">
        <f aca="false">SMALL(BP20:BQ20,1)</f>
        <v>907.6</v>
      </c>
      <c r="BY20" s="17" t="n">
        <f aca="false">BX20*BW20</f>
        <v>652564.4</v>
      </c>
      <c r="BZ20" s="64" t="n">
        <f aca="false">BY20/$BY$21</f>
        <v>0.00355270792040976</v>
      </c>
    </row>
    <row r="21" customFormat="false" ht="42.75" hidden="false" customHeight="false" outlineLevel="0" collapsed="false">
      <c r="B21" s="46" t="s">
        <v>253</v>
      </c>
      <c r="C21" s="47" t="s">
        <v>279</v>
      </c>
      <c r="D21" s="47" t="s">
        <v>280</v>
      </c>
      <c r="E21" s="47" t="s">
        <v>281</v>
      </c>
      <c r="F21" s="47" t="s">
        <v>282</v>
      </c>
      <c r="G21" s="48" t="s">
        <v>283</v>
      </c>
      <c r="H21" s="48" t="str">
        <f aca="false">H3</f>
        <v>A</v>
      </c>
      <c r="I21" s="48" t="str">
        <f aca="false">I3</f>
        <v>C</v>
      </c>
      <c r="J21" s="48" t="str">
        <f aca="false">J3</f>
        <v>D</v>
      </c>
      <c r="K21" s="48" t="str">
        <f aca="false">K3</f>
        <v>E</v>
      </c>
      <c r="L21" s="48" t="str">
        <f aca="false">L3</f>
        <v>F</v>
      </c>
      <c r="M21" s="48" t="str">
        <f aca="false">M3</f>
        <v>G</v>
      </c>
      <c r="N21" s="48" t="str">
        <f aca="false">N3</f>
        <v>H</v>
      </c>
      <c r="O21" s="48" t="str">
        <f aca="false">O3</f>
        <v>J</v>
      </c>
      <c r="P21" s="48" t="str">
        <f aca="false">P3</f>
        <v>K</v>
      </c>
      <c r="Q21" s="48" t="str">
        <f aca="false">Q3</f>
        <v>L</v>
      </c>
      <c r="R21" s="48" t="str">
        <f aca="false">R3</f>
        <v>P</v>
      </c>
      <c r="S21" s="48" t="str">
        <f aca="false">S3</f>
        <v>Q</v>
      </c>
      <c r="T21" s="48" t="str">
        <f aca="false">T3</f>
        <v>R</v>
      </c>
      <c r="U21" s="48" t="str">
        <f aca="false">U3</f>
        <v>S</v>
      </c>
      <c r="V21" s="48" t="str">
        <f aca="false">V3</f>
        <v>T</v>
      </c>
      <c r="W21" s="48" t="str">
        <f aca="false">W3</f>
        <v>U</v>
      </c>
      <c r="X21" s="48" t="str">
        <f aca="false">X3</f>
        <v>V</v>
      </c>
      <c r="Y21" s="48" t="str">
        <f aca="false">Y3</f>
        <v>AAA</v>
      </c>
      <c r="Z21" s="48" t="str">
        <f aca="false">Z3</f>
        <v>X</v>
      </c>
      <c r="AA21" s="48" t="str">
        <f aca="false">AA3</f>
        <v>Z</v>
      </c>
      <c r="AB21" s="48" t="str">
        <f aca="false">AB3</f>
        <v>AA</v>
      </c>
      <c r="AC21" s="48" t="str">
        <f aca="false">AC3</f>
        <v>AB</v>
      </c>
      <c r="AD21" s="48" t="str">
        <f aca="false">AD3</f>
        <v>AC</v>
      </c>
      <c r="AE21" s="48" t="str">
        <f aca="false">AE3</f>
        <v>AD</v>
      </c>
      <c r="AF21" s="48" t="str">
        <f aca="false">AF3</f>
        <v>AE</v>
      </c>
      <c r="AG21" s="48" t="str">
        <f aca="false">AG3</f>
        <v>AF</v>
      </c>
      <c r="AH21" s="48" t="str">
        <f aca="false">AH3</f>
        <v>AG</v>
      </c>
      <c r="AI21" s="48" t="str">
        <f aca="false">AI3</f>
        <v>AH</v>
      </c>
      <c r="AJ21" s="48" t="str">
        <f aca="false">AJ3</f>
        <v>AI</v>
      </c>
      <c r="AK21" s="48" t="str">
        <f aca="false">AK3</f>
        <v>AJ</v>
      </c>
      <c r="AL21" s="48" t="str">
        <f aca="false">AL3</f>
        <v>AK</v>
      </c>
      <c r="AM21" s="48" t="str">
        <f aca="false">AM3</f>
        <v>AL</v>
      </c>
      <c r="AN21" s="48" t="str">
        <f aca="false">AN3</f>
        <v>AM</v>
      </c>
      <c r="AO21" s="48" t="str">
        <f aca="false">AO3</f>
        <v>AN.</v>
      </c>
      <c r="AP21" s="48" t="str">
        <f aca="false">AP3</f>
        <v>AO</v>
      </c>
      <c r="AQ21" s="48" t="str">
        <f aca="false">AQ3</f>
        <v>AP</v>
      </c>
      <c r="AR21" s="48" t="str">
        <f aca="false">AR3</f>
        <v>AQ</v>
      </c>
      <c r="AS21" s="48" t="str">
        <f aca="false">AS3</f>
        <v>AR</v>
      </c>
      <c r="AT21" s="48" t="str">
        <f aca="false">AT3</f>
        <v>AS</v>
      </c>
      <c r="AU21" s="48" t="str">
        <f aca="false">AU3</f>
        <v>AT</v>
      </c>
      <c r="AV21" s="48" t="str">
        <f aca="false">AV3</f>
        <v>AU</v>
      </c>
      <c r="AW21" s="48" t="str">
        <f aca="false">AW3</f>
        <v>AV</v>
      </c>
      <c r="AX21" s="48" t="str">
        <f aca="false">AX3</f>
        <v>AX</v>
      </c>
      <c r="AY21" s="48" t="str">
        <f aca="false">AY3</f>
        <v>AY</v>
      </c>
      <c r="AZ21" s="48" t="str">
        <f aca="false">AZ3</f>
        <v>AZ</v>
      </c>
      <c r="BA21" s="48" t="str">
        <f aca="false">BA3</f>
        <v>AAB</v>
      </c>
      <c r="BB21" s="48" t="str">
        <f aca="false">BB3</f>
        <v>PMCTIC</v>
      </c>
      <c r="BC21" s="46" t="str">
        <f aca="false">BC3</f>
        <v>ITEM</v>
      </c>
      <c r="BD21" s="48" t="str">
        <f aca="false">BD3</f>
        <v>Contagem</v>
      </c>
      <c r="BE21" s="48" t="str">
        <f aca="false">BE3</f>
        <v>Preço público</v>
      </c>
      <c r="BF21" s="48" t="str">
        <f aca="false">BF3</f>
        <v>Sítio</v>
      </c>
      <c r="BG21" s="48" t="str">
        <f aca="false">BG3</f>
        <v>Cotação</v>
      </c>
      <c r="BH21" s="46" t="str">
        <f aca="false">BH3</f>
        <v>ITEM</v>
      </c>
      <c r="BI21" s="46"/>
      <c r="BJ21" s="46"/>
      <c r="BK21" s="48" t="str">
        <f aca="false">BK3</f>
        <v>QTD PREÇOS</v>
      </c>
      <c r="BL21" s="48" t="str">
        <f aca="false">BL3</f>
        <v>Média</v>
      </c>
      <c r="BM21" s="48" t="str">
        <f aca="false">BM3</f>
        <v>Mediana</v>
      </c>
      <c r="BN21" s="48" t="str">
        <f aca="false">BN3</f>
        <v>Menor Preço</v>
      </c>
      <c r="BO21" s="48" t="str">
        <f aca="false">BO3</f>
        <v>QTD PREÇOS SANEADOS</v>
      </c>
      <c r="BP21" s="48" t="str">
        <f aca="false">BP3</f>
        <v>MÉDIA
SANADA</v>
      </c>
      <c r="BQ21" s="48" t="str">
        <f aca="false">BQ3</f>
        <v>MEDIANA SANEADA</v>
      </c>
      <c r="BV21" s="75" t="s">
        <v>317</v>
      </c>
      <c r="BW21" s="75"/>
      <c r="BX21" s="75"/>
      <c r="BY21" s="76" t="n">
        <f aca="false">SUM(BY4:BY20)</f>
        <v>183680847.01</v>
      </c>
      <c r="BZ21" s="77" t="n">
        <f aca="false">BY21/$BY$21</f>
        <v>1</v>
      </c>
      <c r="CA21" s="78" t="n">
        <f aca="false">BZ17+BZ15+BZ7+BZ5</f>
        <v>0.801583466304378</v>
      </c>
    </row>
    <row r="22" customFormat="false" ht="15" hidden="false" customHeight="false" outlineLevel="0" collapsed="false">
      <c r="B22" s="79"/>
      <c r="C22" s="79"/>
      <c r="D22" s="79"/>
      <c r="E22" s="79"/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1"/>
      <c r="U22" s="80"/>
      <c r="V22" s="81"/>
      <c r="W22" s="80"/>
      <c r="X22" s="80"/>
      <c r="Y22" s="81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</row>
    <row r="23" customFormat="false" ht="15" hidden="false" customHeight="false" outlineLevel="0" collapsed="false">
      <c r="B23" s="79"/>
      <c r="C23" s="79"/>
      <c r="D23" s="79"/>
      <c r="E23" s="79"/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</row>
    <row r="24" customFormat="false" ht="15" hidden="false" customHeight="false" outlineLevel="0" collapsed="false">
      <c r="B24" s="82"/>
      <c r="C24" s="83"/>
      <c r="D24" s="82"/>
      <c r="E24" s="82"/>
      <c r="F24" s="1"/>
      <c r="G24" s="82"/>
      <c r="H24" s="83"/>
      <c r="I24" s="83"/>
      <c r="J24" s="83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</row>
    <row r="25" customFormat="false" ht="15" hidden="false" customHeight="false" outlineLevel="0" collapsed="false">
      <c r="B25" s="82"/>
      <c r="C25" s="84" t="s">
        <v>318</v>
      </c>
      <c r="D25" s="82"/>
      <c r="E25" s="82"/>
      <c r="F25" s="1"/>
      <c r="G25" s="1"/>
      <c r="H25" s="83"/>
      <c r="I25" s="83"/>
      <c r="J25" s="83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</row>
    <row r="26" customFormat="false" ht="15" hidden="false" customHeight="true" outlineLevel="0" collapsed="false">
      <c r="B26" s="82"/>
      <c r="C26" s="85" t="s">
        <v>19</v>
      </c>
      <c r="D26" s="85" t="s">
        <v>319</v>
      </c>
      <c r="E26" s="85"/>
      <c r="F26" s="85"/>
      <c r="G26" s="85"/>
      <c r="H26" s="85"/>
      <c r="I26" s="85"/>
      <c r="J26" s="1"/>
      <c r="K26" s="3" t="str">
        <f aca="false">F82&amp;" ("&amp;H82&amp;")"</f>
        <v> ()</v>
      </c>
    </row>
    <row r="27" customFormat="false" ht="15" hidden="false" customHeight="true" outlineLevel="0" collapsed="false">
      <c r="B27" s="82"/>
      <c r="C27" s="85" t="s">
        <v>38</v>
      </c>
      <c r="D27" s="85" t="s">
        <v>320</v>
      </c>
      <c r="E27" s="85"/>
      <c r="F27" s="85"/>
      <c r="G27" s="85"/>
      <c r="H27" s="85"/>
      <c r="I27" s="85"/>
      <c r="J27" s="1"/>
    </row>
    <row r="28" customFormat="false" ht="15" hidden="false" customHeight="true" outlineLevel="0" collapsed="false">
      <c r="B28" s="82"/>
      <c r="C28" s="85" t="s">
        <v>43</v>
      </c>
      <c r="D28" s="85" t="s">
        <v>321</v>
      </c>
      <c r="E28" s="85"/>
      <c r="F28" s="85"/>
      <c r="G28" s="85"/>
      <c r="H28" s="85"/>
      <c r="I28" s="85"/>
      <c r="J28" s="1"/>
    </row>
    <row r="29" customFormat="false" ht="15" hidden="false" customHeight="true" outlineLevel="0" collapsed="false">
      <c r="B29" s="82"/>
      <c r="C29" s="85" t="s">
        <v>48</v>
      </c>
      <c r="D29" s="85" t="s">
        <v>322</v>
      </c>
      <c r="E29" s="85"/>
      <c r="F29" s="85"/>
      <c r="G29" s="85"/>
      <c r="H29" s="85"/>
      <c r="I29" s="85"/>
      <c r="J29" s="1"/>
    </row>
    <row r="30" customFormat="false" ht="15" hidden="false" customHeight="true" outlineLevel="0" collapsed="false">
      <c r="B30" s="82"/>
      <c r="C30" s="85" t="s">
        <v>52</v>
      </c>
      <c r="D30" s="85" t="s">
        <v>323</v>
      </c>
      <c r="E30" s="85"/>
      <c r="F30" s="85"/>
      <c r="G30" s="85"/>
      <c r="H30" s="85"/>
      <c r="I30" s="85"/>
      <c r="J30" s="1"/>
    </row>
    <row r="31" customFormat="false" ht="15" hidden="false" customHeight="true" outlineLevel="0" collapsed="false">
      <c r="B31" s="82"/>
      <c r="C31" s="85" t="s">
        <v>56</v>
      </c>
      <c r="D31" s="85" t="s">
        <v>324</v>
      </c>
      <c r="E31" s="85"/>
      <c r="F31" s="85"/>
      <c r="G31" s="85"/>
      <c r="H31" s="85"/>
      <c r="I31" s="85"/>
      <c r="J31" s="1"/>
    </row>
    <row r="32" customFormat="false" ht="15" hidden="false" customHeight="true" outlineLevel="0" collapsed="false">
      <c r="B32" s="82"/>
      <c r="C32" s="85" t="s">
        <v>62</v>
      </c>
      <c r="D32" s="85" t="s">
        <v>325</v>
      </c>
      <c r="E32" s="85"/>
      <c r="F32" s="85"/>
      <c r="G32" s="85"/>
      <c r="H32" s="85"/>
      <c r="I32" s="85"/>
      <c r="J32" s="1"/>
    </row>
    <row r="33" customFormat="false" ht="15" hidden="false" customHeight="true" outlineLevel="0" collapsed="false">
      <c r="B33" s="82"/>
      <c r="C33" s="85" t="s">
        <v>70</v>
      </c>
      <c r="D33" s="85" t="s">
        <v>326</v>
      </c>
      <c r="E33" s="85"/>
      <c r="F33" s="85"/>
      <c r="G33" s="85"/>
      <c r="H33" s="85"/>
      <c r="I33" s="85"/>
      <c r="J33" s="1"/>
    </row>
    <row r="34" customFormat="false" ht="15" hidden="false" customHeight="true" outlineLevel="0" collapsed="false">
      <c r="B34" s="82"/>
      <c r="C34" s="85" t="s">
        <v>74</v>
      </c>
      <c r="D34" s="85" t="s">
        <v>327</v>
      </c>
      <c r="E34" s="85"/>
      <c r="F34" s="85"/>
      <c r="G34" s="85"/>
      <c r="H34" s="85"/>
      <c r="I34" s="85"/>
      <c r="J34" s="1"/>
    </row>
    <row r="35" customFormat="false" ht="15" hidden="false" customHeight="true" outlineLevel="0" collapsed="false">
      <c r="B35" s="82"/>
      <c r="C35" s="85" t="s">
        <v>81</v>
      </c>
      <c r="D35" s="85" t="s">
        <v>328</v>
      </c>
      <c r="E35" s="85"/>
      <c r="F35" s="85"/>
      <c r="G35" s="85"/>
      <c r="H35" s="85"/>
      <c r="I35" s="85"/>
      <c r="J35" s="1"/>
    </row>
    <row r="36" customFormat="false" ht="15" hidden="false" customHeight="true" outlineLevel="0" collapsed="false">
      <c r="B36" s="82"/>
      <c r="C36" s="85" t="s">
        <v>96</v>
      </c>
      <c r="D36" s="85" t="s">
        <v>329</v>
      </c>
      <c r="E36" s="85"/>
      <c r="F36" s="85"/>
      <c r="G36" s="85"/>
      <c r="H36" s="85"/>
      <c r="I36" s="85"/>
      <c r="J36" s="1"/>
    </row>
    <row r="37" customFormat="false" ht="15" hidden="false" customHeight="true" outlineLevel="0" collapsed="false">
      <c r="B37" s="82"/>
      <c r="C37" s="85" t="s">
        <v>103</v>
      </c>
      <c r="D37" s="85" t="s">
        <v>330</v>
      </c>
      <c r="E37" s="85"/>
      <c r="F37" s="85"/>
      <c r="G37" s="85"/>
      <c r="H37" s="85"/>
      <c r="I37" s="85"/>
      <c r="J37" s="1"/>
    </row>
    <row r="38" customFormat="false" ht="15" hidden="false" customHeight="true" outlineLevel="0" collapsed="false">
      <c r="B38" s="82"/>
      <c r="C38" s="86" t="s">
        <v>111</v>
      </c>
      <c r="D38" s="85" t="s">
        <v>331</v>
      </c>
      <c r="E38" s="85"/>
      <c r="F38" s="85"/>
      <c r="G38" s="85"/>
      <c r="H38" s="85"/>
      <c r="I38" s="85"/>
      <c r="J38" s="1"/>
    </row>
    <row r="39" customFormat="false" ht="15" hidden="false" customHeight="true" outlineLevel="0" collapsed="false">
      <c r="B39" s="82"/>
      <c r="C39" s="85" t="s">
        <v>107</v>
      </c>
      <c r="D39" s="85" t="s">
        <v>330</v>
      </c>
      <c r="E39" s="85"/>
      <c r="F39" s="85"/>
      <c r="G39" s="85"/>
      <c r="H39" s="85"/>
      <c r="I39" s="85"/>
      <c r="J39" s="1"/>
    </row>
    <row r="40" customFormat="false" ht="15" hidden="false" customHeight="true" outlineLevel="0" collapsed="false">
      <c r="B40" s="82"/>
      <c r="C40" s="86" t="s">
        <v>116</v>
      </c>
      <c r="D40" s="85" t="s">
        <v>332</v>
      </c>
      <c r="E40" s="85"/>
      <c r="F40" s="85"/>
      <c r="G40" s="85"/>
      <c r="H40" s="85"/>
      <c r="I40" s="85"/>
      <c r="J40" s="1"/>
    </row>
    <row r="41" customFormat="false" ht="15" hidden="false" customHeight="true" outlineLevel="0" collapsed="false">
      <c r="B41" s="82"/>
      <c r="C41" s="85" t="s">
        <v>118</v>
      </c>
      <c r="D41" s="85" t="s">
        <v>333</v>
      </c>
      <c r="E41" s="85"/>
      <c r="F41" s="85"/>
      <c r="G41" s="85"/>
      <c r="H41" s="85"/>
      <c r="I41" s="85"/>
      <c r="J41" s="1"/>
    </row>
    <row r="42" customFormat="false" ht="15" hidden="false" customHeight="true" outlineLevel="0" collapsed="false">
      <c r="B42" s="82"/>
      <c r="C42" s="85" t="s">
        <v>120</v>
      </c>
      <c r="D42" s="85" t="s">
        <v>334</v>
      </c>
      <c r="E42" s="85"/>
      <c r="F42" s="85"/>
      <c r="G42" s="85"/>
      <c r="H42" s="85"/>
      <c r="I42" s="85"/>
      <c r="J42" s="1"/>
    </row>
    <row r="43" customFormat="false" ht="15" hidden="false" customHeight="true" outlineLevel="0" collapsed="false">
      <c r="B43" s="82"/>
      <c r="C43" s="85" t="s">
        <v>122</v>
      </c>
      <c r="D43" s="85" t="s">
        <v>335</v>
      </c>
      <c r="E43" s="85"/>
      <c r="F43" s="85"/>
      <c r="G43" s="85"/>
      <c r="H43" s="85"/>
      <c r="I43" s="85"/>
      <c r="J43" s="1"/>
    </row>
    <row r="44" customFormat="false" ht="15" hidden="false" customHeight="true" outlineLevel="0" collapsed="false">
      <c r="B44" s="82"/>
      <c r="C44" s="85" t="s">
        <v>128</v>
      </c>
      <c r="D44" s="85" t="s">
        <v>336</v>
      </c>
      <c r="E44" s="85"/>
      <c r="F44" s="85"/>
      <c r="G44" s="85"/>
      <c r="H44" s="85"/>
      <c r="I44" s="85"/>
      <c r="J44" s="1"/>
    </row>
    <row r="45" customFormat="false" ht="15" hidden="false" customHeight="true" outlineLevel="0" collapsed="false">
      <c r="B45" s="82"/>
      <c r="C45" s="85" t="s">
        <v>134</v>
      </c>
      <c r="D45" s="85" t="s">
        <v>337</v>
      </c>
      <c r="E45" s="85"/>
      <c r="F45" s="85"/>
      <c r="G45" s="85"/>
      <c r="H45" s="85"/>
      <c r="I45" s="85"/>
      <c r="J45" s="1"/>
    </row>
    <row r="46" customFormat="false" ht="15" hidden="false" customHeight="true" outlineLevel="0" collapsed="false">
      <c r="B46" s="82"/>
      <c r="C46" s="85" t="s">
        <v>138</v>
      </c>
      <c r="D46" s="85" t="s">
        <v>338</v>
      </c>
      <c r="E46" s="85"/>
      <c r="F46" s="85"/>
      <c r="G46" s="85"/>
      <c r="H46" s="85"/>
      <c r="I46" s="85"/>
      <c r="J46" s="1"/>
    </row>
    <row r="47" customFormat="false" ht="15" hidden="false" customHeight="true" outlineLevel="0" collapsed="false">
      <c r="B47" s="82"/>
      <c r="C47" s="85" t="s">
        <v>142</v>
      </c>
      <c r="D47" s="85" t="s">
        <v>339</v>
      </c>
      <c r="E47" s="85"/>
      <c r="F47" s="85"/>
      <c r="G47" s="85"/>
      <c r="H47" s="85"/>
      <c r="I47" s="85"/>
      <c r="J47" s="1"/>
    </row>
    <row r="48" customFormat="false" ht="15" hidden="false" customHeight="true" outlineLevel="0" collapsed="false">
      <c r="B48" s="82"/>
      <c r="C48" s="85" t="s">
        <v>150</v>
      </c>
      <c r="D48" s="85" t="s">
        <v>340</v>
      </c>
      <c r="E48" s="85"/>
      <c r="F48" s="85"/>
      <c r="G48" s="85"/>
      <c r="H48" s="85"/>
      <c r="I48" s="85"/>
      <c r="J48" s="1"/>
    </row>
    <row r="49" customFormat="false" ht="15" hidden="false" customHeight="true" outlineLevel="0" collapsed="false">
      <c r="B49" s="82"/>
      <c r="C49" s="85" t="s">
        <v>156</v>
      </c>
      <c r="D49" s="85" t="s">
        <v>341</v>
      </c>
      <c r="E49" s="85"/>
      <c r="F49" s="85"/>
      <c r="G49" s="85"/>
      <c r="H49" s="85"/>
      <c r="I49" s="85"/>
      <c r="J49" s="1"/>
    </row>
    <row r="50" customFormat="false" ht="15" hidden="false" customHeight="true" outlineLevel="0" collapsed="false">
      <c r="B50" s="82"/>
      <c r="C50" s="85" t="s">
        <v>163</v>
      </c>
      <c r="D50" s="85" t="s">
        <v>342</v>
      </c>
      <c r="E50" s="85"/>
      <c r="F50" s="85"/>
      <c r="G50" s="85"/>
      <c r="H50" s="85"/>
      <c r="I50" s="85"/>
      <c r="J50" s="1"/>
    </row>
    <row r="51" customFormat="false" ht="15" hidden="false" customHeight="true" outlineLevel="0" collapsed="false">
      <c r="B51" s="82"/>
      <c r="C51" s="85" t="s">
        <v>169</v>
      </c>
      <c r="D51" s="85" t="s">
        <v>343</v>
      </c>
      <c r="E51" s="85"/>
      <c r="F51" s="85"/>
      <c r="G51" s="85"/>
      <c r="H51" s="85"/>
      <c r="I51" s="85"/>
      <c r="J51" s="1"/>
    </row>
    <row r="52" customFormat="false" ht="15" hidden="false" customHeight="true" outlineLevel="0" collapsed="false">
      <c r="B52" s="82"/>
      <c r="C52" s="85" t="s">
        <v>173</v>
      </c>
      <c r="D52" s="85" t="s">
        <v>344</v>
      </c>
      <c r="E52" s="85"/>
      <c r="F52" s="85"/>
      <c r="G52" s="85"/>
      <c r="H52" s="85"/>
      <c r="I52" s="85"/>
      <c r="J52" s="1"/>
    </row>
    <row r="53" customFormat="false" ht="15" hidden="false" customHeight="true" outlineLevel="0" collapsed="false">
      <c r="B53" s="82"/>
      <c r="C53" s="85" t="s">
        <v>177</v>
      </c>
      <c r="D53" s="85" t="s">
        <v>345</v>
      </c>
      <c r="E53" s="85"/>
      <c r="F53" s="85"/>
      <c r="G53" s="85"/>
      <c r="H53" s="85"/>
      <c r="I53" s="85"/>
      <c r="J53" s="1"/>
    </row>
    <row r="54" customFormat="false" ht="15" hidden="false" customHeight="false" outlineLevel="0" collapsed="false">
      <c r="B54" s="82"/>
      <c r="C54" s="85" t="s">
        <v>183</v>
      </c>
      <c r="D54" s="87" t="s">
        <v>346</v>
      </c>
      <c r="E54" s="87"/>
      <c r="F54" s="87"/>
      <c r="G54" s="87"/>
      <c r="H54" s="87"/>
      <c r="I54" s="87"/>
      <c r="J54" s="1"/>
    </row>
    <row r="55" customFormat="false" ht="15" hidden="false" customHeight="true" outlineLevel="0" collapsed="false">
      <c r="B55" s="82"/>
      <c r="C55" s="85" t="s">
        <v>187</v>
      </c>
      <c r="D55" s="85" t="s">
        <v>188</v>
      </c>
      <c r="E55" s="85"/>
      <c r="F55" s="85"/>
      <c r="G55" s="85"/>
      <c r="H55" s="85"/>
      <c r="I55" s="85"/>
      <c r="J55" s="1"/>
    </row>
    <row r="56" customFormat="false" ht="15" hidden="false" customHeight="true" outlineLevel="0" collapsed="false">
      <c r="B56" s="82"/>
      <c r="C56" s="85" t="s">
        <v>189</v>
      </c>
      <c r="D56" s="85" t="s">
        <v>190</v>
      </c>
      <c r="E56" s="85"/>
      <c r="F56" s="85"/>
      <c r="G56" s="85"/>
      <c r="H56" s="85"/>
      <c r="I56" s="85"/>
      <c r="J56" s="1"/>
    </row>
    <row r="57" customFormat="false" ht="15" hidden="false" customHeight="true" outlineLevel="0" collapsed="false">
      <c r="B57" s="82"/>
      <c r="C57" s="86" t="s">
        <v>191</v>
      </c>
      <c r="D57" s="85" t="s">
        <v>192</v>
      </c>
      <c r="E57" s="85"/>
      <c r="F57" s="85"/>
      <c r="G57" s="85"/>
      <c r="H57" s="85"/>
      <c r="I57" s="85"/>
      <c r="J57" s="1"/>
    </row>
    <row r="58" customFormat="false" ht="15" hidden="false" customHeight="true" outlineLevel="0" collapsed="false">
      <c r="B58" s="82"/>
      <c r="C58" s="48" t="str">
        <f aca="false">"AN."</f>
        <v>AN.</v>
      </c>
      <c r="D58" s="85" t="s">
        <v>347</v>
      </c>
      <c r="E58" s="85"/>
      <c r="F58" s="85"/>
      <c r="G58" s="85"/>
      <c r="H58" s="85"/>
      <c r="I58" s="85"/>
      <c r="J58" s="1"/>
    </row>
    <row r="59" customFormat="false" ht="15" hidden="false" customHeight="true" outlineLevel="0" collapsed="false">
      <c r="B59" s="82"/>
      <c r="C59" s="85" t="s">
        <v>197</v>
      </c>
      <c r="D59" s="85" t="s">
        <v>348</v>
      </c>
      <c r="E59" s="85"/>
      <c r="F59" s="85"/>
      <c r="G59" s="85"/>
      <c r="H59" s="85"/>
      <c r="I59" s="85"/>
      <c r="J59" s="1"/>
    </row>
    <row r="60" customFormat="false" ht="15" hidden="false" customHeight="true" outlineLevel="0" collapsed="false">
      <c r="B60" s="82"/>
      <c r="C60" s="85" t="s">
        <v>201</v>
      </c>
      <c r="D60" s="85" t="s">
        <v>349</v>
      </c>
      <c r="E60" s="85"/>
      <c r="F60" s="85"/>
      <c r="G60" s="85"/>
      <c r="H60" s="85"/>
      <c r="I60" s="85"/>
      <c r="J60" s="1"/>
    </row>
    <row r="61" customFormat="false" ht="15" hidden="false" customHeight="true" outlineLevel="0" collapsed="false">
      <c r="B61" s="82"/>
      <c r="C61" s="85" t="s">
        <v>205</v>
      </c>
      <c r="D61" s="85" t="s">
        <v>350</v>
      </c>
      <c r="E61" s="85"/>
      <c r="F61" s="85"/>
      <c r="G61" s="85"/>
      <c r="H61" s="85"/>
      <c r="I61" s="85"/>
      <c r="J61" s="1"/>
    </row>
    <row r="62" customFormat="false" ht="15" hidden="false" customHeight="true" outlineLevel="0" collapsed="false">
      <c r="B62" s="82"/>
      <c r="C62" s="85" t="s">
        <v>209</v>
      </c>
      <c r="D62" s="85" t="s">
        <v>351</v>
      </c>
      <c r="E62" s="85"/>
      <c r="F62" s="85"/>
      <c r="G62" s="85"/>
      <c r="H62" s="85"/>
      <c r="I62" s="85"/>
      <c r="J62" s="1"/>
    </row>
    <row r="63" customFormat="false" ht="15" hidden="false" customHeight="true" outlineLevel="0" collapsed="false">
      <c r="B63" s="82"/>
      <c r="C63" s="85" t="s">
        <v>213</v>
      </c>
      <c r="D63" s="85" t="s">
        <v>352</v>
      </c>
      <c r="E63" s="85"/>
      <c r="F63" s="85"/>
      <c r="G63" s="85"/>
      <c r="H63" s="85"/>
      <c r="I63" s="85"/>
      <c r="J63" s="1"/>
    </row>
    <row r="64" customFormat="false" ht="15" hidden="false" customHeight="true" outlineLevel="0" collapsed="false">
      <c r="B64" s="82"/>
      <c r="C64" s="85" t="s">
        <v>217</v>
      </c>
      <c r="D64" s="85" t="s">
        <v>353</v>
      </c>
      <c r="E64" s="85"/>
      <c r="F64" s="85"/>
      <c r="G64" s="85"/>
      <c r="H64" s="85"/>
      <c r="I64" s="85"/>
      <c r="J64" s="1"/>
    </row>
    <row r="65" customFormat="false" ht="15" hidden="false" customHeight="true" outlineLevel="0" collapsed="false">
      <c r="B65" s="82"/>
      <c r="C65" s="88" t="s">
        <v>221</v>
      </c>
      <c r="D65" s="85" t="s">
        <v>354</v>
      </c>
      <c r="E65" s="85"/>
      <c r="F65" s="85"/>
      <c r="G65" s="85"/>
      <c r="H65" s="85"/>
      <c r="I65" s="85"/>
      <c r="J65" s="1"/>
    </row>
    <row r="66" customFormat="false" ht="15" hidden="false" customHeight="true" outlineLevel="0" collapsed="false">
      <c r="B66" s="82"/>
      <c r="C66" s="85" t="s">
        <v>225</v>
      </c>
      <c r="D66" s="85" t="s">
        <v>355</v>
      </c>
      <c r="E66" s="85"/>
      <c r="F66" s="85"/>
      <c r="G66" s="85"/>
      <c r="H66" s="85"/>
      <c r="I66" s="85"/>
      <c r="J66" s="1"/>
    </row>
    <row r="67" customFormat="false" ht="15" hidden="false" customHeight="true" outlineLevel="0" collapsed="false">
      <c r="B67" s="82"/>
      <c r="C67" s="85" t="s">
        <v>229</v>
      </c>
      <c r="D67" s="85" t="s">
        <v>356</v>
      </c>
      <c r="E67" s="85"/>
      <c r="F67" s="85"/>
      <c r="G67" s="85"/>
      <c r="H67" s="85"/>
      <c r="I67" s="85"/>
      <c r="J67" s="1"/>
    </row>
    <row r="68" customFormat="false" ht="15" hidden="false" customHeight="true" outlineLevel="0" collapsed="false">
      <c r="B68" s="82"/>
      <c r="C68" s="85" t="s">
        <v>233</v>
      </c>
      <c r="D68" s="85" t="s">
        <v>357</v>
      </c>
      <c r="E68" s="85"/>
      <c r="F68" s="85"/>
      <c r="G68" s="85"/>
      <c r="H68" s="85"/>
      <c r="I68" s="85"/>
      <c r="J68" s="1"/>
    </row>
    <row r="69" customFormat="false" ht="15" hidden="false" customHeight="true" outlineLevel="0" collapsed="false">
      <c r="B69" s="82"/>
      <c r="C69" s="85" t="s">
        <v>238</v>
      </c>
      <c r="D69" s="85" t="s">
        <v>358</v>
      </c>
      <c r="E69" s="85"/>
      <c r="F69" s="85"/>
      <c r="G69" s="85"/>
      <c r="H69" s="85"/>
      <c r="I69" s="85"/>
      <c r="J69" s="1"/>
    </row>
    <row r="70" customFormat="false" ht="15" hidden="false" customHeight="true" outlineLevel="0" collapsed="false">
      <c r="B70" s="82"/>
      <c r="C70" s="85" t="s">
        <v>243</v>
      </c>
      <c r="D70" s="85" t="s">
        <v>359</v>
      </c>
      <c r="E70" s="85"/>
      <c r="F70" s="85"/>
      <c r="G70" s="85"/>
      <c r="H70" s="85"/>
      <c r="I70" s="85"/>
      <c r="J70" s="1"/>
    </row>
    <row r="71" customFormat="false" ht="15" hidden="false" customHeight="true" outlineLevel="0" collapsed="false">
      <c r="B71" s="82"/>
      <c r="C71" s="86" t="s">
        <v>248</v>
      </c>
      <c r="D71" s="85" t="s">
        <v>336</v>
      </c>
      <c r="E71" s="85"/>
      <c r="F71" s="85"/>
      <c r="G71" s="85"/>
      <c r="H71" s="85"/>
      <c r="I71" s="85"/>
      <c r="J71" s="1"/>
    </row>
    <row r="72" customFormat="false" ht="15" hidden="false" customHeight="false" outlineLevel="0" collapsed="false">
      <c r="B72" s="82"/>
      <c r="C72" s="89"/>
      <c r="D72" s="90"/>
      <c r="E72" s="90"/>
      <c r="F72" s="90"/>
      <c r="G72" s="90"/>
      <c r="H72" s="90"/>
      <c r="I72" s="90"/>
      <c r="J72" s="1"/>
    </row>
    <row r="73" customFormat="false" ht="15" hidden="false" customHeight="false" outlineLevel="0" collapsed="false">
      <c r="B73" s="38"/>
      <c r="C73" s="91"/>
      <c r="D73" s="92"/>
      <c r="E73" s="92"/>
      <c r="F73" s="92"/>
      <c r="G73" s="92"/>
      <c r="H73" s="92"/>
      <c r="I73" s="92"/>
    </row>
    <row r="74" customFormat="false" ht="15" hidden="false" customHeight="false" outlineLevel="0" collapsed="false">
      <c r="B74" s="38"/>
      <c r="C74" s="85"/>
      <c r="D74" s="93"/>
      <c r="E74" s="93"/>
      <c r="F74" s="93"/>
      <c r="G74" s="93"/>
      <c r="H74" s="93"/>
      <c r="I74" s="93"/>
    </row>
    <row r="75" customFormat="false" ht="15" hidden="false" customHeight="false" outlineLevel="0" collapsed="false">
      <c r="B75" s="38"/>
      <c r="C75" s="85"/>
      <c r="D75" s="93"/>
      <c r="E75" s="93"/>
      <c r="F75" s="93"/>
      <c r="G75" s="93"/>
      <c r="H75" s="93"/>
      <c r="I75" s="93"/>
    </row>
    <row r="76" customFormat="false" ht="15" hidden="false" customHeight="false" outlineLevel="0" collapsed="false">
      <c r="B76" s="38"/>
      <c r="C76" s="85"/>
      <c r="D76" s="93"/>
      <c r="E76" s="93"/>
      <c r="F76" s="93"/>
      <c r="G76" s="93"/>
      <c r="H76" s="93"/>
      <c r="I76" s="93"/>
    </row>
    <row r="77" customFormat="false" ht="15" hidden="false" customHeight="false" outlineLevel="0" collapsed="false">
      <c r="B77" s="38"/>
      <c r="C77" s="85"/>
      <c r="D77" s="93"/>
      <c r="E77" s="93"/>
      <c r="F77" s="93"/>
      <c r="G77" s="93"/>
      <c r="H77" s="93"/>
      <c r="I77" s="93"/>
    </row>
    <row r="78" customFormat="false" ht="15" hidden="false" customHeight="false" outlineLevel="0" collapsed="false">
      <c r="B78" s="38"/>
      <c r="C78" s="85"/>
      <c r="D78" s="93"/>
      <c r="E78" s="93"/>
      <c r="F78" s="93"/>
      <c r="G78" s="93"/>
      <c r="H78" s="93"/>
      <c r="I78" s="93"/>
    </row>
    <row r="79" customFormat="false" ht="15" hidden="false" customHeight="false" outlineLevel="0" collapsed="false">
      <c r="C79" s="85"/>
      <c r="D79" s="93"/>
      <c r="E79" s="93"/>
      <c r="F79" s="93"/>
      <c r="G79" s="93"/>
      <c r="H79" s="93"/>
      <c r="I79" s="93"/>
    </row>
    <row r="82" s="3" customFormat="true" ht="15" hidden="false" customHeight="false" outlineLevel="0" collapsed="false">
      <c r="A82" s="1"/>
      <c r="B82" s="13"/>
      <c r="C82" s="13"/>
      <c r="D82" s="13"/>
      <c r="E82" s="13"/>
      <c r="F82" s="14"/>
      <c r="G82" s="13"/>
      <c r="H82" s="13"/>
      <c r="I82" s="94"/>
      <c r="J82" s="16"/>
      <c r="K82" s="14"/>
      <c r="L82" s="14"/>
      <c r="M82" s="14"/>
      <c r="N82" s="13"/>
      <c r="O82" s="17"/>
      <c r="P82" s="17"/>
      <c r="Q82" s="13"/>
    </row>
    <row r="83" s="3" customFormat="true" ht="15" hidden="false" customHeight="false" outlineLevel="0" collapsed="false">
      <c r="A83" s="1"/>
      <c r="B83" s="13"/>
      <c r="C83" s="13"/>
      <c r="D83" s="13"/>
      <c r="E83" s="13"/>
      <c r="F83" s="14"/>
      <c r="G83" s="13"/>
      <c r="H83" s="13"/>
      <c r="I83" s="94"/>
      <c r="J83" s="16"/>
      <c r="K83" s="14"/>
      <c r="L83" s="14"/>
      <c r="M83" s="14"/>
      <c r="N83" s="13"/>
      <c r="O83" s="17"/>
      <c r="P83" s="17"/>
      <c r="Q83" s="13"/>
    </row>
    <row r="104" customFormat="false" ht="15" hidden="false" customHeight="false" outlineLevel="0" collapsed="false">
      <c r="E104" s="95"/>
      <c r="F104" s="95"/>
      <c r="G104" s="95"/>
    </row>
    <row r="105" customFormat="false" ht="15.75" hidden="false" customHeight="false" outlineLevel="0" collapsed="false">
      <c r="O105" s="96"/>
      <c r="T105" s="96"/>
    </row>
    <row r="106" customFormat="false" ht="15" hidden="false" customHeight="false" outlineLevel="0" collapsed="false">
      <c r="B106" s="80"/>
      <c r="C106" s="97" t="n">
        <f aca="false">COUNT(F108:F127)-BD4</f>
        <v>0</v>
      </c>
      <c r="E106" s="98" t="s">
        <v>360</v>
      </c>
      <c r="F106" s="98"/>
      <c r="G106" s="98"/>
      <c r="I106" s="99" t="s">
        <v>361</v>
      </c>
      <c r="J106" s="99"/>
      <c r="K106" s="99"/>
      <c r="L106" s="96"/>
      <c r="M106" s="100" t="s">
        <v>362</v>
      </c>
      <c r="N106" s="100"/>
      <c r="O106" s="100"/>
      <c r="P106" s="101"/>
      <c r="Q106" s="102" t="s">
        <v>362</v>
      </c>
      <c r="R106" s="102"/>
      <c r="S106" s="102"/>
      <c r="T106" s="96"/>
      <c r="U106" s="48" t="s">
        <v>19</v>
      </c>
      <c r="V106" s="54" t="s">
        <v>115</v>
      </c>
      <c r="BV106" s="103"/>
      <c r="BW106" s="103"/>
      <c r="BX106" s="103"/>
      <c r="BY106" s="103"/>
    </row>
    <row r="107" customFormat="false" ht="15" hidden="false" customHeight="false" outlineLevel="0" collapsed="false">
      <c r="B107" s="80"/>
      <c r="C107" s="104"/>
      <c r="E107" s="105" t="s">
        <v>363</v>
      </c>
      <c r="F107" s="105" t="s">
        <v>364</v>
      </c>
      <c r="G107" s="105" t="s">
        <v>365</v>
      </c>
      <c r="I107" s="106" t="s">
        <v>363</v>
      </c>
      <c r="J107" s="105" t="s">
        <v>364</v>
      </c>
      <c r="K107" s="107" t="s">
        <v>365</v>
      </c>
      <c r="L107" s="96"/>
      <c r="M107" s="108" t="s">
        <v>363</v>
      </c>
      <c r="N107" s="108" t="s">
        <v>364</v>
      </c>
      <c r="O107" s="108" t="s">
        <v>365</v>
      </c>
      <c r="P107" s="101"/>
      <c r="Q107" s="108" t="s">
        <v>363</v>
      </c>
      <c r="R107" s="108" t="s">
        <v>364</v>
      </c>
      <c r="S107" s="108" t="s">
        <v>365</v>
      </c>
      <c r="T107" s="96"/>
      <c r="U107" s="48" t="s">
        <v>38</v>
      </c>
      <c r="V107" s="54" t="s">
        <v>115</v>
      </c>
      <c r="BV107" s="103"/>
      <c r="BW107" s="103"/>
      <c r="BX107" s="103"/>
      <c r="BY107" s="103"/>
    </row>
    <row r="108" customFormat="false" ht="15.75" hidden="false" customHeight="false" outlineLevel="0" collapsed="false">
      <c r="B108" s="80"/>
      <c r="C108" s="104"/>
      <c r="E108" s="109" t="s">
        <v>116</v>
      </c>
      <c r="F108" s="110" t="n">
        <v>7896.78</v>
      </c>
      <c r="G108" s="111" t="n">
        <f aca="false">IFERROR((F108-AVERAGE($F$108:$F$127))/STDEV($F$108:$F$127),"-")</f>
        <v>1.62439634730638</v>
      </c>
      <c r="I108" s="112" t="str">
        <f aca="false">E108</f>
        <v>T</v>
      </c>
      <c r="J108" s="113" t="s">
        <v>115</v>
      </c>
      <c r="K108" s="114" t="str">
        <f aca="false">IFERROR((J108-AVERAGE(J108:J127))/STDEV(J108:J127),"-")</f>
        <v>-</v>
      </c>
      <c r="L108" s="96"/>
      <c r="M108" s="115" t="s">
        <v>19</v>
      </c>
      <c r="N108" s="116" t="str">
        <f aca="false">J108</f>
        <v>-</v>
      </c>
      <c r="O108" s="117" t="str">
        <f aca="false">IFERROR((N108-AVERAGE(N108:N127))/STDEV(N108:N127),"-")</f>
        <v>-</v>
      </c>
      <c r="P108" s="101"/>
      <c r="Q108" s="115" t="s">
        <v>19</v>
      </c>
      <c r="R108" s="116" t="str">
        <f aca="false">N108</f>
        <v>-</v>
      </c>
      <c r="S108" s="117" t="str">
        <f aca="false">IFERROR((R108-AVERAGE(R108:R127))/STDEV(R108:R127),"-")</f>
        <v>-</v>
      </c>
      <c r="T108" s="96"/>
      <c r="U108" s="48" t="s">
        <v>43</v>
      </c>
      <c r="V108" s="54" t="s">
        <v>115</v>
      </c>
      <c r="BV108" s="103"/>
      <c r="BW108" s="103"/>
      <c r="BX108" s="103"/>
      <c r="BY108" s="103"/>
    </row>
    <row r="109" customFormat="false" ht="15.75" hidden="false" customHeight="false" outlineLevel="0" collapsed="false">
      <c r="B109" s="80"/>
      <c r="C109" s="104"/>
      <c r="E109" s="109" t="s">
        <v>107</v>
      </c>
      <c r="F109" s="118" t="n">
        <v>6829.15</v>
      </c>
      <c r="G109" s="34" t="n">
        <f aca="false">IFERROR((F109-AVERAGE($F$108:$F$127))/STDEV($F$108:$F$127),"-")</f>
        <v>0.89824435831233</v>
      </c>
      <c r="I109" s="112" t="str">
        <f aca="false">E109</f>
        <v>S</v>
      </c>
      <c r="J109" s="113" t="n">
        <f aca="false">F109</f>
        <v>6829.15</v>
      </c>
      <c r="K109" s="114" t="n">
        <f aca="false">IFERROR((J109-AVERAGE(J108:J127))/STDEV(J108:J127),"-")</f>
        <v>1.52926817097909</v>
      </c>
      <c r="L109" s="96"/>
      <c r="M109" s="115" t="s">
        <v>28</v>
      </c>
      <c r="N109" s="116" t="n">
        <f aca="false">J109</f>
        <v>6829.15</v>
      </c>
      <c r="O109" s="117" t="n">
        <f aca="false">IFERROR((N109-AVERAGE(N108:N127))/STDEV(N108:N127),"-")</f>
        <v>1.52926817097909</v>
      </c>
      <c r="P109" s="101"/>
      <c r="Q109" s="115" t="s">
        <v>28</v>
      </c>
      <c r="R109" s="116" t="n">
        <f aca="false">N109</f>
        <v>6829.15</v>
      </c>
      <c r="S109" s="117" t="n">
        <f aca="false">IFERROR((R109-AVERAGE(R108:R127))/STDEV(R108:R127),"-")</f>
        <v>1.52926817097909</v>
      </c>
      <c r="T109" s="96"/>
      <c r="U109" s="48" t="s">
        <v>48</v>
      </c>
      <c r="V109" s="54" t="s">
        <v>115</v>
      </c>
      <c r="BV109" s="103"/>
      <c r="BW109" s="103"/>
      <c r="BX109" s="103"/>
      <c r="BY109" s="103"/>
    </row>
    <row r="110" customFormat="false" ht="15.75" hidden="false" customHeight="false" outlineLevel="0" collapsed="false">
      <c r="B110" s="80"/>
      <c r="C110" s="104"/>
      <c r="E110" s="109" t="s">
        <v>111</v>
      </c>
      <c r="F110" s="118" t="n">
        <v>6240</v>
      </c>
      <c r="G110" s="34" t="n">
        <f aca="false">IFERROR((F110-AVERAGE($F$108:$F$127))/STDEV($F$108:$F$127),"-")</f>
        <v>0.497532085038026</v>
      </c>
      <c r="I110" s="112" t="str">
        <f aca="false">E110</f>
        <v>R</v>
      </c>
      <c r="J110" s="113" t="n">
        <f aca="false">F110</f>
        <v>6240</v>
      </c>
      <c r="K110" s="114" t="n">
        <f aca="false">IFERROR((J110-AVERAGE(J108:J127))/STDEV(J108:J127),"-")</f>
        <v>1.00505214123621</v>
      </c>
      <c r="L110" s="96"/>
      <c r="M110" s="115" t="s">
        <v>38</v>
      </c>
      <c r="N110" s="116" t="n">
        <f aca="false">J110</f>
        <v>6240</v>
      </c>
      <c r="O110" s="117" t="n">
        <f aca="false">IFERROR((N110-AVERAGE(N108:N127))/STDEV(N108:N127),"-")</f>
        <v>1.00505214123621</v>
      </c>
      <c r="P110" s="101"/>
      <c r="Q110" s="115" t="s">
        <v>38</v>
      </c>
      <c r="R110" s="116" t="n">
        <f aca="false">N110</f>
        <v>6240</v>
      </c>
      <c r="S110" s="117" t="n">
        <f aca="false">IFERROR((R110-AVERAGE(R108:R127))/STDEV(R108:R127),"-")</f>
        <v>1.00505214123621</v>
      </c>
      <c r="T110" s="96"/>
      <c r="U110" s="48" t="s">
        <v>52</v>
      </c>
      <c r="V110" s="54" t="s">
        <v>115</v>
      </c>
      <c r="BV110" s="103"/>
      <c r="BW110" s="103"/>
      <c r="BX110" s="103"/>
      <c r="BY110" s="103"/>
    </row>
    <row r="111" customFormat="false" ht="15.75" hidden="false" customHeight="false" outlineLevel="0" collapsed="false">
      <c r="B111" s="80"/>
      <c r="C111" s="104"/>
      <c r="E111" s="109" t="s">
        <v>221</v>
      </c>
      <c r="F111" s="119" t="n">
        <v>4505</v>
      </c>
      <c r="G111" s="34" t="n">
        <f aca="false">IFERROR((F111-AVERAGE($F$108:$F$127))/STDEV($F$108:$F$127),"-")</f>
        <v>-0.682533762591469</v>
      </c>
      <c r="I111" s="112" t="str">
        <f aca="false">E111</f>
        <v>AU</v>
      </c>
      <c r="J111" s="113" t="n">
        <f aca="false">F111</f>
        <v>4505</v>
      </c>
      <c r="K111" s="114" t="n">
        <f aca="false">IFERROR((J111-AVERAGE(J108:J127))/STDEV(J108:J127),"-")</f>
        <v>-0.538722468971564</v>
      </c>
      <c r="L111" s="96"/>
      <c r="M111" s="115" t="s">
        <v>43</v>
      </c>
      <c r="N111" s="116" t="n">
        <f aca="false">J111</f>
        <v>4505</v>
      </c>
      <c r="O111" s="117" t="n">
        <f aca="false">IFERROR((N111-AVERAGE(N108:N127))/STDEV(N108:N127),"-")</f>
        <v>-0.538722468971564</v>
      </c>
      <c r="P111" s="101"/>
      <c r="Q111" s="115" t="s">
        <v>43</v>
      </c>
      <c r="R111" s="116" t="n">
        <f aca="false">N111</f>
        <v>4505</v>
      </c>
      <c r="S111" s="117" t="n">
        <f aca="false">IFERROR((R111-AVERAGE(R108:R127))/STDEV(R108:R127),"-")</f>
        <v>-0.538722468971564</v>
      </c>
      <c r="T111" s="96"/>
      <c r="U111" s="48" t="s">
        <v>56</v>
      </c>
      <c r="V111" s="54" t="s">
        <v>115</v>
      </c>
      <c r="BV111" s="103"/>
      <c r="BW111" s="103"/>
      <c r="BX111" s="103"/>
      <c r="BY111" s="103"/>
    </row>
    <row r="112" customFormat="false" ht="15.75" hidden="false" customHeight="false" outlineLevel="0" collapsed="false">
      <c r="B112" s="80"/>
      <c r="C112" s="104"/>
      <c r="E112" s="109" t="s">
        <v>366</v>
      </c>
      <c r="F112" s="119" t="n">
        <v>4480</v>
      </c>
      <c r="G112" s="34" t="n">
        <f aca="false">IFERROR((F112-AVERAGE($F$108:$F$127))/STDEV($F$108:$F$127),"-")</f>
        <v>-0.699537593248954</v>
      </c>
      <c r="I112" s="112" t="str">
        <f aca="false">E112</f>
        <v>L (4480)</v>
      </c>
      <c r="J112" s="113" t="n">
        <f aca="false">F112</f>
        <v>4480</v>
      </c>
      <c r="K112" s="114" t="n">
        <f aca="false">IFERROR((J112-AVERAGE(J108:J127))/STDEV(J108:J127),"-")</f>
        <v>-0.560967059896748</v>
      </c>
      <c r="L112" s="96"/>
      <c r="M112" s="115" t="s">
        <v>48</v>
      </c>
      <c r="N112" s="116" t="n">
        <f aca="false">J112</f>
        <v>4480</v>
      </c>
      <c r="O112" s="117" t="n">
        <f aca="false">IFERROR((N112-AVERAGE(N108:N127))/STDEV(N108:N127),"-")</f>
        <v>-0.560967059896748</v>
      </c>
      <c r="P112" s="101"/>
      <c r="Q112" s="115" t="s">
        <v>48</v>
      </c>
      <c r="R112" s="116" t="n">
        <f aca="false">N112</f>
        <v>4480</v>
      </c>
      <c r="S112" s="117" t="n">
        <f aca="false">IFERROR((R112-AVERAGE(R108:R127))/STDEV(R108:R127),"-")</f>
        <v>-0.560967059896748</v>
      </c>
      <c r="T112" s="96"/>
      <c r="U112" s="48" t="s">
        <v>62</v>
      </c>
      <c r="V112" s="54" t="s">
        <v>115</v>
      </c>
      <c r="BV112" s="103"/>
      <c r="BW112" s="103"/>
      <c r="BX112" s="103"/>
      <c r="BY112" s="103"/>
    </row>
    <row r="113" customFormat="false" ht="15.75" hidden="false" customHeight="false" outlineLevel="0" collapsed="false">
      <c r="B113" s="80"/>
      <c r="C113" s="104"/>
      <c r="E113" s="109" t="s">
        <v>367</v>
      </c>
      <c r="F113" s="119" t="n">
        <v>4408.57</v>
      </c>
      <c r="G113" s="34" t="n">
        <f aca="false">IFERROR((F113-AVERAGE($F$108:$F$127))/STDEV($F$108:$F$127),"-")</f>
        <v>-0.748120938203522</v>
      </c>
      <c r="I113" s="112" t="str">
        <f aca="false">E113</f>
        <v>AD (4408,57)</v>
      </c>
      <c r="J113" s="113" t="n">
        <f aca="false">F113</f>
        <v>4408.57</v>
      </c>
      <c r="K113" s="114" t="n">
        <f aca="false">IFERROR((J113-AVERAGE(J108:J127))/STDEV(J108:J127),"-")</f>
        <v>-0.624524305088184</v>
      </c>
      <c r="L113" s="96"/>
      <c r="M113" s="115" t="s">
        <v>52</v>
      </c>
      <c r="N113" s="116" t="n">
        <f aca="false">J113</f>
        <v>4408.57</v>
      </c>
      <c r="O113" s="117" t="n">
        <f aca="false">IFERROR((N113-AVERAGE(N108:N127))/STDEV(N108:N127),"-")</f>
        <v>-0.624524305088184</v>
      </c>
      <c r="P113" s="101"/>
      <c r="Q113" s="115" t="s">
        <v>52</v>
      </c>
      <c r="R113" s="116" t="n">
        <f aca="false">N113</f>
        <v>4408.57</v>
      </c>
      <c r="S113" s="117" t="n">
        <f aca="false">IFERROR((R113-AVERAGE(R108:R127))/STDEV(R108:R127),"-")</f>
        <v>-0.624524305088184</v>
      </c>
      <c r="T113" s="96"/>
      <c r="U113" s="48" t="s">
        <v>70</v>
      </c>
      <c r="V113" s="54" t="s">
        <v>115</v>
      </c>
      <c r="BV113" s="103"/>
      <c r="BW113" s="103"/>
      <c r="BX113" s="103"/>
      <c r="BY113" s="103"/>
    </row>
    <row r="114" customFormat="false" ht="15.75" hidden="false" customHeight="false" outlineLevel="0" collapsed="false">
      <c r="B114" s="80"/>
      <c r="C114" s="104"/>
      <c r="E114" s="109" t="s">
        <v>368</v>
      </c>
      <c r="F114" s="119" t="n">
        <v>4200</v>
      </c>
      <c r="G114" s="34" t="n">
        <f aca="false">IFERROR((F114-AVERAGE($F$108:$F$127))/STDEV($F$108:$F$127),"-")</f>
        <v>-0.889980496612792</v>
      </c>
      <c r="I114" s="112" t="str">
        <f aca="false">E114</f>
        <v>AM (4200)</v>
      </c>
      <c r="J114" s="113" t="n">
        <f aca="false">F114</f>
        <v>4200</v>
      </c>
      <c r="K114" s="114" t="n">
        <f aca="false">IFERROR((J114-AVERAGE(J108:J127))/STDEV(J108:J127),"-")</f>
        <v>-0.810106478258808</v>
      </c>
      <c r="L114" s="96"/>
      <c r="M114" s="115" t="s">
        <v>56</v>
      </c>
      <c r="N114" s="116" t="n">
        <f aca="false">J114</f>
        <v>4200</v>
      </c>
      <c r="O114" s="117" t="n">
        <f aca="false">IFERROR((N114-AVERAGE(N108:N127))/STDEV(N108:N127),"-")</f>
        <v>-0.810106478258808</v>
      </c>
      <c r="P114" s="101"/>
      <c r="Q114" s="115" t="s">
        <v>56</v>
      </c>
      <c r="R114" s="116" t="n">
        <f aca="false">N114</f>
        <v>4200</v>
      </c>
      <c r="S114" s="117" t="n">
        <f aca="false">IFERROR((R114-AVERAGE(R108:R127))/STDEV(R108:R127),"-")</f>
        <v>-0.810106478258808</v>
      </c>
      <c r="T114" s="96"/>
      <c r="U114" s="48" t="s">
        <v>74</v>
      </c>
      <c r="V114" s="54" t="s">
        <v>115</v>
      </c>
      <c r="BV114" s="103"/>
      <c r="BW114" s="103"/>
      <c r="BX114" s="103"/>
      <c r="BY114" s="103"/>
    </row>
    <row r="115" customFormat="false" ht="15.75" hidden="false" customHeight="false" outlineLevel="0" collapsed="false">
      <c r="B115" s="80"/>
      <c r="C115" s="104"/>
      <c r="E115" s="120"/>
      <c r="F115" s="113"/>
      <c r="G115" s="34" t="str">
        <f aca="false">IFERROR((F115-AVERAGE($F$108:$F$127))/STDEV($F$108:$F$127),"-")</f>
        <v>-</v>
      </c>
      <c r="I115" s="121"/>
      <c r="J115" s="113" t="n">
        <f aca="false">F115</f>
        <v>0</v>
      </c>
      <c r="K115" s="114" t="str">
        <f aca="false">IFERROR((J115-AVERAGE(J108:J127))/STDEV(J108:J127),"-")</f>
        <v>-</v>
      </c>
      <c r="L115" s="96"/>
      <c r="M115" s="115" t="s">
        <v>62</v>
      </c>
      <c r="N115" s="116" t="n">
        <f aca="false">J115</f>
        <v>0</v>
      </c>
      <c r="O115" s="117" t="str">
        <f aca="false">IFERROR((N115-AVERAGE(N108:N127))/STDEV(N108:N127),"-")</f>
        <v>-</v>
      </c>
      <c r="P115" s="101"/>
      <c r="Q115" s="115" t="s">
        <v>62</v>
      </c>
      <c r="R115" s="116" t="n">
        <f aca="false">N115</f>
        <v>0</v>
      </c>
      <c r="S115" s="117" t="str">
        <f aca="false">IFERROR((R115-AVERAGE(R108:R127))/STDEV(R108:R127),"-")</f>
        <v>-</v>
      </c>
      <c r="T115" s="96"/>
      <c r="U115" s="48" t="s">
        <v>81</v>
      </c>
      <c r="V115" s="54" t="s">
        <v>115</v>
      </c>
      <c r="BV115" s="103"/>
      <c r="BW115" s="103"/>
      <c r="BX115" s="103"/>
      <c r="BY115" s="103"/>
    </row>
    <row r="116" customFormat="false" ht="15.75" hidden="false" customHeight="false" outlineLevel="0" collapsed="false">
      <c r="B116" s="80"/>
      <c r="C116" s="122"/>
      <c r="E116" s="120"/>
      <c r="F116" s="113"/>
      <c r="G116" s="34" t="str">
        <f aca="false">IFERROR((F116-AVERAGE($F$108:$F$127))/STDEV($F$108:$F$127),"-")</f>
        <v>-</v>
      </c>
      <c r="I116" s="121"/>
      <c r="J116" s="113" t="n">
        <f aca="false">F116</f>
        <v>0</v>
      </c>
      <c r="K116" s="114" t="str">
        <f aca="false">IFERROR((J116-AVERAGE(J108:J127))/STDEV(J108:J127),"-")</f>
        <v>-</v>
      </c>
      <c r="L116" s="96"/>
      <c r="M116" s="115" t="s">
        <v>68</v>
      </c>
      <c r="N116" s="116" t="n">
        <f aca="false">J116</f>
        <v>0</v>
      </c>
      <c r="O116" s="117" t="str">
        <f aca="false">IFERROR((N116-AVERAGE(N108:N127))/STDEV(N108:N127),"-")</f>
        <v>-</v>
      </c>
      <c r="P116" s="101"/>
      <c r="Q116" s="115" t="s">
        <v>68</v>
      </c>
      <c r="R116" s="116" t="n">
        <f aca="false">N116</f>
        <v>0</v>
      </c>
      <c r="S116" s="117" t="str">
        <f aca="false">IFERROR((R116-AVERAGE(R108:R127))/STDEV(R108:R127),"-")</f>
        <v>-</v>
      </c>
      <c r="T116" s="96"/>
      <c r="U116" s="48" t="s">
        <v>96</v>
      </c>
      <c r="V116" s="54" t="s">
        <v>115</v>
      </c>
      <c r="BV116" s="103"/>
      <c r="BW116" s="103"/>
      <c r="BX116" s="103"/>
      <c r="BY116" s="103"/>
    </row>
    <row r="117" customFormat="false" ht="15.75" hidden="false" customHeight="false" outlineLevel="0" collapsed="false">
      <c r="B117" s="80"/>
      <c r="C117" s="122"/>
      <c r="E117" s="120"/>
      <c r="F117" s="113"/>
      <c r="G117" s="34" t="str">
        <f aca="false">IFERROR((F117-AVERAGE($F$108:$F$127))/STDEV($F$108:$F$127),"-")</f>
        <v>-</v>
      </c>
      <c r="I117" s="121"/>
      <c r="J117" s="113" t="n">
        <f aca="false">F117</f>
        <v>0</v>
      </c>
      <c r="K117" s="114" t="str">
        <f aca="false">IFERROR((J117-AVERAGE(J108:J127))/STDEV(J108:J127),"-")</f>
        <v>-</v>
      </c>
      <c r="L117" s="96"/>
      <c r="M117" s="115" t="s">
        <v>70</v>
      </c>
      <c r="N117" s="116" t="n">
        <f aca="false">J117</f>
        <v>0</v>
      </c>
      <c r="O117" s="117" t="str">
        <f aca="false">IFERROR((N117-AVERAGE(N108:N127))/STDEV(N108:N127),"-")</f>
        <v>-</v>
      </c>
      <c r="P117" s="101"/>
      <c r="Q117" s="115" t="s">
        <v>70</v>
      </c>
      <c r="R117" s="116" t="n">
        <f aca="false">N117</f>
        <v>0</v>
      </c>
      <c r="S117" s="117" t="str">
        <f aca="false">IFERROR((R117-AVERAGE(R108:R127))/STDEV(R108:R127),"-")</f>
        <v>-</v>
      </c>
      <c r="T117" s="96"/>
      <c r="U117" s="48" t="s">
        <v>103</v>
      </c>
      <c r="V117" s="55" t="s">
        <v>115</v>
      </c>
      <c r="BV117" s="103"/>
      <c r="BW117" s="103"/>
      <c r="BX117" s="103"/>
      <c r="BY117" s="103"/>
    </row>
    <row r="118" customFormat="false" ht="15.75" hidden="false" customHeight="false" outlineLevel="0" collapsed="false">
      <c r="B118" s="80"/>
      <c r="C118" s="122"/>
      <c r="E118" s="120"/>
      <c r="F118" s="113"/>
      <c r="G118" s="34" t="str">
        <f aca="false">IFERROR((F118-AVERAGE($F$108:$F$127))/STDEV($F$108:$F$127),"-")</f>
        <v>-</v>
      </c>
      <c r="I118" s="121"/>
      <c r="J118" s="113" t="n">
        <f aca="false">F118</f>
        <v>0</v>
      </c>
      <c r="K118" s="114" t="str">
        <f aca="false">IFERROR((J118-AVERAGE(J108:J127))/STDEV(J108:J127),"-")</f>
        <v>-</v>
      </c>
      <c r="L118" s="96"/>
      <c r="M118" s="115" t="s">
        <v>74</v>
      </c>
      <c r="N118" s="116" t="n">
        <f aca="false">J118</f>
        <v>0</v>
      </c>
      <c r="O118" s="117" t="str">
        <f aca="false">IFERROR((N118-AVERAGE(N108:N127))/STDEV(N108:N127),"-")</f>
        <v>-</v>
      </c>
      <c r="P118" s="101"/>
      <c r="Q118" s="115" t="s">
        <v>74</v>
      </c>
      <c r="R118" s="116" t="n">
        <f aca="false">N118</f>
        <v>0</v>
      </c>
      <c r="S118" s="117" t="str">
        <f aca="false">IFERROR((R118-AVERAGE(R108:R127))/STDEV(R108:R127),"-")</f>
        <v>-</v>
      </c>
      <c r="T118" s="96"/>
      <c r="U118" s="48" t="s">
        <v>118</v>
      </c>
      <c r="V118" s="55" t="s">
        <v>115</v>
      </c>
      <c r="BV118" s="103"/>
      <c r="BW118" s="103"/>
      <c r="BX118" s="103"/>
      <c r="BY118" s="103"/>
    </row>
    <row r="119" customFormat="false" ht="15.75" hidden="false" customHeight="false" outlineLevel="0" collapsed="false">
      <c r="B119" s="80"/>
      <c r="C119" s="104"/>
      <c r="E119" s="120"/>
      <c r="F119" s="113"/>
      <c r="G119" s="34" t="str">
        <f aca="false">IFERROR((F119-AVERAGE($F$108:$F$127))/STDEV($F$108:$F$127),"-")</f>
        <v>-</v>
      </c>
      <c r="I119" s="121"/>
      <c r="J119" s="113" t="n">
        <f aca="false">F119</f>
        <v>0</v>
      </c>
      <c r="K119" s="114" t="str">
        <f aca="false">IFERROR((J119-AVERAGE(J108:J127))/STDEV(J108:J127),"-")</f>
        <v>-</v>
      </c>
      <c r="L119" s="96"/>
      <c r="M119" s="115" t="s">
        <v>81</v>
      </c>
      <c r="N119" s="116" t="s">
        <v>115</v>
      </c>
      <c r="O119" s="117" t="str">
        <f aca="false">IFERROR((N119-AVERAGE(N108:N127))/STDEV(N108:N127),"-")</f>
        <v>-</v>
      </c>
      <c r="P119" s="101"/>
      <c r="Q119" s="115" t="s">
        <v>81</v>
      </c>
      <c r="R119" s="116" t="s">
        <v>115</v>
      </c>
      <c r="S119" s="117" t="str">
        <f aca="false">IFERROR((R119-AVERAGE(R108:R127))/STDEV(R108:R127),"-")</f>
        <v>-</v>
      </c>
      <c r="T119" s="96"/>
      <c r="U119" s="48" t="s">
        <v>120</v>
      </c>
      <c r="V119" s="55" t="s">
        <v>115</v>
      </c>
      <c r="BV119" s="103"/>
      <c r="BW119" s="103"/>
      <c r="BX119" s="103"/>
      <c r="BY119" s="103"/>
    </row>
    <row r="120" customFormat="false" ht="15.75" hidden="false" customHeight="false" outlineLevel="0" collapsed="false">
      <c r="B120" s="80"/>
      <c r="C120" s="104"/>
      <c r="E120" s="120"/>
      <c r="F120" s="113"/>
      <c r="G120" s="34" t="str">
        <f aca="false">IFERROR((F120-AVERAGE($F$108:$F$127))/STDEV($F$108:$F$127),"-")</f>
        <v>-</v>
      </c>
      <c r="I120" s="121"/>
      <c r="J120" s="113" t="n">
        <f aca="false">F120</f>
        <v>0</v>
      </c>
      <c r="K120" s="114" t="str">
        <f aca="false">IFERROR((J120-AVERAGE(J108:J127))/STDEV(J108:J127),"-")</f>
        <v>-</v>
      </c>
      <c r="L120" s="96"/>
      <c r="M120" s="115" t="s">
        <v>87</v>
      </c>
      <c r="N120" s="116" t="n">
        <f aca="false">J120</f>
        <v>0</v>
      </c>
      <c r="O120" s="117" t="str">
        <f aca="false">IFERROR((N120-AVERAGE(N108:N127))/STDEV(N108:N127),"-")</f>
        <v>-</v>
      </c>
      <c r="P120" s="101"/>
      <c r="Q120" s="115" t="s">
        <v>87</v>
      </c>
      <c r="R120" s="116" t="n">
        <f aca="false">N120</f>
        <v>0</v>
      </c>
      <c r="S120" s="117" t="str">
        <f aca="false">IFERROR((R120-AVERAGE(R108:R127))/STDEV(R108:R127),"-")</f>
        <v>-</v>
      </c>
      <c r="T120" s="96"/>
      <c r="U120" s="48" t="s">
        <v>243</v>
      </c>
      <c r="V120" s="55" t="s">
        <v>115</v>
      </c>
      <c r="BV120" s="103"/>
      <c r="BW120" s="103"/>
      <c r="BX120" s="103"/>
      <c r="BY120" s="103"/>
    </row>
    <row r="121" customFormat="false" ht="15.75" hidden="false" customHeight="false" outlineLevel="0" collapsed="false">
      <c r="B121" s="80"/>
      <c r="C121" s="104"/>
      <c r="E121" s="120"/>
      <c r="F121" s="113"/>
      <c r="G121" s="34" t="str">
        <f aca="false">IFERROR((F121-AVERAGE($F$108:$F$127))/STDEV($F$108:$F$127),"-")</f>
        <v>-</v>
      </c>
      <c r="I121" s="121"/>
      <c r="J121" s="113" t="n">
        <f aca="false">F121</f>
        <v>0</v>
      </c>
      <c r="K121" s="114" t="str">
        <f aca="false">IFERROR((J121-AVERAGE(J108:J127))/STDEV(J108:J127),"-")</f>
        <v>-</v>
      </c>
      <c r="L121" s="96"/>
      <c r="M121" s="115" t="s">
        <v>90</v>
      </c>
      <c r="N121" s="116" t="n">
        <f aca="false">J121</f>
        <v>0</v>
      </c>
      <c r="O121" s="117" t="str">
        <f aca="false">IFERROR((N121-AVERAGE(N108:N127))/STDEV(N108:N127),"-")</f>
        <v>-</v>
      </c>
      <c r="P121" s="101"/>
      <c r="Q121" s="115" t="s">
        <v>90</v>
      </c>
      <c r="R121" s="116" t="n">
        <f aca="false">N121</f>
        <v>0</v>
      </c>
      <c r="S121" s="117" t="str">
        <f aca="false">IFERROR((R121-AVERAGE(R108:R127))/STDEV(R108:R127),"-")</f>
        <v>-</v>
      </c>
      <c r="T121" s="96"/>
      <c r="U121" s="48" t="s">
        <v>122</v>
      </c>
      <c r="V121" s="54" t="s">
        <v>115</v>
      </c>
      <c r="BV121" s="103"/>
      <c r="BW121" s="103"/>
      <c r="BX121" s="103"/>
      <c r="BY121" s="103"/>
    </row>
    <row r="122" customFormat="false" ht="15.75" hidden="false" customHeight="false" outlineLevel="0" collapsed="false">
      <c r="B122" s="80"/>
      <c r="C122" s="104"/>
      <c r="E122" s="120"/>
      <c r="F122" s="113"/>
      <c r="G122" s="34" t="str">
        <f aca="false">IFERROR((F122-AVERAGE($F$108:$F$127))/STDEV($F$108:$F$127),"-")</f>
        <v>-</v>
      </c>
      <c r="I122" s="121"/>
      <c r="J122" s="113" t="n">
        <f aca="false">F122</f>
        <v>0</v>
      </c>
      <c r="K122" s="114" t="str">
        <f aca="false">IFERROR((J122-AVERAGE(J108:J127))/STDEV(J108:J127),"-")</f>
        <v>-</v>
      </c>
      <c r="L122" s="96"/>
      <c r="M122" s="115" t="s">
        <v>93</v>
      </c>
      <c r="N122" s="116" t="n">
        <f aca="false">J122</f>
        <v>0</v>
      </c>
      <c r="O122" s="117" t="str">
        <f aca="false">IFERROR((N122-AVERAGE(N108:N127))/STDEV(N108:N127),"-")</f>
        <v>-</v>
      </c>
      <c r="P122" s="101"/>
      <c r="Q122" s="115" t="s">
        <v>93</v>
      </c>
      <c r="R122" s="116" t="n">
        <f aca="false">N122</f>
        <v>0</v>
      </c>
      <c r="S122" s="117" t="str">
        <f aca="false">IFERROR((R122-AVERAGE(R108:R127))/STDEV(R108:R127),"-")</f>
        <v>-</v>
      </c>
      <c r="T122" s="96"/>
      <c r="U122" s="48" t="s">
        <v>128</v>
      </c>
      <c r="V122" s="54" t="s">
        <v>115</v>
      </c>
      <c r="BV122" s="103"/>
      <c r="BW122" s="103"/>
      <c r="BX122" s="103"/>
      <c r="BY122" s="103"/>
    </row>
    <row r="123" customFormat="false" ht="15.75" hidden="false" customHeight="false" outlineLevel="0" collapsed="false">
      <c r="B123" s="80"/>
      <c r="C123" s="104"/>
      <c r="E123" s="120"/>
      <c r="F123" s="113"/>
      <c r="G123" s="34" t="str">
        <f aca="false">IFERROR((F123-AVERAGE($F$108:$F$127))/STDEV($F$108:$F$127),"-")</f>
        <v>-</v>
      </c>
      <c r="I123" s="121"/>
      <c r="J123" s="113" t="n">
        <f aca="false">F123</f>
        <v>0</v>
      </c>
      <c r="K123" s="114" t="str">
        <f aca="false">IFERROR((J123-AVERAGE(J108:J127))/STDEV(J108:J127),"-")</f>
        <v>-</v>
      </c>
      <c r="L123" s="96"/>
      <c r="M123" s="115" t="s">
        <v>96</v>
      </c>
      <c r="N123" s="116" t="s">
        <v>115</v>
      </c>
      <c r="O123" s="117" t="str">
        <f aca="false">IFERROR((N123-AVERAGE(N108:N127))/STDEV(N108:N127),"-")</f>
        <v>-</v>
      </c>
      <c r="P123" s="101"/>
      <c r="Q123" s="115" t="s">
        <v>96</v>
      </c>
      <c r="R123" s="116" t="s">
        <v>115</v>
      </c>
      <c r="S123" s="117" t="str">
        <f aca="false">IFERROR((R123-AVERAGE(R108:R127))/STDEV(R108:R127),"-")</f>
        <v>-</v>
      </c>
      <c r="T123" s="96"/>
      <c r="U123" s="48" t="s">
        <v>134</v>
      </c>
      <c r="V123" s="54" t="s">
        <v>115</v>
      </c>
      <c r="BV123" s="103"/>
      <c r="BW123" s="103"/>
      <c r="BX123" s="103"/>
      <c r="BY123" s="103"/>
    </row>
    <row r="124" customFormat="false" ht="15.75" hidden="false" customHeight="false" outlineLevel="0" collapsed="false">
      <c r="B124" s="80"/>
      <c r="C124" s="104"/>
      <c r="E124" s="123"/>
      <c r="F124" s="113"/>
      <c r="G124" s="34" t="str">
        <f aca="false">IFERROR((F124-AVERAGE($F$108:$F$127))/STDEV($F$108:$F$127),"-")</f>
        <v>-</v>
      </c>
      <c r="I124" s="121"/>
      <c r="J124" s="113" t="n">
        <f aca="false">F124</f>
        <v>0</v>
      </c>
      <c r="K124" s="114" t="str">
        <f aca="false">IFERROR((J124-AVERAGE(J108:J127))/STDEV(J108:J127),"-")</f>
        <v>-</v>
      </c>
      <c r="L124" s="96"/>
      <c r="M124" s="115" t="s">
        <v>103</v>
      </c>
      <c r="N124" s="116" t="s">
        <v>115</v>
      </c>
      <c r="O124" s="117" t="str">
        <f aca="false">IFERROR((N124-AVERAGE(N108:N127))/STDEV(N108:N127),"-")</f>
        <v>-</v>
      </c>
      <c r="P124" s="101"/>
      <c r="Q124" s="115" t="s">
        <v>103</v>
      </c>
      <c r="R124" s="116" t="s">
        <v>115</v>
      </c>
      <c r="S124" s="117" t="str">
        <f aca="false">IFERROR((R124-AVERAGE(R108:R127))/STDEV(R108:R127),"-")</f>
        <v>-</v>
      </c>
      <c r="T124" s="96"/>
      <c r="U124" s="48" t="s">
        <v>138</v>
      </c>
      <c r="V124" s="54" t="s">
        <v>115</v>
      </c>
      <c r="BV124" s="103"/>
      <c r="BW124" s="103"/>
      <c r="BX124" s="103"/>
      <c r="BY124" s="103"/>
    </row>
    <row r="125" customFormat="false" ht="15.75" hidden="false" customHeight="false" outlineLevel="0" collapsed="false">
      <c r="B125" s="80"/>
      <c r="C125" s="104"/>
      <c r="E125" s="120"/>
      <c r="F125" s="113"/>
      <c r="G125" s="34" t="str">
        <f aca="false">IFERROR((F125-AVERAGE($F$108:$F$127))/STDEV($F$108:$F$127),"-")</f>
        <v>-</v>
      </c>
      <c r="I125" s="121"/>
      <c r="J125" s="113" t="n">
        <f aca="false">F125</f>
        <v>0</v>
      </c>
      <c r="K125" s="114" t="str">
        <f aca="false">IFERROR((J125-AVERAGE(J108:J127))/STDEV(J108:J127),"-")</f>
        <v>-</v>
      </c>
      <c r="L125" s="96"/>
      <c r="M125" s="115" t="s">
        <v>111</v>
      </c>
      <c r="N125" s="116" t="n">
        <f aca="false">J125</f>
        <v>0</v>
      </c>
      <c r="O125" s="117" t="str">
        <f aca="false">IFERROR((N125-AVERAGE(N108:N127))/STDEV(N108:N127),"-")</f>
        <v>-</v>
      </c>
      <c r="P125" s="101"/>
      <c r="Q125" s="115" t="s">
        <v>111</v>
      </c>
      <c r="R125" s="116" t="n">
        <f aca="false">N125</f>
        <v>0</v>
      </c>
      <c r="S125" s="117" t="str">
        <f aca="false">IFERROR((R125-AVERAGE(R108:R127))/STDEV(R108:R127),"-")</f>
        <v>-</v>
      </c>
      <c r="T125" s="96"/>
      <c r="U125" s="48" t="s">
        <v>142</v>
      </c>
      <c r="V125" s="54" t="s">
        <v>115</v>
      </c>
      <c r="BV125" s="103"/>
      <c r="BW125" s="103"/>
      <c r="BX125" s="103"/>
      <c r="BY125" s="103"/>
    </row>
    <row r="126" customFormat="false" ht="15.75" hidden="false" customHeight="false" outlineLevel="0" collapsed="false">
      <c r="B126" s="80"/>
      <c r="C126" s="104"/>
      <c r="E126" s="120"/>
      <c r="F126" s="113"/>
      <c r="G126" s="34" t="str">
        <f aca="false">IFERROR((F126-AVERAGE($F$108:$F$127))/STDEV($F$108:$F$127),"-")</f>
        <v>-</v>
      </c>
      <c r="I126" s="121"/>
      <c r="J126" s="113" t="n">
        <f aca="false">F126</f>
        <v>0</v>
      </c>
      <c r="K126" s="114" t="str">
        <f aca="false">IFERROR((J126-AVERAGE(J108:J127))/STDEV(J108:J127),"-")</f>
        <v>-</v>
      </c>
      <c r="L126" s="96"/>
      <c r="M126" s="115" t="s">
        <v>107</v>
      </c>
      <c r="N126" s="116" t="n">
        <f aca="false">J126</f>
        <v>0</v>
      </c>
      <c r="O126" s="117" t="str">
        <f aca="false">IFERROR((N126-AVERAGE(N108:N127))/STDEV(N108:N127),"-")</f>
        <v>-</v>
      </c>
      <c r="P126" s="101"/>
      <c r="Q126" s="115" t="s">
        <v>107</v>
      </c>
      <c r="R126" s="116" t="n">
        <f aca="false">N126</f>
        <v>0</v>
      </c>
      <c r="S126" s="117" t="str">
        <f aca="false">IFERROR((R126-AVERAGE(R108:R127))/STDEV(R108:R127),"-")</f>
        <v>-</v>
      </c>
      <c r="T126" s="96"/>
      <c r="U126" s="48" t="s">
        <v>150</v>
      </c>
      <c r="V126" s="54" t="s">
        <v>115</v>
      </c>
      <c r="BV126" s="103"/>
      <c r="BW126" s="103"/>
      <c r="BX126" s="103"/>
      <c r="BY126" s="103"/>
    </row>
    <row r="127" customFormat="false" ht="15.75" hidden="false" customHeight="false" outlineLevel="0" collapsed="false">
      <c r="B127" s="80"/>
      <c r="C127" s="104"/>
      <c r="E127" s="120"/>
      <c r="F127" s="113"/>
      <c r="G127" s="34" t="str">
        <f aca="false">IFERROR((F127-AVERAGE($F$108:$F$127))/STDEV($F$108:$F$127),"-")</f>
        <v>-</v>
      </c>
      <c r="I127" s="121"/>
      <c r="J127" s="113" t="n">
        <f aca="false">F127</f>
        <v>0</v>
      </c>
      <c r="K127" s="114" t="str">
        <f aca="false">IFERROR((J127-AVERAGE(J108:J127))/STDEV(J108:J127),"-")</f>
        <v>-</v>
      </c>
      <c r="L127" s="96"/>
      <c r="M127" s="115" t="s">
        <v>116</v>
      </c>
      <c r="N127" s="116" t="n">
        <f aca="false">J127</f>
        <v>0</v>
      </c>
      <c r="O127" s="117" t="str">
        <f aca="false">IFERROR((N127-AVERAGE(N108:N127))/STDEV(N108:N127),"-")</f>
        <v>-</v>
      </c>
      <c r="P127" s="101"/>
      <c r="Q127" s="115" t="s">
        <v>116</v>
      </c>
      <c r="R127" s="116" t="s">
        <v>115</v>
      </c>
      <c r="S127" s="117" t="str">
        <f aca="false">IFERROR((R127-AVERAGE(R108:R127))/STDEV(R108:R127),"-")</f>
        <v>-</v>
      </c>
      <c r="T127" s="96"/>
      <c r="U127" s="48" t="s">
        <v>156</v>
      </c>
      <c r="V127" s="54" t="s">
        <v>115</v>
      </c>
      <c r="BV127" s="103"/>
      <c r="BW127" s="103"/>
      <c r="BX127" s="103"/>
      <c r="BY127" s="103"/>
    </row>
    <row r="128" s="2" customFormat="true" ht="30.75" hidden="false" customHeight="false" outlineLevel="0" collapsed="false">
      <c r="B128" s="80"/>
      <c r="C128" s="104"/>
      <c r="E128" s="124" t="s">
        <v>369</v>
      </c>
      <c r="F128" s="125" t="n">
        <f aca="false">STDEV(F108:F127)/AVERAGE(F108:F127)</f>
        <v>0.266906950747285</v>
      </c>
      <c r="G128" s="13"/>
      <c r="I128" s="126" t="s">
        <v>369</v>
      </c>
      <c r="J128" s="127" t="n">
        <f aca="false">STDEV(J108:J127)/AVERAGE(J108:J127)</f>
        <v>0.219915661065889</v>
      </c>
      <c r="K128" s="128"/>
      <c r="L128" s="129"/>
      <c r="M128" s="130" t="s">
        <v>369</v>
      </c>
      <c r="N128" s="131" t="n">
        <f aca="false">STDEV(N108:N127)/AVERAGE(N108:N127)</f>
        <v>0.219915661065889</v>
      </c>
      <c r="O128" s="129"/>
      <c r="P128" s="129"/>
      <c r="Q128" s="130" t="s">
        <v>369</v>
      </c>
      <c r="R128" s="131" t="n">
        <f aca="false">STDEV(R108:R127)/AVERAGE(R108:R127)</f>
        <v>0.219915661065889</v>
      </c>
      <c r="S128" s="129"/>
      <c r="T128" s="129"/>
      <c r="U128" s="48" t="s">
        <v>163</v>
      </c>
      <c r="V128" s="54" t="s">
        <v>115</v>
      </c>
      <c r="BV128" s="103"/>
      <c r="BW128" s="103"/>
      <c r="BX128" s="103"/>
      <c r="BY128" s="103"/>
    </row>
    <row r="129" customFormat="false" ht="15" hidden="false" customHeight="false" outlineLevel="0" collapsed="false">
      <c r="B129" s="80"/>
      <c r="C129" s="104"/>
      <c r="F129" s="132" t="s">
        <v>370</v>
      </c>
      <c r="G129" s="133" t="n">
        <f aca="false">LARGE(G108:G127,1)</f>
        <v>1.62439634730638</v>
      </c>
      <c r="J129" s="132" t="s">
        <v>370</v>
      </c>
      <c r="K129" s="133" t="n">
        <f aca="false">LARGE(K108:K127,1)</f>
        <v>1.52926817097909</v>
      </c>
      <c r="L129" s="96"/>
      <c r="M129" s="101"/>
      <c r="N129" s="101" t="s">
        <v>370</v>
      </c>
      <c r="O129" s="117" t="n">
        <f aca="false">LARGE(O108:O127,1)</f>
        <v>1.52926817097909</v>
      </c>
      <c r="P129" s="101"/>
      <c r="Q129" s="101"/>
      <c r="R129" s="101" t="s">
        <v>370</v>
      </c>
      <c r="S129" s="117" t="n">
        <f aca="false">LARGE(S108:S127,1)</f>
        <v>1.52926817097909</v>
      </c>
      <c r="T129" s="96"/>
      <c r="U129" s="48" t="s">
        <v>169</v>
      </c>
      <c r="V129" s="54" t="s">
        <v>115</v>
      </c>
      <c r="BV129" s="103"/>
      <c r="BW129" s="103"/>
      <c r="BX129" s="103"/>
      <c r="BY129" s="103"/>
    </row>
    <row r="130" customFormat="false" ht="15" hidden="false" customHeight="false" outlineLevel="0" collapsed="false">
      <c r="B130" s="80"/>
      <c r="C130" s="104"/>
      <c r="F130" s="134" t="s">
        <v>371</v>
      </c>
      <c r="G130" s="135" t="n">
        <f aca="false">SMALL(G108:G127,1)</f>
        <v>-0.889980496612791</v>
      </c>
      <c r="J130" s="134" t="s">
        <v>371</v>
      </c>
      <c r="K130" s="135" t="n">
        <f aca="false">SMALL(K108:K127,1)</f>
        <v>-0.810106478258808</v>
      </c>
      <c r="L130" s="96"/>
      <c r="M130" s="101"/>
      <c r="N130" s="101" t="s">
        <v>371</v>
      </c>
      <c r="O130" s="117" t="n">
        <f aca="false">SMALL(O108:O127,1)</f>
        <v>-0.810106478258808</v>
      </c>
      <c r="P130" s="101"/>
      <c r="Q130" s="101"/>
      <c r="R130" s="101" t="s">
        <v>371</v>
      </c>
      <c r="S130" s="117" t="n">
        <f aca="false">SMALL(S108:S127,1)</f>
        <v>-0.810106478258808</v>
      </c>
      <c r="T130" s="96"/>
      <c r="U130" s="48" t="s">
        <v>173</v>
      </c>
      <c r="V130" s="54" t="s">
        <v>115</v>
      </c>
      <c r="BV130" s="103"/>
      <c r="BW130" s="103"/>
      <c r="BX130" s="103"/>
      <c r="BY130" s="103"/>
    </row>
    <row r="131" customFormat="false" ht="15" hidden="false" customHeight="false" outlineLevel="0" collapsed="false">
      <c r="B131" s="3" t="s">
        <v>372</v>
      </c>
      <c r="C131" s="136" t="n">
        <f aca="false">COUNT(J108:J127)</f>
        <v>6</v>
      </c>
      <c r="F131" s="134" t="s">
        <v>373</v>
      </c>
      <c r="G131" s="135" t="n">
        <f aca="false">IF(ABS(G129)&gt;ABS(G130),G129,G130)</f>
        <v>1.62439634730638</v>
      </c>
      <c r="J131" s="134" t="s">
        <v>373</v>
      </c>
      <c r="K131" s="135" t="n">
        <f aca="false">IF(ABS(K129)&gt;ABS(K130),K129,K130)</f>
        <v>1.52926817097909</v>
      </c>
      <c r="L131" s="96"/>
      <c r="M131" s="137"/>
      <c r="N131" s="101" t="s">
        <v>373</v>
      </c>
      <c r="O131" s="117" t="n">
        <f aca="false">IF(ABS(O129)&gt;ABS(O130),O129,O130)</f>
        <v>1.52926817097909</v>
      </c>
      <c r="P131" s="101"/>
      <c r="Q131" s="101"/>
      <c r="R131" s="101" t="s">
        <v>373</v>
      </c>
      <c r="S131" s="117" t="n">
        <f aca="false">IF(ABS(S129)&gt;ABS(S130),S129,S130)</f>
        <v>1.52926817097909</v>
      </c>
      <c r="T131" s="96"/>
      <c r="U131" s="48" t="s">
        <v>177</v>
      </c>
      <c r="V131" s="54" t="s">
        <v>115</v>
      </c>
      <c r="BV131" s="103"/>
      <c r="BW131" s="103"/>
      <c r="BX131" s="103"/>
      <c r="BY131" s="103"/>
    </row>
    <row r="132" customFormat="false" ht="15" hidden="false" customHeight="false" outlineLevel="0" collapsed="false">
      <c r="B132" s="134" t="s">
        <v>374</v>
      </c>
      <c r="C132" s="138" t="n">
        <f aca="false">K132</f>
        <v>5110.45333333333</v>
      </c>
      <c r="F132" s="134" t="s">
        <v>374</v>
      </c>
      <c r="G132" s="139" t="n">
        <f aca="false">AVERAGE(F108:F127)</f>
        <v>5508.5</v>
      </c>
      <c r="I132" s="140"/>
      <c r="J132" s="134" t="s">
        <v>374</v>
      </c>
      <c r="K132" s="139" t="n">
        <f aca="false">AVERAGE(J108:J127)</f>
        <v>5110.45333333333</v>
      </c>
      <c r="L132" s="141"/>
      <c r="M132" s="141"/>
      <c r="N132" s="101" t="s">
        <v>374</v>
      </c>
      <c r="O132" s="142" t="n">
        <f aca="false">AVERAGE(N108:N127)</f>
        <v>5110.45333333333</v>
      </c>
      <c r="P132" s="101"/>
      <c r="Q132" s="101"/>
      <c r="R132" s="101" t="s">
        <v>374</v>
      </c>
      <c r="S132" s="142" t="n">
        <f aca="false">AVERAGE(R108:R127)</f>
        <v>5110.45333333333</v>
      </c>
      <c r="T132" s="96"/>
      <c r="U132" s="48" t="s">
        <v>183</v>
      </c>
      <c r="V132" s="54" t="s">
        <v>115</v>
      </c>
      <c r="BV132" s="103"/>
      <c r="BW132" s="103"/>
      <c r="BX132" s="103"/>
      <c r="BY132" s="103"/>
    </row>
    <row r="133" customFormat="false" ht="15" hidden="false" customHeight="false" outlineLevel="0" collapsed="false">
      <c r="B133" s="134" t="s">
        <v>375</v>
      </c>
      <c r="C133" s="138" t="n">
        <f aca="false">K133</f>
        <v>4492.5</v>
      </c>
      <c r="F133" s="134" t="s">
        <v>375</v>
      </c>
      <c r="G133" s="143" t="n">
        <f aca="false">MEDIAN(F108:F127)</f>
        <v>4505</v>
      </c>
      <c r="J133" s="144" t="s">
        <v>375</v>
      </c>
      <c r="K133" s="143" t="n">
        <f aca="false">MEDIAN(J108:J127)</f>
        <v>4492.5</v>
      </c>
      <c r="L133" s="145"/>
      <c r="M133" s="146"/>
      <c r="N133" s="33" t="s">
        <v>375</v>
      </c>
      <c r="O133" s="147" t="n">
        <f aca="false">MEDIAN(N108:N127)</f>
        <v>4492.5</v>
      </c>
      <c r="P133" s="33"/>
      <c r="Q133" s="101"/>
      <c r="R133" s="101" t="s">
        <v>375</v>
      </c>
      <c r="S133" s="148" t="n">
        <f aca="false">MEDIAN(R108:R127)</f>
        <v>4492.5</v>
      </c>
      <c r="T133" s="96"/>
      <c r="U133" s="48" t="s">
        <v>187</v>
      </c>
      <c r="V133" s="56" t="s">
        <v>115</v>
      </c>
      <c r="BV133" s="103"/>
      <c r="BW133" s="103"/>
      <c r="BX133" s="103"/>
      <c r="BY133" s="103"/>
    </row>
    <row r="134" customFormat="false" ht="15" hidden="false" customHeight="false" outlineLevel="0" collapsed="false">
      <c r="B134" s="80"/>
      <c r="C134" s="104"/>
      <c r="K134" s="149"/>
      <c r="M134" s="149"/>
      <c r="U134" s="48" t="s">
        <v>189</v>
      </c>
      <c r="V134" s="56" t="s">
        <v>115</v>
      </c>
      <c r="Z134" s="150"/>
      <c r="BV134" s="103"/>
      <c r="BW134" s="103"/>
      <c r="BX134" s="103"/>
      <c r="BY134" s="103"/>
    </row>
    <row r="135" customFormat="false" ht="15.75" hidden="false" customHeight="false" outlineLevel="0" collapsed="false">
      <c r="B135" s="80"/>
      <c r="C135" s="104"/>
      <c r="M135" s="33"/>
      <c r="N135" s="33"/>
      <c r="O135" s="33"/>
      <c r="U135" s="48" t="str">
        <f aca="false">"AN."</f>
        <v>AN.</v>
      </c>
      <c r="V135" s="54" t="s">
        <v>115</v>
      </c>
      <c r="Z135" s="150"/>
      <c r="BV135" s="103"/>
      <c r="BW135" s="103"/>
      <c r="BX135" s="103"/>
      <c r="BY135" s="103"/>
    </row>
    <row r="136" customFormat="false" ht="15" hidden="false" customHeight="false" outlineLevel="0" collapsed="false">
      <c r="B136" s="80" t="n">
        <v>2</v>
      </c>
      <c r="C136" s="97" t="n">
        <f aca="false">COUNT(F138:F157)-$BD$5</f>
        <v>0</v>
      </c>
      <c r="E136" s="98" t="str">
        <f aca="false">"ITEM "&amp;B136&amp;" - ITERAÇÃO 01"</f>
        <v>ITEM 2 - ITERAÇÃO 01</v>
      </c>
      <c r="F136" s="98"/>
      <c r="G136" s="98"/>
      <c r="I136" s="99" t="str">
        <f aca="false">"ITEM "&amp;B136&amp;" - ITERAÇÃO 02"</f>
        <v>ITEM 2 - ITERAÇÃO 02</v>
      </c>
      <c r="J136" s="99"/>
      <c r="K136" s="99"/>
      <c r="L136" s="96"/>
      <c r="M136" s="102" t="str">
        <f aca="false">"ITEM "&amp;B136&amp;" - ITERAÇÃO 03"</f>
        <v>ITEM 2 - ITERAÇÃO 03</v>
      </c>
      <c r="N136" s="102"/>
      <c r="O136" s="102"/>
      <c r="P136" s="96"/>
      <c r="Q136" s="96"/>
      <c r="R136" s="96"/>
      <c r="S136" s="96"/>
      <c r="T136" s="96"/>
      <c r="U136" s="48" t="s">
        <v>197</v>
      </c>
      <c r="V136" s="54" t="s">
        <v>115</v>
      </c>
      <c r="BV136" s="103"/>
      <c r="BW136" s="103"/>
      <c r="BX136" s="103"/>
      <c r="BY136" s="103"/>
    </row>
    <row r="137" customFormat="false" ht="15" hidden="false" customHeight="false" outlineLevel="0" collapsed="false">
      <c r="B137" s="80"/>
      <c r="C137" s="104"/>
      <c r="E137" s="105" t="s">
        <v>363</v>
      </c>
      <c r="F137" s="105" t="s">
        <v>364</v>
      </c>
      <c r="G137" s="105" t="s">
        <v>365</v>
      </c>
      <c r="I137" s="106" t="s">
        <v>363</v>
      </c>
      <c r="J137" s="105" t="s">
        <v>364</v>
      </c>
      <c r="K137" s="107" t="s">
        <v>365</v>
      </c>
      <c r="L137" s="96"/>
      <c r="M137" s="108" t="s">
        <v>363</v>
      </c>
      <c r="N137" s="108" t="s">
        <v>364</v>
      </c>
      <c r="O137" s="108" t="s">
        <v>365</v>
      </c>
      <c r="P137" s="96"/>
      <c r="Q137" s="96"/>
      <c r="R137" s="96"/>
      <c r="S137" s="96"/>
      <c r="T137" s="96"/>
      <c r="U137" s="48" t="s">
        <v>201</v>
      </c>
      <c r="V137" s="54" t="s">
        <v>115</v>
      </c>
      <c r="BV137" s="103"/>
      <c r="BW137" s="103"/>
      <c r="BX137" s="103"/>
      <c r="BY137" s="103"/>
    </row>
    <row r="138" customFormat="false" ht="15.75" hidden="false" customHeight="false" outlineLevel="0" collapsed="false">
      <c r="B138" s="80"/>
      <c r="C138" s="104"/>
      <c r="E138" s="109" t="s">
        <v>116</v>
      </c>
      <c r="F138" s="110" t="n">
        <v>23690.34</v>
      </c>
      <c r="G138" s="111" t="n">
        <f aca="false">IFERROR((F138-AVERAGE(F138:F157))/STDEV(F138:F157),"-")</f>
        <v>1.86852436772023</v>
      </c>
      <c r="I138" s="112" t="str">
        <f aca="false">E138</f>
        <v>T</v>
      </c>
      <c r="J138" s="113" t="s">
        <v>115</v>
      </c>
      <c r="K138" s="114" t="str">
        <f aca="false">IFERROR((J138-AVERAGE(J138:J157))/STDEV(J138:J157),"-")</f>
        <v>-</v>
      </c>
      <c r="L138" s="96"/>
      <c r="M138" s="115" t="s">
        <v>19</v>
      </c>
      <c r="N138" s="116" t="str">
        <f aca="false">J138</f>
        <v>-</v>
      </c>
      <c r="O138" s="117" t="str">
        <f aca="false">IFERROR((N138-AVERAGE(N138:N157))/STDEV(N138:N157),"-")</f>
        <v>-</v>
      </c>
      <c r="P138" s="96"/>
      <c r="Q138" s="96"/>
      <c r="R138" s="96"/>
      <c r="S138" s="96"/>
      <c r="T138" s="96"/>
      <c r="U138" s="48" t="s">
        <v>205</v>
      </c>
      <c r="V138" s="54" t="s">
        <v>115</v>
      </c>
      <c r="BV138" s="103"/>
      <c r="BW138" s="103"/>
      <c r="BX138" s="103"/>
      <c r="BY138" s="103"/>
    </row>
    <row r="139" customFormat="false" ht="15.75" hidden="false" customHeight="false" outlineLevel="0" collapsed="false">
      <c r="B139" s="80"/>
      <c r="C139" s="104"/>
      <c r="E139" s="109" t="s">
        <v>107</v>
      </c>
      <c r="F139" s="118" t="n">
        <v>20487.46</v>
      </c>
      <c r="G139" s="34" t="n">
        <f aca="false">IFERROR((F139-AVERAGE(F138:F157))/STDEV(F138:F157),"-")</f>
        <v>1.10211384746123</v>
      </c>
      <c r="I139" s="112" t="str">
        <f aca="false">E139</f>
        <v>S</v>
      </c>
      <c r="J139" s="113" t="n">
        <f aca="false">F139</f>
        <v>20487.46</v>
      </c>
      <c r="K139" s="114" t="n">
        <f aca="false">IFERROR((J139-AVERAGE(J138:J157))/STDEV(J138:J157),"-")</f>
        <v>1.75120515942216</v>
      </c>
      <c r="L139" s="96"/>
      <c r="M139" s="115" t="s">
        <v>28</v>
      </c>
      <c r="N139" s="116" t="n">
        <f aca="false">J139</f>
        <v>20487.46</v>
      </c>
      <c r="O139" s="117" t="n">
        <f aca="false">IFERROR((N139-AVERAGE(N138:N157))/STDEV(N138:N157),"-")</f>
        <v>1.75120515942216</v>
      </c>
      <c r="P139" s="96"/>
      <c r="Q139" s="96"/>
      <c r="R139" s="96"/>
      <c r="S139" s="96"/>
      <c r="T139" s="96"/>
      <c r="U139" s="48" t="s">
        <v>209</v>
      </c>
      <c r="V139" s="54" t="s">
        <v>115</v>
      </c>
      <c r="BV139" s="103"/>
      <c r="BW139" s="103"/>
      <c r="BX139" s="103"/>
      <c r="BY139" s="103"/>
    </row>
    <row r="140" customFormat="false" ht="15.75" hidden="false" customHeight="false" outlineLevel="0" collapsed="false">
      <c r="B140" s="80"/>
      <c r="C140" s="104"/>
      <c r="E140" s="109" t="s">
        <v>111</v>
      </c>
      <c r="F140" s="118" t="n">
        <v>18721</v>
      </c>
      <c r="G140" s="34" t="n">
        <f aca="false">IFERROR((F140-AVERAGE(F138:F157))/STDEV(F138:F157),"-")</f>
        <v>0.679421293379679</v>
      </c>
      <c r="I140" s="112" t="str">
        <f aca="false">E140</f>
        <v>R</v>
      </c>
      <c r="J140" s="113" t="n">
        <f aca="false">F140</f>
        <v>18721</v>
      </c>
      <c r="K140" s="114" t="n">
        <f aca="false">IFERROR((J140-AVERAGE(J138:J157))/STDEV(J138:J157),"-")</f>
        <v>1.19701424714182</v>
      </c>
      <c r="L140" s="96"/>
      <c r="M140" s="115" t="s">
        <v>38</v>
      </c>
      <c r="N140" s="116" t="n">
        <f aca="false">J140</f>
        <v>18721</v>
      </c>
      <c r="O140" s="117" t="n">
        <f aca="false">IFERROR((N140-AVERAGE(N138:N157))/STDEV(N138:N157),"-")</f>
        <v>1.19701424714182</v>
      </c>
      <c r="P140" s="96"/>
      <c r="Q140" s="96"/>
      <c r="R140" s="96"/>
      <c r="S140" s="96"/>
      <c r="T140" s="96"/>
      <c r="U140" s="48" t="s">
        <v>213</v>
      </c>
      <c r="V140" s="54" t="s">
        <v>115</v>
      </c>
      <c r="BV140" s="103"/>
      <c r="BW140" s="103"/>
      <c r="BX140" s="103"/>
      <c r="BY140" s="103"/>
    </row>
    <row r="141" customFormat="false" ht="15.75" hidden="false" customHeight="false" outlineLevel="0" collapsed="false">
      <c r="E141" s="109" t="s">
        <v>225</v>
      </c>
      <c r="F141" s="119" t="n">
        <v>14981.5</v>
      </c>
      <c r="G141" s="34" t="n">
        <f aca="false">IFERROR((F141-AVERAGE(F138:F157))/STDEV(F138:F157),"-")</f>
        <v>-0.215395915041656</v>
      </c>
      <c r="I141" s="112" t="str">
        <f aca="false">E141</f>
        <v>AV</v>
      </c>
      <c r="J141" s="113" t="n">
        <f aca="false">F141</f>
        <v>14981.5</v>
      </c>
      <c r="K141" s="114" t="n">
        <f aca="false">IFERROR((J141-AVERAGE(J138:J157))/STDEV(J138:J157),"-")</f>
        <v>0.0238221474213099</v>
      </c>
      <c r="L141" s="96"/>
      <c r="M141" s="115" t="s">
        <v>43</v>
      </c>
      <c r="N141" s="116" t="n">
        <f aca="false">J141</f>
        <v>14981.5</v>
      </c>
      <c r="O141" s="117" t="n">
        <f aca="false">IFERROR((N141-AVERAGE(N138:N157))/STDEV(N138:N157),"-")</f>
        <v>0.0238221474213099</v>
      </c>
      <c r="P141" s="96"/>
      <c r="Q141" s="96"/>
      <c r="R141" s="96"/>
      <c r="S141" s="96"/>
      <c r="T141" s="96"/>
      <c r="U141" s="48" t="s">
        <v>217</v>
      </c>
      <c r="V141" s="54" t="s">
        <v>115</v>
      </c>
      <c r="BV141" s="103"/>
      <c r="BW141" s="103"/>
      <c r="BX141" s="103"/>
      <c r="BY141" s="103"/>
    </row>
    <row r="142" customFormat="false" ht="15.75" hidden="false" customHeight="false" outlineLevel="0" collapsed="false">
      <c r="E142" s="109" t="s">
        <v>217</v>
      </c>
      <c r="F142" s="119" t="n">
        <v>14450</v>
      </c>
      <c r="G142" s="34" t="n">
        <f aca="false">IFERROR((F142-AVERAGE(F138:F157))/STDEV(F138:F157),"-")</f>
        <v>-0.342577449010352</v>
      </c>
      <c r="I142" s="112" t="str">
        <f aca="false">E142</f>
        <v>AT</v>
      </c>
      <c r="J142" s="113" t="n">
        <f aca="false">F142</f>
        <v>14450</v>
      </c>
      <c r="K142" s="114" t="n">
        <f aca="false">IFERROR((J142-AVERAGE(J138:J157))/STDEV(J138:J157),"-")</f>
        <v>-0.14292517200681</v>
      </c>
      <c r="L142" s="96"/>
      <c r="M142" s="115" t="s">
        <v>48</v>
      </c>
      <c r="N142" s="116" t="n">
        <f aca="false">J142</f>
        <v>14450</v>
      </c>
      <c r="O142" s="117" t="n">
        <f aca="false">IFERROR((N142-AVERAGE(N138:N157))/STDEV(N138:N157),"-")</f>
        <v>-0.14292517200681</v>
      </c>
      <c r="P142" s="96"/>
      <c r="Q142" s="96"/>
      <c r="R142" s="96"/>
      <c r="S142" s="96"/>
      <c r="T142" s="96"/>
      <c r="U142" s="48" t="s">
        <v>221</v>
      </c>
      <c r="V142" s="54" t="s">
        <v>115</v>
      </c>
      <c r="BV142" s="103"/>
      <c r="BW142" s="103"/>
      <c r="BX142" s="103"/>
      <c r="BY142" s="103"/>
    </row>
    <row r="143" customFormat="false" ht="15.75" hidden="false" customHeight="false" outlineLevel="0" collapsed="false">
      <c r="E143" s="109" t="s">
        <v>19</v>
      </c>
      <c r="F143" s="119" t="n">
        <v>13860</v>
      </c>
      <c r="G143" s="34" t="n">
        <f aca="false">IFERROR((F143-AVERAGE(F138:F157))/STDEV(F138:F157),"-")</f>
        <v>-0.483757326793101</v>
      </c>
      <c r="I143" s="112" t="str">
        <f aca="false">E143</f>
        <v>A</v>
      </c>
      <c r="J143" s="113" t="n">
        <f aca="false">F143</f>
        <v>13860</v>
      </c>
      <c r="K143" s="114" t="n">
        <f aca="false">IFERROR((J143-AVERAGE(J138:J157))/STDEV(J138:J157),"-")</f>
        <v>-0.328025677110461</v>
      </c>
      <c r="L143" s="96"/>
      <c r="M143" s="115" t="s">
        <v>52</v>
      </c>
      <c r="N143" s="116" t="n">
        <f aca="false">J143</f>
        <v>13860</v>
      </c>
      <c r="O143" s="117" t="n">
        <f aca="false">IFERROR((N143-AVERAGE(N138:N157))/STDEV(N138:N157),"-")</f>
        <v>-0.328025677110461</v>
      </c>
      <c r="P143" s="96"/>
      <c r="Q143" s="96"/>
      <c r="R143" s="96"/>
      <c r="S143" s="96"/>
      <c r="T143" s="96"/>
      <c r="U143" s="48" t="s">
        <v>225</v>
      </c>
      <c r="V143" s="54" t="s">
        <v>115</v>
      </c>
      <c r="BV143" s="103"/>
      <c r="BW143" s="103"/>
      <c r="BX143" s="103"/>
      <c r="BY143" s="103"/>
    </row>
    <row r="144" customFormat="false" ht="15.75" hidden="false" customHeight="false" outlineLevel="0" collapsed="false">
      <c r="E144" s="109" t="s">
        <v>229</v>
      </c>
      <c r="F144" s="119" t="n">
        <v>13240</v>
      </c>
      <c r="G144" s="34" t="n">
        <f aca="false">IFERROR((F144-AVERAGE(F138:F157))/STDEV(F138:F157),"-")</f>
        <v>-0.632115842429209</v>
      </c>
      <c r="I144" s="112" t="str">
        <f aca="false">E144</f>
        <v>AX</v>
      </c>
      <c r="J144" s="113" t="n">
        <f aca="false">F144</f>
        <v>13240</v>
      </c>
      <c r="K144" s="114" t="n">
        <f aca="false">IFERROR((J144-AVERAGE(J138:J157))/STDEV(J138:J157),"-")</f>
        <v>-0.522538072304128</v>
      </c>
      <c r="L144" s="96"/>
      <c r="M144" s="115" t="s">
        <v>56</v>
      </c>
      <c r="N144" s="116" t="n">
        <f aca="false">J144</f>
        <v>13240</v>
      </c>
      <c r="O144" s="117" t="n">
        <f aca="false">IFERROR((N144-AVERAGE(N138:N157))/STDEV(N138:N157),"-")</f>
        <v>-0.522538072304128</v>
      </c>
      <c r="P144" s="96"/>
      <c r="Q144" s="96"/>
      <c r="R144" s="96"/>
      <c r="S144" s="96"/>
      <c r="T144" s="96"/>
      <c r="U144" s="48" t="s">
        <v>229</v>
      </c>
      <c r="V144" s="54" t="s">
        <v>115</v>
      </c>
      <c r="BV144" s="103"/>
      <c r="BW144" s="103"/>
      <c r="BX144" s="103"/>
      <c r="BY144" s="103"/>
    </row>
    <row r="145" customFormat="false" ht="15.75" hidden="false" customHeight="false" outlineLevel="0" collapsed="false">
      <c r="E145" s="109" t="s">
        <v>191</v>
      </c>
      <c r="F145" s="119" t="n">
        <v>12600</v>
      </c>
      <c r="G145" s="34" t="n">
        <f aca="false">IFERROR((F145-AVERAGE(F138:F157))/STDEV(F138:F157),"-")</f>
        <v>-0.785260116634225</v>
      </c>
      <c r="I145" s="112" t="str">
        <f aca="false">E145</f>
        <v>AM</v>
      </c>
      <c r="J145" s="113" t="n">
        <f aca="false">F145</f>
        <v>12600</v>
      </c>
      <c r="K145" s="114" t="n">
        <f aca="false">IFERROR((J145-AVERAGE(J138:J157))/STDEV(J138:J157),"-")</f>
        <v>-0.72332506089114</v>
      </c>
      <c r="L145" s="96"/>
      <c r="M145" s="115" t="s">
        <v>62</v>
      </c>
      <c r="N145" s="116" t="n">
        <f aca="false">J145</f>
        <v>12600</v>
      </c>
      <c r="O145" s="117" t="n">
        <f aca="false">IFERROR((N145-AVERAGE(N138:N157))/STDEV(N138:N157),"-")</f>
        <v>-0.72332506089114</v>
      </c>
      <c r="P145" s="96"/>
      <c r="Q145" s="96"/>
      <c r="R145" s="96"/>
      <c r="S145" s="96"/>
      <c r="T145" s="96"/>
      <c r="U145" s="48" t="s">
        <v>233</v>
      </c>
      <c r="V145" s="54" t="s">
        <v>115</v>
      </c>
      <c r="BV145" s="103"/>
      <c r="BW145" s="103"/>
      <c r="BX145" s="103"/>
      <c r="BY145" s="103"/>
    </row>
    <row r="146" customFormat="false" ht="15.75" hidden="false" customHeight="false" outlineLevel="0" collapsed="false">
      <c r="E146" s="109" t="s">
        <v>62</v>
      </c>
      <c r="F146" s="119" t="n">
        <v>10904.5833333333</v>
      </c>
      <c r="G146" s="34" t="n">
        <f aca="false">IFERROR((F146-AVERAGE(F138:F157))/STDEV(F138:F157),"-")</f>
        <v>-1.19095285865259</v>
      </c>
      <c r="I146" s="112" t="str">
        <f aca="false">E146</f>
        <v>H</v>
      </c>
      <c r="J146" s="113" t="n">
        <f aca="false">F146</f>
        <v>10904.5833333333</v>
      </c>
      <c r="K146" s="114" t="n">
        <f aca="false">IFERROR((J146-AVERAGE(J138:J157))/STDEV(J138:J157),"-")</f>
        <v>-1.25522757167275</v>
      </c>
      <c r="L146" s="96"/>
      <c r="M146" s="115" t="s">
        <v>68</v>
      </c>
      <c r="N146" s="116" t="n">
        <f aca="false">J146</f>
        <v>10904.5833333333</v>
      </c>
      <c r="O146" s="117" t="n">
        <f aca="false">IFERROR((N146-AVERAGE(N138:N157))/STDEV(N138:N157),"-")</f>
        <v>-1.25522757167275</v>
      </c>
      <c r="P146" s="96"/>
      <c r="Q146" s="96"/>
      <c r="R146" s="96"/>
      <c r="S146" s="96"/>
      <c r="T146" s="96"/>
      <c r="U146" s="48" t="s">
        <v>238</v>
      </c>
      <c r="V146" s="54" t="s">
        <v>115</v>
      </c>
      <c r="BV146" s="103"/>
      <c r="BW146" s="103"/>
      <c r="BX146" s="103"/>
      <c r="BY146" s="103"/>
    </row>
    <row r="147" customFormat="false" ht="15.75" hidden="false" customHeight="false" outlineLevel="0" collapsed="false">
      <c r="E147" s="120" t="s">
        <v>70</v>
      </c>
      <c r="F147" s="113" t="s">
        <v>115</v>
      </c>
      <c r="G147" s="34" t="str">
        <f aca="false">IFERROR((F147-AVERAGE(F138:F157))/STDEV(F138:F157),"-")</f>
        <v>-</v>
      </c>
      <c r="I147" s="151" t="s">
        <v>70</v>
      </c>
      <c r="J147" s="113" t="str">
        <f aca="false">F147</f>
        <v>-</v>
      </c>
      <c r="K147" s="114" t="str">
        <f aca="false">IFERROR((J147-AVERAGE(J138:J157))/STDEV(J138:J157),"-")</f>
        <v>-</v>
      </c>
      <c r="L147" s="96"/>
      <c r="M147" s="115" t="s">
        <v>70</v>
      </c>
      <c r="N147" s="116" t="str">
        <f aca="false">J147</f>
        <v>-</v>
      </c>
      <c r="O147" s="117" t="str">
        <f aca="false">IFERROR((N147-AVERAGE(N137:N156))/STDEV(N137:N156),"-")</f>
        <v>-</v>
      </c>
      <c r="P147" s="96"/>
      <c r="Q147" s="96"/>
      <c r="R147" s="96"/>
      <c r="S147" s="96"/>
      <c r="T147" s="96"/>
      <c r="U147" s="48" t="s">
        <v>107</v>
      </c>
      <c r="V147" s="55" t="n">
        <v>11021.86</v>
      </c>
      <c r="BV147" s="103"/>
      <c r="BW147" s="103"/>
      <c r="BX147" s="103"/>
      <c r="BY147" s="103"/>
    </row>
    <row r="148" customFormat="false" ht="15.75" hidden="false" customHeight="false" outlineLevel="0" collapsed="false">
      <c r="E148" s="120" t="s">
        <v>74</v>
      </c>
      <c r="F148" s="113" t="s">
        <v>115</v>
      </c>
      <c r="G148" s="34" t="str">
        <f aca="false">IFERROR((F148-AVERAGE(F138:F157))/STDEV(F138:F157),"-")</f>
        <v>-</v>
      </c>
      <c r="I148" s="151" t="s">
        <v>74</v>
      </c>
      <c r="J148" s="113" t="str">
        <f aca="false">F148</f>
        <v>-</v>
      </c>
      <c r="K148" s="114" t="str">
        <f aca="false">IFERROR((J148-AVERAGE(J138:J157))/STDEV(J138:J157),"-")</f>
        <v>-</v>
      </c>
      <c r="L148" s="96"/>
      <c r="M148" s="115" t="s">
        <v>74</v>
      </c>
      <c r="N148" s="116" t="str">
        <f aca="false">J148</f>
        <v>-</v>
      </c>
      <c r="O148" s="117" t="str">
        <f aca="false">IFERROR((N148-AVERAGE(N138:N157))/STDEV(N138:N157),"-")</f>
        <v>-</v>
      </c>
      <c r="P148" s="96"/>
      <c r="Q148" s="96"/>
      <c r="R148" s="96"/>
      <c r="S148" s="96"/>
      <c r="T148" s="96"/>
      <c r="U148" s="48" t="s">
        <v>116</v>
      </c>
      <c r="V148" s="55" t="n">
        <v>7704</v>
      </c>
      <c r="BV148" s="103"/>
      <c r="BW148" s="103"/>
      <c r="BX148" s="103"/>
      <c r="BY148" s="103"/>
    </row>
    <row r="149" customFormat="false" ht="15.75" hidden="false" customHeight="false" outlineLevel="0" collapsed="false">
      <c r="E149" s="120" t="s">
        <v>81</v>
      </c>
      <c r="F149" s="113" t="s">
        <v>115</v>
      </c>
      <c r="G149" s="34" t="str">
        <f aca="false">IFERROR((F149-AVERAGE(F138:F157))/STDEV(F138:F157),"-")</f>
        <v>-</v>
      </c>
      <c r="I149" s="151" t="s">
        <v>81</v>
      </c>
      <c r="J149" s="113" t="str">
        <f aca="false">F149</f>
        <v>-</v>
      </c>
      <c r="K149" s="114" t="str">
        <f aca="false">IFERROR((J149-AVERAGE(J138:J157))/STDEV(J138:J157),"-")</f>
        <v>-</v>
      </c>
      <c r="L149" s="96"/>
      <c r="M149" s="115" t="s">
        <v>81</v>
      </c>
      <c r="N149" s="116" t="s">
        <v>115</v>
      </c>
      <c r="O149" s="117" t="str">
        <f aca="false">IFERROR((N149-AVERAGE(N138:N157))/STDEV(N138:N157),"-")</f>
        <v>-</v>
      </c>
      <c r="P149" s="96"/>
      <c r="Q149" s="96"/>
      <c r="R149" s="96"/>
      <c r="S149" s="96"/>
      <c r="T149" s="96"/>
      <c r="U149" s="48" t="s">
        <v>111</v>
      </c>
      <c r="V149" s="55" t="n">
        <v>6087</v>
      </c>
      <c r="BV149" s="103"/>
      <c r="BW149" s="103"/>
      <c r="BX149" s="103"/>
      <c r="BY149" s="103"/>
    </row>
    <row r="150" customFormat="false" ht="15.75" hidden="false" customHeight="false" outlineLevel="0" collapsed="false">
      <c r="E150" s="120" t="s">
        <v>87</v>
      </c>
      <c r="F150" s="113" t="s">
        <v>115</v>
      </c>
      <c r="G150" s="34" t="str">
        <f aca="false">IFERROR((F150-AVERAGE(F138:F157))/STDEV(F138:F157),"-")</f>
        <v>-</v>
      </c>
      <c r="I150" s="151" t="s">
        <v>87</v>
      </c>
      <c r="J150" s="113" t="s">
        <v>115</v>
      </c>
      <c r="K150" s="114" t="str">
        <f aca="false">IFERROR((J150-AVERAGE(J139:J158))/STDEV(J139:J158),"-")</f>
        <v>-</v>
      </c>
      <c r="L150" s="96"/>
      <c r="M150" s="115" t="s">
        <v>87</v>
      </c>
      <c r="N150" s="116" t="s">
        <v>115</v>
      </c>
      <c r="O150" s="117" t="str">
        <f aca="false">IFERROR((N150-AVERAGE(N138:N157))/STDEV(N138:N157),"-")</f>
        <v>-</v>
      </c>
      <c r="P150" s="96"/>
      <c r="Q150" s="96"/>
      <c r="R150" s="96"/>
      <c r="S150" s="96"/>
      <c r="T150" s="96"/>
      <c r="U150" s="48" t="s">
        <v>191</v>
      </c>
      <c r="V150" s="56" t="n">
        <v>5364</v>
      </c>
      <c r="BV150" s="103"/>
      <c r="BW150" s="103"/>
      <c r="BX150" s="103"/>
      <c r="BY150" s="103"/>
    </row>
    <row r="151" customFormat="false" ht="15.75" hidden="false" customHeight="false" outlineLevel="0" collapsed="false">
      <c r="E151" s="120" t="s">
        <v>90</v>
      </c>
      <c r="F151" s="113" t="s">
        <v>115</v>
      </c>
      <c r="G151" s="34" t="str">
        <f aca="false">IFERROR((F151-AVERAGE(F138:F157))/STDEV(F138:F157),"-")</f>
        <v>-</v>
      </c>
      <c r="I151" s="151" t="s">
        <v>90</v>
      </c>
      <c r="J151" s="113" t="str">
        <f aca="false">F151</f>
        <v>-</v>
      </c>
      <c r="K151" s="114" t="str">
        <f aca="false">IFERROR((J151-AVERAGE(J138:J157))/STDEV(J138:J157),"-")</f>
        <v>-</v>
      </c>
      <c r="L151" s="96"/>
      <c r="M151" s="115" t="s">
        <v>90</v>
      </c>
      <c r="N151" s="116" t="str">
        <f aca="false">J151</f>
        <v>-</v>
      </c>
      <c r="O151" s="117" t="str">
        <f aca="false">IFERROR((N151-AVERAGE(N138:N157))/STDEV(N138:N157),"-")</f>
        <v>-</v>
      </c>
      <c r="P151" s="96"/>
      <c r="Q151" s="96"/>
      <c r="R151" s="96"/>
      <c r="S151" s="96"/>
      <c r="T151" s="96"/>
      <c r="U151" s="48" t="s">
        <v>248</v>
      </c>
      <c r="V151" s="54" t="n">
        <v>2930.25</v>
      </c>
      <c r="BV151" s="103"/>
      <c r="BW151" s="103"/>
      <c r="BX151" s="103"/>
      <c r="BY151" s="103"/>
    </row>
    <row r="152" customFormat="false" ht="15.75" hidden="false" customHeight="false" outlineLevel="0" collapsed="false">
      <c r="E152" s="120" t="s">
        <v>93</v>
      </c>
      <c r="F152" s="113" t="s">
        <v>115</v>
      </c>
      <c r="G152" s="34" t="str">
        <f aca="false">IFERROR((F152-AVERAGE(F138:F157))/STDEV(F138:F157),"-")</f>
        <v>-</v>
      </c>
      <c r="I152" s="151" t="s">
        <v>93</v>
      </c>
      <c r="J152" s="113" t="str">
        <f aca="false">F152</f>
        <v>-</v>
      </c>
      <c r="K152" s="114" t="str">
        <f aca="false">IFERROR((J152-AVERAGE(J138:J157))/STDEV(J138:J157),"-")</f>
        <v>-</v>
      </c>
      <c r="L152" s="96"/>
      <c r="M152" s="115" t="s">
        <v>93</v>
      </c>
      <c r="N152" s="116" t="str">
        <f aca="false">J152</f>
        <v>-</v>
      </c>
      <c r="O152" s="117" t="str">
        <f aca="false">IFERROR((N152-AVERAGE(N138:N157))/STDEV(N138:N157),"-")</f>
        <v>-</v>
      </c>
      <c r="P152" s="96"/>
      <c r="Q152" s="96"/>
      <c r="R152" s="96"/>
      <c r="S152" s="96"/>
      <c r="T152" s="96"/>
      <c r="BV152" s="103"/>
      <c r="BW152" s="103"/>
      <c r="BX152" s="103"/>
      <c r="BY152" s="103"/>
    </row>
    <row r="153" customFormat="false" ht="15.75" hidden="false" customHeight="false" outlineLevel="0" collapsed="false">
      <c r="E153" s="120" t="s">
        <v>96</v>
      </c>
      <c r="F153" s="113" t="s">
        <v>115</v>
      </c>
      <c r="G153" s="34" t="str">
        <f aca="false">IFERROR((F153-AVERAGE(F138:F157))/STDEV(F138:F157),"-")</f>
        <v>-</v>
      </c>
      <c r="I153" s="151" t="s">
        <v>96</v>
      </c>
      <c r="J153" s="113" t="str">
        <f aca="false">F153</f>
        <v>-</v>
      </c>
      <c r="K153" s="114" t="str">
        <f aca="false">IFERROR((J153-AVERAGE(J138:J157))/STDEV(J138:J157),"-")</f>
        <v>-</v>
      </c>
      <c r="L153" s="96"/>
      <c r="M153" s="115" t="s">
        <v>96</v>
      </c>
      <c r="N153" s="116" t="s">
        <v>115</v>
      </c>
      <c r="O153" s="117" t="str">
        <f aca="false">IFERROR((N153-AVERAGE(N138:N157))/STDEV(N138:N157),"-")</f>
        <v>-</v>
      </c>
      <c r="P153" s="96"/>
      <c r="Q153" s="96"/>
      <c r="R153" s="96"/>
      <c r="S153" s="96"/>
      <c r="T153" s="96"/>
      <c r="BV153" s="103"/>
      <c r="BW153" s="103"/>
      <c r="BX153" s="103"/>
      <c r="BY153" s="103"/>
    </row>
    <row r="154" customFormat="false" ht="15.75" hidden="false" customHeight="false" outlineLevel="0" collapsed="false">
      <c r="E154" s="120" t="s">
        <v>103</v>
      </c>
      <c r="F154" s="113" t="s">
        <v>115</v>
      </c>
      <c r="G154" s="34" t="str">
        <f aca="false">IFERROR((F154-AVERAGE(F138:F157))/STDEV(F138:F157),"-")</f>
        <v>-</v>
      </c>
      <c r="I154" s="151" t="s">
        <v>103</v>
      </c>
      <c r="J154" s="113" t="str">
        <f aca="false">F154</f>
        <v>-</v>
      </c>
      <c r="K154" s="114" t="str">
        <f aca="false">IFERROR((J154-AVERAGE(J138:J157))/STDEV(J138:J157),"-")</f>
        <v>-</v>
      </c>
      <c r="L154" s="96"/>
      <c r="M154" s="115" t="s">
        <v>103</v>
      </c>
      <c r="N154" s="116" t="s">
        <v>115</v>
      </c>
      <c r="O154" s="117" t="str">
        <f aca="false">IFERROR((N154-AVERAGE(N138:N157))/STDEV(N138:N157),"-")</f>
        <v>-</v>
      </c>
      <c r="P154" s="96"/>
      <c r="Q154" s="96"/>
      <c r="R154" s="96"/>
      <c r="S154" s="96"/>
      <c r="T154" s="96"/>
      <c r="BV154" s="103"/>
      <c r="BW154" s="103"/>
      <c r="BX154" s="103"/>
      <c r="BY154" s="103"/>
    </row>
    <row r="155" customFormat="false" ht="15.75" hidden="false" customHeight="false" outlineLevel="0" collapsed="false">
      <c r="E155" s="120" t="s">
        <v>111</v>
      </c>
      <c r="F155" s="113" t="s">
        <v>115</v>
      </c>
      <c r="G155" s="34" t="str">
        <f aca="false">IFERROR((F155-AVERAGE(F138:F157))/STDEV(F138:F157),"-")</f>
        <v>-</v>
      </c>
      <c r="I155" s="151" t="s">
        <v>111</v>
      </c>
      <c r="J155" s="113" t="str">
        <f aca="false">F155</f>
        <v>-</v>
      </c>
      <c r="K155" s="114" t="str">
        <f aca="false">IFERROR((J155-AVERAGE(J138:J157))/STDEV(J138:J157),"-")</f>
        <v>-</v>
      </c>
      <c r="L155" s="96"/>
      <c r="M155" s="115" t="s">
        <v>111</v>
      </c>
      <c r="N155" s="116" t="str">
        <f aca="false">J155</f>
        <v>-</v>
      </c>
      <c r="O155" s="117" t="str">
        <f aca="false">IFERROR((N155-AVERAGE(N138:N157))/STDEV(N138:N157),"-")</f>
        <v>-</v>
      </c>
      <c r="P155" s="96"/>
      <c r="Q155" s="96"/>
      <c r="R155" s="96"/>
      <c r="S155" s="96"/>
      <c r="T155" s="96"/>
      <c r="BV155" s="103"/>
      <c r="BW155" s="103"/>
      <c r="BX155" s="103"/>
      <c r="BY155" s="103"/>
    </row>
    <row r="156" customFormat="false" ht="15.75" hidden="false" customHeight="false" outlineLevel="0" collapsed="false">
      <c r="E156" s="120" t="s">
        <v>107</v>
      </c>
      <c r="F156" s="113" t="s">
        <v>115</v>
      </c>
      <c r="G156" s="34" t="str">
        <f aca="false">IFERROR((F156-AVERAGE(F138:F157))/STDEV(F138:F157),"-")</f>
        <v>-</v>
      </c>
      <c r="I156" s="151" t="s">
        <v>107</v>
      </c>
      <c r="J156" s="113" t="str">
        <f aca="false">F156</f>
        <v>-</v>
      </c>
      <c r="K156" s="114" t="str">
        <f aca="false">IFERROR((J156-AVERAGE(J138:J157))/STDEV(J138:J157),"-")</f>
        <v>-</v>
      </c>
      <c r="L156" s="96"/>
      <c r="M156" s="115" t="s">
        <v>107</v>
      </c>
      <c r="N156" s="116" t="str">
        <f aca="false">J156</f>
        <v>-</v>
      </c>
      <c r="O156" s="117" t="str">
        <f aca="false">IFERROR((N156-AVERAGE(N138:N157))/STDEV(N138:N157),"-")</f>
        <v>-</v>
      </c>
      <c r="P156" s="96"/>
      <c r="Q156" s="96"/>
      <c r="R156" s="96"/>
      <c r="S156" s="96"/>
      <c r="T156" s="96"/>
      <c r="BV156" s="103"/>
      <c r="BW156" s="103"/>
      <c r="BX156" s="103"/>
      <c r="BY156" s="103"/>
    </row>
    <row r="157" customFormat="false" ht="15.75" hidden="false" customHeight="false" outlineLevel="0" collapsed="false">
      <c r="E157" s="120" t="s">
        <v>116</v>
      </c>
      <c r="F157" s="113" t="s">
        <v>115</v>
      </c>
      <c r="G157" s="34" t="str">
        <f aca="false">IFERROR((F157-AVERAGE(F138:F157))/STDEV(F138:F157),"-")</f>
        <v>-</v>
      </c>
      <c r="I157" s="151" t="s">
        <v>116</v>
      </c>
      <c r="J157" s="113" t="str">
        <f aca="false">F157</f>
        <v>-</v>
      </c>
      <c r="K157" s="114" t="str">
        <f aca="false">IFERROR((J157-AVERAGE(J138:J157))/STDEV(J138:J157),"-")</f>
        <v>-</v>
      </c>
      <c r="L157" s="96"/>
      <c r="M157" s="115" t="s">
        <v>116</v>
      </c>
      <c r="N157" s="116" t="str">
        <f aca="false">J157</f>
        <v>-</v>
      </c>
      <c r="O157" s="117" t="str">
        <f aca="false">IFERROR((N157-AVERAGE(N138:N157))/STDEV(N138:N157),"-")</f>
        <v>-</v>
      </c>
      <c r="P157" s="96"/>
      <c r="Q157" s="96"/>
      <c r="R157" s="96"/>
      <c r="S157" s="96"/>
      <c r="T157" s="96"/>
      <c r="BV157" s="103"/>
      <c r="BW157" s="103"/>
      <c r="BX157" s="103"/>
      <c r="BY157" s="103"/>
    </row>
    <row r="158" s="2" customFormat="true" ht="30.75" hidden="false" customHeight="false" outlineLevel="0" collapsed="false">
      <c r="E158" s="124" t="s">
        <v>369</v>
      </c>
      <c r="F158" s="125" t="n">
        <f aca="false">STDEV(F138:F157)/AVERAGE(F138:F157)</f>
        <v>0.263137950608209</v>
      </c>
      <c r="G158" s="13"/>
      <c r="I158" s="126" t="s">
        <v>369</v>
      </c>
      <c r="J158" s="127" t="n">
        <f aca="false">STDEV(J138:J157)/AVERAGE(J138:J157)</f>
        <v>0.213843414374165</v>
      </c>
      <c r="K158" s="128"/>
      <c r="L158" s="129"/>
      <c r="M158" s="130" t="s">
        <v>369</v>
      </c>
      <c r="N158" s="131" t="n">
        <f aca="false">STDEV(N138:N157)/AVERAGE(N138:N157)</f>
        <v>0.213843414374165</v>
      </c>
      <c r="O158" s="129"/>
      <c r="P158" s="129"/>
      <c r="Q158" s="129"/>
      <c r="R158" s="129"/>
      <c r="S158" s="129"/>
      <c r="T158" s="129"/>
      <c r="BV158" s="103"/>
      <c r="BW158" s="103"/>
      <c r="BX158" s="103"/>
      <c r="BY158" s="103"/>
    </row>
    <row r="159" customFormat="false" ht="15" hidden="false" customHeight="false" outlineLevel="0" collapsed="false">
      <c r="F159" s="132" t="s">
        <v>370</v>
      </c>
      <c r="G159" s="133" t="n">
        <f aca="false">LARGE(G138:G157,1)</f>
        <v>1.86852436772023</v>
      </c>
      <c r="J159" s="132" t="s">
        <v>370</v>
      </c>
      <c r="K159" s="133" t="n">
        <f aca="false">LARGE(K138:K157,1)</f>
        <v>1.75120515942216</v>
      </c>
      <c r="L159" s="96"/>
      <c r="M159" s="101"/>
      <c r="N159" s="101" t="s">
        <v>370</v>
      </c>
      <c r="O159" s="117" t="n">
        <f aca="false">LARGE(O138:O157,1)</f>
        <v>1.75120515942216</v>
      </c>
      <c r="P159" s="96"/>
      <c r="Q159" s="96"/>
      <c r="R159" s="96"/>
      <c r="S159" s="96"/>
      <c r="T159" s="96"/>
      <c r="BV159" s="103"/>
      <c r="BW159" s="103"/>
      <c r="BX159" s="103"/>
      <c r="BY159" s="103"/>
    </row>
    <row r="160" customFormat="false" ht="15" hidden="false" customHeight="false" outlineLevel="0" collapsed="false">
      <c r="F160" s="134" t="s">
        <v>371</v>
      </c>
      <c r="G160" s="135" t="n">
        <f aca="false">SMALL(G138:G157,1)</f>
        <v>-1.19095285865259</v>
      </c>
      <c r="J160" s="134" t="s">
        <v>371</v>
      </c>
      <c r="K160" s="135" t="n">
        <f aca="false">SMALL(K138:K157,1)</f>
        <v>-1.25522757167275</v>
      </c>
      <c r="L160" s="96"/>
      <c r="M160" s="101"/>
      <c r="N160" s="101" t="s">
        <v>371</v>
      </c>
      <c r="O160" s="117" t="n">
        <f aca="false">SMALL(O138:O157,1)</f>
        <v>-1.25522757167275</v>
      </c>
      <c r="P160" s="96"/>
      <c r="Q160" s="96"/>
      <c r="R160" s="96"/>
      <c r="S160" s="96"/>
      <c r="T160" s="96"/>
      <c r="BV160" s="103"/>
      <c r="BW160" s="103"/>
      <c r="BX160" s="103"/>
      <c r="BY160" s="103"/>
    </row>
    <row r="161" customFormat="false" ht="15" hidden="false" customHeight="false" outlineLevel="0" collapsed="false">
      <c r="B161" s="3" t="s">
        <v>372</v>
      </c>
      <c r="C161" s="136" t="n">
        <f aca="false">COUNT(J138:J157)</f>
        <v>8</v>
      </c>
      <c r="F161" s="134" t="s">
        <v>373</v>
      </c>
      <c r="G161" s="135" t="n">
        <f aca="false">IF(ABS(G159)&gt;ABS(G160),G159,G160)</f>
        <v>1.86852436772023</v>
      </c>
      <c r="J161" s="134" t="s">
        <v>373</v>
      </c>
      <c r="K161" s="135" t="n">
        <f aca="false">IF(ABS(K159)&gt;ABS(K160),K159,K160)</f>
        <v>1.75120515942216</v>
      </c>
      <c r="L161" s="96"/>
      <c r="M161" s="101"/>
      <c r="N161" s="101" t="s">
        <v>373</v>
      </c>
      <c r="O161" s="117" t="n">
        <f aca="false">IF(ABS(O159)&gt;ABS(O160),O159,O160)</f>
        <v>1.75120515942216</v>
      </c>
      <c r="P161" s="96"/>
      <c r="Q161" s="96"/>
      <c r="R161" s="96"/>
      <c r="S161" s="96"/>
      <c r="T161" s="96"/>
      <c r="BV161" s="103"/>
      <c r="BW161" s="103"/>
      <c r="BX161" s="103"/>
      <c r="BY161" s="103"/>
    </row>
    <row r="162" customFormat="false" ht="15" hidden="false" customHeight="false" outlineLevel="0" collapsed="false">
      <c r="B162" s="134" t="s">
        <v>374</v>
      </c>
      <c r="C162" s="138" t="n">
        <f aca="false">K162</f>
        <v>14905.5679166667</v>
      </c>
      <c r="F162" s="134" t="s">
        <v>374</v>
      </c>
      <c r="G162" s="139" t="n">
        <f aca="false">AVERAGE(F138:F157)</f>
        <v>15881.6537037037</v>
      </c>
      <c r="J162" s="134" t="s">
        <v>374</v>
      </c>
      <c r="K162" s="139" t="n">
        <f aca="false">AVERAGE(J138:J157)</f>
        <v>14905.5679166667</v>
      </c>
      <c r="L162" s="96"/>
      <c r="M162" s="101"/>
      <c r="N162" s="101" t="s">
        <v>374</v>
      </c>
      <c r="O162" s="142" t="n">
        <f aca="false">AVERAGE(N138:N157)</f>
        <v>14905.5679166667</v>
      </c>
      <c r="P162" s="96"/>
      <c r="Q162" s="96"/>
      <c r="R162" s="96"/>
      <c r="S162" s="96"/>
      <c r="T162" s="96"/>
      <c r="BV162" s="103"/>
      <c r="BW162" s="103"/>
      <c r="BX162" s="103"/>
      <c r="BY162" s="103"/>
    </row>
    <row r="163" customFormat="false" ht="15" hidden="false" customHeight="false" outlineLevel="0" collapsed="false">
      <c r="B163" s="134" t="s">
        <v>375</v>
      </c>
      <c r="C163" s="138" t="n">
        <f aca="false">K163</f>
        <v>14155</v>
      </c>
      <c r="F163" s="134" t="s">
        <v>375</v>
      </c>
      <c r="G163" s="143" t="n">
        <f aca="false">MEDIAN(F138:F157)</f>
        <v>14450</v>
      </c>
      <c r="J163" s="134" t="s">
        <v>375</v>
      </c>
      <c r="K163" s="143" t="n">
        <f aca="false">MEDIAN(J138:J157)</f>
        <v>14155</v>
      </c>
      <c r="L163" s="152"/>
      <c r="M163" s="101"/>
      <c r="N163" s="101" t="s">
        <v>375</v>
      </c>
      <c r="O163" s="148" t="n">
        <f aca="false">MEDIAN(N138:N157)</f>
        <v>14155</v>
      </c>
      <c r="P163" s="96"/>
      <c r="Q163" s="96"/>
      <c r="R163" s="96"/>
      <c r="S163" s="96"/>
      <c r="T163" s="96"/>
      <c r="BV163" s="103"/>
      <c r="BW163" s="103"/>
      <c r="BX163" s="103"/>
      <c r="BY163" s="103"/>
    </row>
    <row r="164" customFormat="false" ht="15" hidden="false" customHeight="false" outlineLevel="0" collapsed="false">
      <c r="Z164" s="150"/>
      <c r="BV164" s="103"/>
      <c r="BW164" s="103"/>
      <c r="BX164" s="103"/>
      <c r="BY164" s="103"/>
    </row>
    <row r="165" customFormat="false" ht="15.75" hidden="false" customHeight="false" outlineLevel="0" collapsed="false">
      <c r="Z165" s="150"/>
      <c r="BV165" s="103"/>
      <c r="BW165" s="103"/>
      <c r="BX165" s="103"/>
      <c r="BY165" s="103"/>
    </row>
    <row r="166" customFormat="false" ht="15" hidden="false" customHeight="false" outlineLevel="0" collapsed="false">
      <c r="B166" s="3" t="n">
        <v>3</v>
      </c>
      <c r="C166" s="97" t="n">
        <f aca="false">COUNT(F168:F187)-$BD$6</f>
        <v>0</v>
      </c>
      <c r="E166" s="99" t="str">
        <f aca="false">"ITEM "&amp;B166&amp;" - ITERAÇÃO 01"</f>
        <v>ITEM 3 - ITERAÇÃO 01</v>
      </c>
      <c r="F166" s="99"/>
      <c r="G166" s="99"/>
      <c r="I166" s="100" t="str">
        <f aca="false">"ITEM "&amp;B166&amp;" - ITERAÇÃO 02"</f>
        <v>ITEM 3 - ITERAÇÃO 02</v>
      </c>
      <c r="J166" s="100"/>
      <c r="K166" s="100"/>
      <c r="BV166" s="103"/>
      <c r="BW166" s="103"/>
      <c r="BX166" s="103"/>
      <c r="BY166" s="103"/>
    </row>
    <row r="167" customFormat="false" ht="15" hidden="false" customHeight="false" outlineLevel="0" collapsed="false">
      <c r="E167" s="106" t="s">
        <v>363</v>
      </c>
      <c r="F167" s="105" t="s">
        <v>364</v>
      </c>
      <c r="G167" s="107" t="s">
        <v>365</v>
      </c>
      <c r="I167" s="153" t="s">
        <v>363</v>
      </c>
      <c r="J167" s="153" t="s">
        <v>364</v>
      </c>
      <c r="K167" s="153" t="s">
        <v>365</v>
      </c>
      <c r="BV167" s="103"/>
      <c r="BW167" s="103"/>
      <c r="BX167" s="103"/>
      <c r="BY167" s="103"/>
    </row>
    <row r="168" customFormat="false" ht="15.75" hidden="false" customHeight="false" outlineLevel="0" collapsed="false">
      <c r="E168" s="154" t="s">
        <v>116</v>
      </c>
      <c r="F168" s="118" t="n">
        <v>1531.2</v>
      </c>
      <c r="G168" s="114" t="n">
        <f aca="false">IFERROR((F168-AVERAGE(F168:F187))/STDEV(F168:F187),"-")</f>
        <v>1.50032033489052</v>
      </c>
      <c r="I168" s="155" t="str">
        <f aca="false">E168</f>
        <v>T</v>
      </c>
      <c r="J168" s="156" t="n">
        <f aca="false">F168</f>
        <v>1531.2</v>
      </c>
      <c r="K168" s="157" t="n">
        <f aca="false">IFERROR((J168-AVERAGE(J168:J187))/STDEV(J168:J187),"-")</f>
        <v>1.50032033489052</v>
      </c>
      <c r="BV168" s="103"/>
      <c r="BW168" s="103"/>
      <c r="BX168" s="103"/>
      <c r="BY168" s="103"/>
    </row>
    <row r="169" customFormat="false" ht="15.75" hidden="false" customHeight="false" outlineLevel="0" collapsed="false">
      <c r="E169" s="154" t="s">
        <v>107</v>
      </c>
      <c r="F169" s="118" t="n">
        <v>1324.26</v>
      </c>
      <c r="G169" s="114" t="n">
        <f aca="false">IFERROR((F169-AVERAGE(F168:F187))/STDEV(F168:F187),"-")</f>
        <v>0.699346132867309</v>
      </c>
      <c r="I169" s="155" t="str">
        <f aca="false">E169</f>
        <v>S</v>
      </c>
      <c r="J169" s="156" t="n">
        <f aca="false">F169</f>
        <v>1324.26</v>
      </c>
      <c r="K169" s="157" t="n">
        <f aca="false">IFERROR((J169-AVERAGE(J168:J187))/STDEV(J168:J187),"-")</f>
        <v>0.699346132867309</v>
      </c>
      <c r="BV169" s="103"/>
      <c r="BW169" s="103"/>
      <c r="BX169" s="103"/>
      <c r="BY169" s="103"/>
    </row>
    <row r="170" customFormat="false" ht="15.75" hidden="false" customHeight="false" outlineLevel="0" collapsed="false">
      <c r="E170" s="154" t="s">
        <v>111</v>
      </c>
      <c r="F170" s="118" t="n">
        <v>1210</v>
      </c>
      <c r="G170" s="114" t="n">
        <f aca="false">IFERROR((F170-AVERAGE(F168:F187))/STDEV(F168:F187),"-")</f>
        <v>0.257095662570738</v>
      </c>
      <c r="I170" s="155" t="str">
        <f aca="false">E170</f>
        <v>R</v>
      </c>
      <c r="J170" s="156" t="n">
        <f aca="false">F170</f>
        <v>1210</v>
      </c>
      <c r="K170" s="157" t="n">
        <f aca="false">IFERROR((J170-AVERAGE(J168:J187))/STDEV(J168:J187),"-")</f>
        <v>0.257095662570738</v>
      </c>
      <c r="BV170" s="103"/>
      <c r="BW170" s="103"/>
      <c r="BX170" s="103"/>
      <c r="BY170" s="103"/>
    </row>
    <row r="171" customFormat="false" ht="15.75" hidden="false" customHeight="false" outlineLevel="0" collapsed="false">
      <c r="E171" s="154" t="s">
        <v>70</v>
      </c>
      <c r="F171" s="119" t="n">
        <v>1021</v>
      </c>
      <c r="G171" s="114" t="n">
        <f aca="false">IFERROR((F171-AVERAGE(F168:F187))/STDEV(F168:F187),"-")</f>
        <v>-0.474440648352173</v>
      </c>
      <c r="I171" s="155" t="str">
        <f aca="false">E171</f>
        <v>J</v>
      </c>
      <c r="J171" s="156" t="n">
        <f aca="false">F171</f>
        <v>1021</v>
      </c>
      <c r="K171" s="157" t="n">
        <f aca="false">IFERROR((J171-AVERAGE(J168:J187))/STDEV(J168:J187),"-")</f>
        <v>-0.474440648352173</v>
      </c>
      <c r="BV171" s="103"/>
      <c r="BW171" s="103"/>
      <c r="BX171" s="103"/>
      <c r="BY171" s="103"/>
    </row>
    <row r="172" customFormat="false" ht="15.75" hidden="false" customHeight="false" outlineLevel="0" collapsed="false">
      <c r="E172" s="154" t="s">
        <v>81</v>
      </c>
      <c r="F172" s="119" t="n">
        <v>899</v>
      </c>
      <c r="G172" s="114" t="n">
        <f aca="false">IFERROR((F172-AVERAGE(F168:F187))/STDEV(F168:F187),"-")</f>
        <v>-0.946649272334158</v>
      </c>
      <c r="I172" s="155" t="str">
        <f aca="false">E172</f>
        <v>L</v>
      </c>
      <c r="J172" s="156" t="n">
        <f aca="false">F172</f>
        <v>899</v>
      </c>
      <c r="K172" s="157" t="n">
        <f aca="false">IFERROR((J172-AVERAGE(J168:J187))/STDEV(J168:J187),"-")</f>
        <v>-0.946649272334158</v>
      </c>
      <c r="BV172" s="103"/>
      <c r="BW172" s="103"/>
      <c r="BX172" s="103"/>
      <c r="BY172" s="103"/>
    </row>
    <row r="173" customFormat="false" ht="15.75" hidden="false" customHeight="false" outlineLevel="0" collapsed="false">
      <c r="E173" s="154" t="s">
        <v>191</v>
      </c>
      <c r="F173" s="119" t="n">
        <v>876</v>
      </c>
      <c r="G173" s="114" t="n">
        <f aca="false">IFERROR((F173-AVERAGE(F168:F187))/STDEV(F168:F187),"-")</f>
        <v>-1.03567220964224</v>
      </c>
      <c r="I173" s="155" t="str">
        <f aca="false">E173</f>
        <v>AM</v>
      </c>
      <c r="J173" s="156" t="n">
        <f aca="false">F173</f>
        <v>876</v>
      </c>
      <c r="K173" s="157" t="n">
        <f aca="false">IFERROR((J173-AVERAGE(J168:J187))/STDEV(J168:J187),"-")</f>
        <v>-1.03567220964224</v>
      </c>
      <c r="BV173" s="103"/>
      <c r="BW173" s="103"/>
      <c r="BX173" s="103"/>
      <c r="BY173" s="103"/>
    </row>
    <row r="174" customFormat="false" ht="15.75" hidden="false" customHeight="false" outlineLevel="0" collapsed="false">
      <c r="E174" s="151" t="s">
        <v>56</v>
      </c>
      <c r="F174" s="113" t="s">
        <v>115</v>
      </c>
      <c r="G174" s="114" t="str">
        <f aca="false">IFERROR((F174-AVERAGE(F168:F187))/STDEV(F168:F187),"-")</f>
        <v>-</v>
      </c>
      <c r="I174" s="158" t="s">
        <v>56</v>
      </c>
      <c r="J174" s="156" t="str">
        <f aca="false">F174</f>
        <v>-</v>
      </c>
      <c r="K174" s="157" t="str">
        <f aca="false">IFERROR((J174-AVERAGE(J168:J187))/STDEV(J168:J187),"-")</f>
        <v>-</v>
      </c>
      <c r="BV174" s="103"/>
      <c r="BW174" s="103"/>
      <c r="BX174" s="103"/>
      <c r="BY174" s="103"/>
    </row>
    <row r="175" customFormat="false" ht="15.75" hidden="false" customHeight="false" outlineLevel="0" collapsed="false">
      <c r="E175" s="151" t="s">
        <v>62</v>
      </c>
      <c r="F175" s="113" t="s">
        <v>115</v>
      </c>
      <c r="G175" s="114" t="str">
        <f aca="false">IFERROR((F175-AVERAGE(F168:F187))/STDEV(F168:F187),"-")</f>
        <v>-</v>
      </c>
      <c r="I175" s="158" t="s">
        <v>62</v>
      </c>
      <c r="J175" s="156" t="str">
        <f aca="false">F175</f>
        <v>-</v>
      </c>
      <c r="K175" s="157" t="str">
        <f aca="false">IFERROR((J175-AVERAGE(J168:J187))/STDEV(J168:J187),"-")</f>
        <v>-</v>
      </c>
      <c r="BV175" s="103"/>
      <c r="BW175" s="103"/>
      <c r="BX175" s="103"/>
      <c r="BY175" s="103"/>
    </row>
    <row r="176" customFormat="false" ht="15.75" hidden="false" customHeight="false" outlineLevel="0" collapsed="false">
      <c r="E176" s="151" t="s">
        <v>68</v>
      </c>
      <c r="F176" s="113" t="s">
        <v>115</v>
      </c>
      <c r="G176" s="114" t="str">
        <f aca="false">IFERROR((F176-AVERAGE(F168:F187))/STDEV(F168:F187),"-")</f>
        <v>-</v>
      </c>
      <c r="I176" s="158" t="s">
        <v>68</v>
      </c>
      <c r="J176" s="156" t="str">
        <f aca="false">F176</f>
        <v>-</v>
      </c>
      <c r="K176" s="157" t="str">
        <f aca="false">IFERROR((J176-AVERAGE(J168:J187))/STDEV(J168:J187),"-")</f>
        <v>-</v>
      </c>
      <c r="BV176" s="103"/>
      <c r="BW176" s="103"/>
      <c r="BX176" s="103"/>
      <c r="BY176" s="103"/>
    </row>
    <row r="177" customFormat="false" ht="15.75" hidden="false" customHeight="false" outlineLevel="0" collapsed="false">
      <c r="E177" s="151" t="s">
        <v>70</v>
      </c>
      <c r="F177" s="113" t="s">
        <v>115</v>
      </c>
      <c r="G177" s="114" t="str">
        <f aca="false">IFERROR((F177-AVERAGE(F168:F187))/STDEV(F168:F187),"-")</f>
        <v>-</v>
      </c>
      <c r="I177" s="158" t="s">
        <v>70</v>
      </c>
      <c r="J177" s="156" t="str">
        <f aca="false">F177</f>
        <v>-</v>
      </c>
      <c r="K177" s="157" t="str">
        <f aca="false">IFERROR((J177-AVERAGE(J168:J187))/STDEV(J168:J187),"-")</f>
        <v>-</v>
      </c>
      <c r="BV177" s="103"/>
      <c r="BW177" s="103"/>
      <c r="BX177" s="103"/>
      <c r="BY177" s="103"/>
    </row>
    <row r="178" customFormat="false" ht="15.75" hidden="false" customHeight="false" outlineLevel="0" collapsed="false">
      <c r="E178" s="151" t="s">
        <v>74</v>
      </c>
      <c r="F178" s="113" t="s">
        <v>115</v>
      </c>
      <c r="G178" s="114" t="str">
        <f aca="false">IFERROR((F178-AVERAGE(F168:F187))/STDEV(F168:F187),"-")</f>
        <v>-</v>
      </c>
      <c r="I178" s="158" t="s">
        <v>74</v>
      </c>
      <c r="J178" s="156" t="str">
        <f aca="false">F178</f>
        <v>-</v>
      </c>
      <c r="K178" s="157" t="str">
        <f aca="false">IFERROR((J178-AVERAGE(J168:J187))/STDEV(J168:J187),"-")</f>
        <v>-</v>
      </c>
      <c r="BV178" s="103"/>
      <c r="BW178" s="103"/>
      <c r="BX178" s="103"/>
      <c r="BY178" s="103"/>
    </row>
    <row r="179" customFormat="false" ht="15.75" hidden="false" customHeight="false" outlineLevel="0" collapsed="false">
      <c r="E179" s="151" t="s">
        <v>81</v>
      </c>
      <c r="F179" s="113" t="s">
        <v>115</v>
      </c>
      <c r="G179" s="114" t="str">
        <f aca="false">IFERROR((F179-AVERAGE(F168:F187))/STDEV(F168:F187),"-")</f>
        <v>-</v>
      </c>
      <c r="I179" s="158" t="s">
        <v>81</v>
      </c>
      <c r="J179" s="156" t="str">
        <f aca="false">F179</f>
        <v>-</v>
      </c>
      <c r="K179" s="157" t="str">
        <f aca="false">IFERROR((J179-AVERAGE(J168:J187))/STDEV(J168:J187),"-")</f>
        <v>-</v>
      </c>
      <c r="BV179" s="103"/>
      <c r="BW179" s="103"/>
      <c r="BX179" s="103"/>
      <c r="BY179" s="103"/>
    </row>
    <row r="180" customFormat="false" ht="15.75" hidden="false" customHeight="false" outlineLevel="0" collapsed="false">
      <c r="E180" s="151" t="s">
        <v>87</v>
      </c>
      <c r="F180" s="113" t="s">
        <v>115</v>
      </c>
      <c r="G180" s="114" t="str">
        <f aca="false">IFERROR((F180-AVERAGE(F168:F187))/STDEV(F168:F187),"-")</f>
        <v>-</v>
      </c>
      <c r="I180" s="158" t="s">
        <v>87</v>
      </c>
      <c r="J180" s="156" t="s">
        <v>115</v>
      </c>
      <c r="K180" s="157" t="str">
        <f aca="false">IFERROR((J180-AVERAGE(J168:J187))/STDEV(J168:J187),"-")</f>
        <v>-</v>
      </c>
      <c r="BV180" s="103"/>
      <c r="BW180" s="103"/>
      <c r="BX180" s="103"/>
      <c r="BY180" s="103"/>
    </row>
    <row r="181" customFormat="false" ht="15.75" hidden="false" customHeight="false" outlineLevel="0" collapsed="false">
      <c r="E181" s="151" t="s">
        <v>90</v>
      </c>
      <c r="F181" s="113" t="s">
        <v>115</v>
      </c>
      <c r="G181" s="114" t="str">
        <f aca="false">IFERROR((F181-AVERAGE(F168:F187))/STDEV(F168:F187),"-")</f>
        <v>-</v>
      </c>
      <c r="I181" s="158" t="s">
        <v>90</v>
      </c>
      <c r="J181" s="156" t="str">
        <f aca="false">F181</f>
        <v>-</v>
      </c>
      <c r="K181" s="157" t="str">
        <f aca="false">IFERROR((J181-AVERAGE(J168:J187))/STDEV(J168:J187),"-")</f>
        <v>-</v>
      </c>
      <c r="BV181" s="103"/>
      <c r="BW181" s="103"/>
      <c r="BX181" s="103"/>
      <c r="BY181" s="103"/>
    </row>
    <row r="182" customFormat="false" ht="15.75" hidden="false" customHeight="false" outlineLevel="0" collapsed="false">
      <c r="E182" s="151" t="s">
        <v>93</v>
      </c>
      <c r="F182" s="113" t="s">
        <v>115</v>
      </c>
      <c r="G182" s="114" t="str">
        <f aca="false">IFERROR((F182-AVERAGE(F168:F187))/STDEV(F168:F187),"-")</f>
        <v>-</v>
      </c>
      <c r="I182" s="158" t="s">
        <v>93</v>
      </c>
      <c r="J182" s="156" t="str">
        <f aca="false">F182</f>
        <v>-</v>
      </c>
      <c r="K182" s="157" t="str">
        <f aca="false">IFERROR((J182-AVERAGE(J168:J187))/STDEV(J168:J187),"-")</f>
        <v>-</v>
      </c>
      <c r="BV182" s="103"/>
      <c r="BW182" s="103"/>
      <c r="BX182" s="103"/>
      <c r="BY182" s="103"/>
    </row>
    <row r="183" customFormat="false" ht="15.75" hidden="false" customHeight="false" outlineLevel="0" collapsed="false">
      <c r="E183" s="151" t="s">
        <v>96</v>
      </c>
      <c r="F183" s="113" t="s">
        <v>115</v>
      </c>
      <c r="G183" s="114" t="str">
        <f aca="false">IFERROR((F183-AVERAGE(F168:F187))/STDEV(F168:F187),"-")</f>
        <v>-</v>
      </c>
      <c r="I183" s="158" t="s">
        <v>96</v>
      </c>
      <c r="J183" s="156" t="str">
        <f aca="false">F183</f>
        <v>-</v>
      </c>
      <c r="K183" s="157" t="str">
        <f aca="false">IFERROR((J183-AVERAGE(J168:J187))/STDEV(J168:J187),"-")</f>
        <v>-</v>
      </c>
      <c r="BV183" s="103"/>
      <c r="BW183" s="103"/>
      <c r="BX183" s="103"/>
      <c r="BY183" s="103"/>
    </row>
    <row r="184" customFormat="false" ht="15.75" hidden="false" customHeight="false" outlineLevel="0" collapsed="false">
      <c r="E184" s="151" t="s">
        <v>103</v>
      </c>
      <c r="F184" s="113" t="s">
        <v>115</v>
      </c>
      <c r="G184" s="114" t="str">
        <f aca="false">IFERROR((F184-AVERAGE(F168:F187))/STDEV(F168:F187),"-")</f>
        <v>-</v>
      </c>
      <c r="I184" s="158" t="s">
        <v>103</v>
      </c>
      <c r="J184" s="156" t="str">
        <f aca="false">F184</f>
        <v>-</v>
      </c>
      <c r="K184" s="157" t="str">
        <f aca="false">IFERROR((J184-AVERAGE(J168:J187))/STDEV(J168:J187),"-")</f>
        <v>-</v>
      </c>
      <c r="BV184" s="103"/>
      <c r="BW184" s="103"/>
      <c r="BX184" s="103"/>
      <c r="BY184" s="103"/>
    </row>
    <row r="185" customFormat="false" ht="15.75" hidden="false" customHeight="false" outlineLevel="0" collapsed="false">
      <c r="E185" s="151" t="s">
        <v>111</v>
      </c>
      <c r="F185" s="113" t="s">
        <v>115</v>
      </c>
      <c r="G185" s="114" t="str">
        <f aca="false">IFERROR((F185-AVERAGE(F168:F187))/STDEV(F168:F187),"-")</f>
        <v>-</v>
      </c>
      <c r="I185" s="158" t="s">
        <v>111</v>
      </c>
      <c r="J185" s="156" t="str">
        <f aca="false">F185</f>
        <v>-</v>
      </c>
      <c r="K185" s="157" t="str">
        <f aca="false">IFERROR((J185-AVERAGE(J168:J187))/STDEV(J168:J187),"-")</f>
        <v>-</v>
      </c>
      <c r="BV185" s="103"/>
      <c r="BW185" s="103"/>
      <c r="BX185" s="103"/>
      <c r="BY185" s="103"/>
    </row>
    <row r="186" customFormat="false" ht="15.75" hidden="false" customHeight="false" outlineLevel="0" collapsed="false">
      <c r="E186" s="151" t="s">
        <v>107</v>
      </c>
      <c r="F186" s="113" t="s">
        <v>115</v>
      </c>
      <c r="G186" s="114" t="str">
        <f aca="false">IFERROR((F186-AVERAGE(F168:F187))/STDEV(F168:F187),"-")</f>
        <v>-</v>
      </c>
      <c r="I186" s="158" t="s">
        <v>107</v>
      </c>
      <c r="J186" s="156" t="str">
        <f aca="false">F186</f>
        <v>-</v>
      </c>
      <c r="K186" s="157" t="str">
        <f aca="false">IFERROR((J186-AVERAGE(J168:J187))/STDEV(J168:J187),"-")</f>
        <v>-</v>
      </c>
      <c r="BV186" s="103"/>
      <c r="BW186" s="103"/>
      <c r="BX186" s="103"/>
      <c r="BY186" s="103"/>
    </row>
    <row r="187" customFormat="false" ht="15.75" hidden="false" customHeight="false" outlineLevel="0" collapsed="false">
      <c r="E187" s="151" t="s">
        <v>116</v>
      </c>
      <c r="F187" s="113" t="s">
        <v>115</v>
      </c>
      <c r="G187" s="114" t="str">
        <f aca="false">IFERROR((F187-AVERAGE(F168:F187))/STDEV(F168:F187),"-")</f>
        <v>-</v>
      </c>
      <c r="I187" s="158" t="s">
        <v>116</v>
      </c>
      <c r="J187" s="156" t="str">
        <f aca="false">F187</f>
        <v>-</v>
      </c>
      <c r="K187" s="157" t="str">
        <f aca="false">IFERROR((J187-AVERAGE(J168:J187))/STDEV(J168:J187),"-")</f>
        <v>-</v>
      </c>
      <c r="BV187" s="103"/>
      <c r="BW187" s="103"/>
      <c r="BX187" s="103"/>
      <c r="BY187" s="103"/>
    </row>
    <row r="188" customFormat="false" ht="30.75" hidden="false" customHeight="false" outlineLevel="0" collapsed="false">
      <c r="A188" s="2"/>
      <c r="B188" s="2"/>
      <c r="C188" s="2"/>
      <c r="D188" s="2"/>
      <c r="E188" s="126" t="s">
        <v>369</v>
      </c>
      <c r="F188" s="127" t="n">
        <f aca="false">STDEV(F168:F187)/AVERAGE(F168:F187)</f>
        <v>0.225923095952741</v>
      </c>
      <c r="G188" s="128"/>
      <c r="H188" s="2"/>
      <c r="I188" s="159" t="s">
        <v>369</v>
      </c>
      <c r="J188" s="160" t="n">
        <f aca="false">STDEV(J168:J187)/AVERAGE(J168:J187)</f>
        <v>0.225923095952741</v>
      </c>
      <c r="K188" s="161"/>
      <c r="L188" s="2"/>
      <c r="BV188" s="103"/>
      <c r="BW188" s="103"/>
      <c r="BX188" s="103"/>
      <c r="BY188" s="103"/>
      <c r="BZ188" s="2"/>
      <c r="CA188" s="2"/>
      <c r="CB188" s="2"/>
    </row>
    <row r="189" customFormat="false" ht="15" hidden="false" customHeight="false" outlineLevel="0" collapsed="false">
      <c r="F189" s="132" t="s">
        <v>370</v>
      </c>
      <c r="G189" s="133" t="n">
        <f aca="false">LARGE(G168:G187,1)</f>
        <v>1.50032033489052</v>
      </c>
      <c r="I189" s="33"/>
      <c r="J189" s="33" t="s">
        <v>370</v>
      </c>
      <c r="K189" s="157" t="n">
        <f aca="false">LARGE(K168:K187,1)</f>
        <v>1.50032033489052</v>
      </c>
      <c r="BV189" s="103"/>
      <c r="BW189" s="103"/>
      <c r="BX189" s="103"/>
      <c r="BY189" s="103"/>
    </row>
    <row r="190" customFormat="false" ht="15" hidden="false" customHeight="false" outlineLevel="0" collapsed="false">
      <c r="F190" s="134" t="s">
        <v>371</v>
      </c>
      <c r="G190" s="135" t="n">
        <f aca="false">SMALL(G168:G187,1)</f>
        <v>-1.03567220964224</v>
      </c>
      <c r="I190" s="33"/>
      <c r="J190" s="33" t="s">
        <v>371</v>
      </c>
      <c r="K190" s="157" t="n">
        <f aca="false">SMALL(K168:K187,1)</f>
        <v>-1.03567220964224</v>
      </c>
      <c r="BV190" s="103"/>
      <c r="BW190" s="103"/>
      <c r="BX190" s="103"/>
      <c r="BY190" s="103"/>
    </row>
    <row r="191" customFormat="false" ht="15" hidden="false" customHeight="false" outlineLevel="0" collapsed="false">
      <c r="B191" s="3" t="s">
        <v>372</v>
      </c>
      <c r="C191" s="136" t="n">
        <f aca="false">COUNT(F168:F187)</f>
        <v>6</v>
      </c>
      <c r="F191" s="134" t="s">
        <v>373</v>
      </c>
      <c r="G191" s="135" t="n">
        <f aca="false">IF(ABS(G189)&gt;ABS(G190),G189,G190)</f>
        <v>1.50032033489052</v>
      </c>
      <c r="I191" s="33"/>
      <c r="J191" s="33" t="s">
        <v>373</v>
      </c>
      <c r="K191" s="157" t="n">
        <f aca="false">IF(ABS(K189)&gt;ABS(K190),K189,K190)</f>
        <v>1.50032033489052</v>
      </c>
      <c r="BV191" s="103"/>
      <c r="BW191" s="103"/>
      <c r="BX191" s="103"/>
      <c r="BY191" s="103"/>
    </row>
    <row r="192" customFormat="false" ht="15" hidden="false" customHeight="false" outlineLevel="0" collapsed="false">
      <c r="B192" s="134" t="s">
        <v>374</v>
      </c>
      <c r="C192" s="138" t="n">
        <f aca="false">G192</f>
        <v>1143.57666666667</v>
      </c>
      <c r="F192" s="134" t="s">
        <v>374</v>
      </c>
      <c r="G192" s="139" t="n">
        <f aca="false">AVERAGE(F168:F187)</f>
        <v>1143.57666666667</v>
      </c>
      <c r="I192" s="33"/>
      <c r="J192" s="33" t="s">
        <v>374</v>
      </c>
      <c r="K192" s="162" t="n">
        <f aca="false">AVERAGE(J168:J187)</f>
        <v>1143.57666666667</v>
      </c>
      <c r="BV192" s="103"/>
      <c r="BW192" s="103"/>
      <c r="BX192" s="103"/>
      <c r="BY192" s="103"/>
    </row>
    <row r="193" customFormat="false" ht="15" hidden="false" customHeight="false" outlineLevel="0" collapsed="false">
      <c r="B193" s="134" t="s">
        <v>375</v>
      </c>
      <c r="C193" s="138" t="n">
        <f aca="false">G193</f>
        <v>1115.5</v>
      </c>
      <c r="F193" s="134" t="s">
        <v>375</v>
      </c>
      <c r="G193" s="143" t="n">
        <f aca="false">MEDIAN(F168:F187)</f>
        <v>1115.5</v>
      </c>
      <c r="I193" s="33"/>
      <c r="J193" s="33" t="s">
        <v>375</v>
      </c>
      <c r="K193" s="147" t="n">
        <f aca="false">MEDIAN(J168:J187)</f>
        <v>1115.5</v>
      </c>
      <c r="BV193" s="103"/>
      <c r="BW193" s="103"/>
      <c r="BX193" s="103"/>
      <c r="BY193" s="103"/>
    </row>
    <row r="194" customFormat="false" ht="15" hidden="false" customHeight="false" outlineLevel="0" collapsed="false">
      <c r="U194" s="150"/>
      <c r="BV194" s="103"/>
      <c r="BW194" s="103"/>
      <c r="BX194" s="103"/>
      <c r="BY194" s="103"/>
    </row>
    <row r="195" customFormat="false" ht="15.75" hidden="false" customHeight="false" outlineLevel="0" collapsed="false">
      <c r="U195" s="150"/>
      <c r="BV195" s="103"/>
      <c r="BW195" s="103"/>
      <c r="BX195" s="103"/>
      <c r="BY195" s="103"/>
    </row>
    <row r="196" customFormat="false" ht="15" hidden="false" customHeight="false" outlineLevel="0" collapsed="false">
      <c r="B196" s="3" t="n">
        <v>4</v>
      </c>
      <c r="C196" s="97" t="n">
        <f aca="false">COUNT(F198:F217)-$BD$7</f>
        <v>0</v>
      </c>
      <c r="E196" s="98" t="str">
        <f aca="false">"ITEM "&amp;B196&amp;" - ITERAÇÃO 01"</f>
        <v>ITEM 4 - ITERAÇÃO 01</v>
      </c>
      <c r="F196" s="98"/>
      <c r="G196" s="98"/>
      <c r="I196" s="99" t="str">
        <f aca="false">"ITEM "&amp;B196&amp;" - ITERAÇÃO 02"</f>
        <v>ITEM 4 - ITERAÇÃO 02</v>
      </c>
      <c r="J196" s="99"/>
      <c r="K196" s="99"/>
      <c r="M196" s="100" t="str">
        <f aca="false">"ITEM "&amp;F196&amp;" - ITERAÇÃO 03"</f>
        <v>ITEM  - ITERAÇÃO 03</v>
      </c>
      <c r="N196" s="100"/>
      <c r="O196" s="100"/>
      <c r="BV196" s="103"/>
      <c r="BW196" s="103"/>
      <c r="BX196" s="103"/>
      <c r="BY196" s="103"/>
    </row>
    <row r="197" customFormat="false" ht="15" hidden="false" customHeight="false" outlineLevel="0" collapsed="false">
      <c r="E197" s="105" t="s">
        <v>363</v>
      </c>
      <c r="F197" s="105" t="s">
        <v>364</v>
      </c>
      <c r="G197" s="105" t="s">
        <v>365</v>
      </c>
      <c r="I197" s="106" t="s">
        <v>363</v>
      </c>
      <c r="J197" s="105" t="s">
        <v>364</v>
      </c>
      <c r="K197" s="107" t="s">
        <v>365</v>
      </c>
      <c r="M197" s="153" t="s">
        <v>363</v>
      </c>
      <c r="N197" s="153" t="s">
        <v>364</v>
      </c>
      <c r="O197" s="153" t="s">
        <v>365</v>
      </c>
      <c r="BV197" s="103"/>
      <c r="BW197" s="103"/>
      <c r="BX197" s="103"/>
      <c r="BY197" s="103"/>
    </row>
    <row r="198" customFormat="false" ht="15.75" hidden="false" customHeight="false" outlineLevel="0" collapsed="false">
      <c r="E198" s="109" t="s">
        <v>116</v>
      </c>
      <c r="F198" s="110" t="n">
        <v>4593.6</v>
      </c>
      <c r="G198" s="111" t="n">
        <f aca="false">IFERROR((F198-AVERAGE(F198:F218))/STDEV(F198:F218),"-")</f>
        <v>1.44650248844827</v>
      </c>
      <c r="I198" s="112" t="str">
        <f aca="false">E198</f>
        <v>T</v>
      </c>
      <c r="J198" s="113" t="s">
        <v>115</v>
      </c>
      <c r="K198" s="114" t="str">
        <f aca="false">IFERROR((J198-AVERAGE(J198:J218))/STDEV(J198:J218),"-")</f>
        <v>-</v>
      </c>
      <c r="M198" s="158" t="s">
        <v>19</v>
      </c>
      <c r="N198" s="156" t="str">
        <f aca="false">J198</f>
        <v>-</v>
      </c>
      <c r="O198" s="157" t="str">
        <f aca="false">IFERROR((N198-AVERAGE(N198:N218))/STDEV(N198:N218),"-")</f>
        <v>-</v>
      </c>
      <c r="BV198" s="103"/>
      <c r="BW198" s="103"/>
      <c r="BX198" s="103"/>
      <c r="BY198" s="103"/>
    </row>
    <row r="199" customFormat="false" ht="15.75" hidden="false" customHeight="false" outlineLevel="0" collapsed="false">
      <c r="E199" s="109" t="s">
        <v>107</v>
      </c>
      <c r="F199" s="118" t="n">
        <v>3972.77</v>
      </c>
      <c r="G199" s="34" t="n">
        <f aca="false">IFERROR((F199-AVERAGE(F198:F218))/STDEV(F198:F218),"-")</f>
        <v>0.743766528067696</v>
      </c>
      <c r="I199" s="112" t="str">
        <f aca="false">E199</f>
        <v>S</v>
      </c>
      <c r="J199" s="113" t="n">
        <f aca="false">F199</f>
        <v>3972.77</v>
      </c>
      <c r="K199" s="114" t="n">
        <f aca="false">IFERROR((J199-AVERAGE(J198:J218))/STDEV(J198:J218),"-")</f>
        <v>1.30958104327369</v>
      </c>
      <c r="M199" s="158" t="s">
        <v>28</v>
      </c>
      <c r="N199" s="156" t="s">
        <v>115</v>
      </c>
      <c r="O199" s="157" t="str">
        <f aca="false">IFERROR((N199-AVERAGE(N198:N218))/STDEV(N198:N218),"-")</f>
        <v>-</v>
      </c>
      <c r="BV199" s="103"/>
      <c r="BW199" s="103"/>
      <c r="BX199" s="103"/>
      <c r="BY199" s="103"/>
    </row>
    <row r="200" customFormat="false" ht="15.75" hidden="false" customHeight="false" outlineLevel="0" collapsed="false">
      <c r="E200" s="109" t="s">
        <v>111</v>
      </c>
      <c r="F200" s="118" t="n">
        <v>3630</v>
      </c>
      <c r="G200" s="34" t="n">
        <f aca="false">IFERROR((F200-AVERAGE(F198:F218))/STDEV(F198:F218),"-")</f>
        <v>0.355774960102794</v>
      </c>
      <c r="I200" s="112" t="str">
        <f aca="false">E200</f>
        <v>R</v>
      </c>
      <c r="J200" s="113" t="n">
        <f aca="false">F200</f>
        <v>3630</v>
      </c>
      <c r="K200" s="114" t="n">
        <f aca="false">IFERROR((J200-AVERAGE(J198:J218))/STDEV(J198:J218),"-")</f>
        <v>0.817738413813737</v>
      </c>
      <c r="M200" s="158" t="s">
        <v>38</v>
      </c>
      <c r="N200" s="156" t="n">
        <f aca="false">J200</f>
        <v>3630</v>
      </c>
      <c r="O200" s="157" t="n">
        <f aca="false">IFERROR((N200-AVERAGE(N198:N218))/STDEV(N198:N218),"-")</f>
        <v>1.12246586546293</v>
      </c>
      <c r="BV200" s="103"/>
      <c r="BW200" s="103"/>
      <c r="BX200" s="103"/>
      <c r="BY200" s="103"/>
    </row>
    <row r="201" customFormat="false" ht="15.75" hidden="false" customHeight="false" outlineLevel="0" collapsed="false">
      <c r="E201" s="109" t="s">
        <v>19</v>
      </c>
      <c r="F201" s="119" t="n">
        <v>2687.5</v>
      </c>
      <c r="G201" s="34" t="n">
        <f aca="false">IFERROR((F201-AVERAGE(F198:F218))/STDEV(F198:F218),"-")</f>
        <v>-0.711068850052469</v>
      </c>
      <c r="I201" s="112" t="str">
        <f aca="false">E201</f>
        <v>A</v>
      </c>
      <c r="J201" s="113" t="n">
        <f aca="false">F201</f>
        <v>2687.5</v>
      </c>
      <c r="K201" s="114" t="n">
        <f aca="false">IFERROR((J201-AVERAGE(J198:J218))/STDEV(J198:J218),"-")</f>
        <v>-0.534660215780478</v>
      </c>
      <c r="M201" s="158" t="s">
        <v>43</v>
      </c>
      <c r="N201" s="156" t="n">
        <f aca="false">J201</f>
        <v>2687.5</v>
      </c>
      <c r="O201" s="157" t="n">
        <f aca="false">IFERROR((N201-AVERAGE(N198:N218))/STDEV(N198:N218),"-")</f>
        <v>-0.326599632339317</v>
      </c>
      <c r="BV201" s="103"/>
      <c r="BW201" s="103"/>
      <c r="BX201" s="103"/>
      <c r="BY201" s="103"/>
    </row>
    <row r="202" customFormat="false" ht="15.75" hidden="false" customHeight="false" outlineLevel="0" collapsed="false">
      <c r="E202" s="109" t="s">
        <v>191</v>
      </c>
      <c r="F202" s="119" t="n">
        <v>2628</v>
      </c>
      <c r="G202" s="34" t="n">
        <f aca="false">IFERROR((F202-AVERAGE(F198:F218))/STDEV(F198:F218),"-")</f>
        <v>-0.778418671489327</v>
      </c>
      <c r="I202" s="112" t="str">
        <f aca="false">E202</f>
        <v>AM</v>
      </c>
      <c r="J202" s="113" t="n">
        <f aca="false">F202</f>
        <v>2628</v>
      </c>
      <c r="K202" s="114" t="n">
        <f aca="false">IFERROR((J202-AVERAGE(J198:J218))/STDEV(J198:J218),"-")</f>
        <v>-0.620037105394118</v>
      </c>
      <c r="M202" s="158" t="s">
        <v>48</v>
      </c>
      <c r="N202" s="156" t="s">
        <v>115</v>
      </c>
      <c r="O202" s="157" t="str">
        <f aca="false">IFERROR((N202-AVERAGE(N198:N218))/STDEV(N198:N218),"-")</f>
        <v>-</v>
      </c>
      <c r="BV202" s="103"/>
      <c r="BW202" s="103"/>
      <c r="BX202" s="103"/>
      <c r="BY202" s="103"/>
    </row>
    <row r="203" customFormat="false" ht="15.75" hidden="false" customHeight="false" outlineLevel="0" collapsed="false">
      <c r="E203" s="109" t="s">
        <v>62</v>
      </c>
      <c r="F203" s="119" t="n">
        <v>2382.28</v>
      </c>
      <c r="G203" s="34" t="n">
        <f aca="false">IFERROR((F203-AVERAGE(F198:F218))/STDEV(F198:F218),"-")</f>
        <v>-1.05655645507697</v>
      </c>
      <c r="I203" s="112" t="str">
        <f aca="false">E203</f>
        <v>H</v>
      </c>
      <c r="J203" s="113" t="n">
        <f aca="false">F203</f>
        <v>2382.28</v>
      </c>
      <c r="K203" s="114" t="n">
        <f aca="false">IFERROR((J203-AVERAGE(J198:J218))/STDEV(J198:J218),"-")</f>
        <v>-0.972622135912835</v>
      </c>
      <c r="M203" s="158" t="s">
        <v>52</v>
      </c>
      <c r="N203" s="156" t="n">
        <f aca="false">J203</f>
        <v>2382.28</v>
      </c>
      <c r="O203" s="157" t="n">
        <f aca="false">IFERROR((N203-AVERAGE(N198:N218))/STDEV(N198:N218),"-")</f>
        <v>-0.795866233123617</v>
      </c>
      <c r="BV203" s="103"/>
      <c r="BW203" s="103"/>
      <c r="BX203" s="103"/>
      <c r="BY203" s="103"/>
    </row>
    <row r="204" customFormat="false" ht="15.75" hidden="false" customHeight="false" outlineLevel="0" collapsed="false">
      <c r="E204" s="120" t="s">
        <v>56</v>
      </c>
      <c r="F204" s="113" t="s">
        <v>115</v>
      </c>
      <c r="G204" s="34" t="str">
        <f aca="false">IFERROR((F204-AVERAGE(F198:F218))/STDEV(F198:F218),"-")</f>
        <v>-</v>
      </c>
      <c r="I204" s="151" t="s">
        <v>56</v>
      </c>
      <c r="J204" s="113" t="str">
        <f aca="false">F204</f>
        <v>-</v>
      </c>
      <c r="K204" s="114" t="str">
        <f aca="false">IFERROR((J204-AVERAGE(J198:J218))/STDEV(J198:J218),"-")</f>
        <v>-</v>
      </c>
      <c r="M204" s="158" t="s">
        <v>56</v>
      </c>
      <c r="N204" s="156" t="str">
        <f aca="false">J204</f>
        <v>-</v>
      </c>
      <c r="O204" s="157" t="str">
        <f aca="false">IFERROR((N204-AVERAGE(N198:N218))/STDEV(N198:N218),"-")</f>
        <v>-</v>
      </c>
      <c r="BV204" s="103"/>
      <c r="BW204" s="103"/>
      <c r="BX204" s="103"/>
      <c r="BY204" s="103"/>
    </row>
    <row r="205" customFormat="false" ht="15.75" hidden="false" customHeight="false" outlineLevel="0" collapsed="false">
      <c r="E205" s="120" t="s">
        <v>62</v>
      </c>
      <c r="F205" s="113" t="s">
        <v>115</v>
      </c>
      <c r="G205" s="34" t="str">
        <f aca="false">IFERROR((F205-AVERAGE(F198:F218))/STDEV(F198:F218),"-")</f>
        <v>-</v>
      </c>
      <c r="I205" s="151" t="s">
        <v>62</v>
      </c>
      <c r="J205" s="113" t="str">
        <f aca="false">F205</f>
        <v>-</v>
      </c>
      <c r="K205" s="114" t="str">
        <f aca="false">IFERROR((J205-AVERAGE(J198:J218))/STDEV(J198:J218),"-")</f>
        <v>-</v>
      </c>
      <c r="M205" s="158" t="s">
        <v>62</v>
      </c>
      <c r="N205" s="156" t="str">
        <f aca="false">J205</f>
        <v>-</v>
      </c>
      <c r="O205" s="157" t="str">
        <f aca="false">IFERROR((N205-AVERAGE(N198:N218))/STDEV(N198:N218),"-")</f>
        <v>-</v>
      </c>
      <c r="BV205" s="103"/>
      <c r="BW205" s="103"/>
      <c r="BX205" s="103"/>
      <c r="BY205" s="103"/>
    </row>
    <row r="206" customFormat="false" ht="15.75" hidden="false" customHeight="false" outlineLevel="0" collapsed="false">
      <c r="E206" s="120" t="s">
        <v>68</v>
      </c>
      <c r="F206" s="113" t="s">
        <v>115</v>
      </c>
      <c r="G206" s="34" t="str">
        <f aca="false">IFERROR((F206-AVERAGE(F198:F218))/STDEV(F198:F218),"-")</f>
        <v>-</v>
      </c>
      <c r="I206" s="151" t="s">
        <v>68</v>
      </c>
      <c r="J206" s="113" t="str">
        <f aca="false">F206</f>
        <v>-</v>
      </c>
      <c r="K206" s="114" t="str">
        <f aca="false">IFERROR((J206-AVERAGE(J198:J218))/STDEV(J198:J218),"-")</f>
        <v>-</v>
      </c>
      <c r="M206" s="158" t="s">
        <v>68</v>
      </c>
      <c r="N206" s="156" t="str">
        <f aca="false">J206</f>
        <v>-</v>
      </c>
      <c r="O206" s="157" t="str">
        <f aca="false">IFERROR((N206-AVERAGE(N198:N218))/STDEV(N198:N218),"-")</f>
        <v>-</v>
      </c>
      <c r="BV206" s="103"/>
      <c r="BW206" s="103"/>
      <c r="BX206" s="103"/>
      <c r="BY206" s="103"/>
    </row>
    <row r="207" customFormat="false" ht="15.75" hidden="false" customHeight="false" outlineLevel="0" collapsed="false">
      <c r="E207" s="120" t="s">
        <v>70</v>
      </c>
      <c r="F207" s="113" t="s">
        <v>115</v>
      </c>
      <c r="G207" s="34" t="str">
        <f aca="false">IFERROR((F207-AVERAGE(F198:F218))/STDEV(F198:F218),"-")</f>
        <v>-</v>
      </c>
      <c r="I207" s="151" t="s">
        <v>70</v>
      </c>
      <c r="J207" s="113" t="s">
        <v>115</v>
      </c>
      <c r="K207" s="114" t="str">
        <f aca="false">IFERROR((J207-AVERAGE(J198:J218))/STDEV(J198:J218),"-")</f>
        <v>-</v>
      </c>
      <c r="M207" s="158" t="s">
        <v>70</v>
      </c>
      <c r="N207" s="156" t="s">
        <v>115</v>
      </c>
      <c r="O207" s="157" t="str">
        <f aca="false">IFERROR((N207-AVERAGE(N198:N218))/STDEV(N198:N218),"-")</f>
        <v>-</v>
      </c>
      <c r="BV207" s="103"/>
      <c r="BW207" s="103"/>
      <c r="BX207" s="103"/>
      <c r="BY207" s="103"/>
    </row>
    <row r="208" customFormat="false" ht="15.75" hidden="false" customHeight="false" outlineLevel="0" collapsed="false">
      <c r="E208" s="120" t="s">
        <v>74</v>
      </c>
      <c r="F208" s="113" t="s">
        <v>115</v>
      </c>
      <c r="G208" s="34" t="str">
        <f aca="false">IFERROR((F208-AVERAGE(F198:F218))/STDEV(F198:F218),"-")</f>
        <v>-</v>
      </c>
      <c r="I208" s="151" t="s">
        <v>74</v>
      </c>
      <c r="J208" s="113" t="str">
        <f aca="false">F208</f>
        <v>-</v>
      </c>
      <c r="K208" s="114" t="str">
        <f aca="false">IFERROR((J208-AVERAGE(J198:J218))/STDEV(J198:J218),"-")</f>
        <v>-</v>
      </c>
      <c r="M208" s="158" t="s">
        <v>74</v>
      </c>
      <c r="N208" s="156" t="str">
        <f aca="false">J208</f>
        <v>-</v>
      </c>
      <c r="O208" s="157" t="str">
        <f aca="false">IFERROR((N208-AVERAGE(N198:N218))/STDEV(N198:N218),"-")</f>
        <v>-</v>
      </c>
      <c r="BV208" s="103"/>
      <c r="BW208" s="103"/>
      <c r="BX208" s="103"/>
      <c r="BY208" s="103"/>
    </row>
    <row r="209" customFormat="false" ht="15.75" hidden="false" customHeight="false" outlineLevel="0" collapsed="false">
      <c r="E209" s="120" t="s">
        <v>81</v>
      </c>
      <c r="F209" s="113" t="s">
        <v>115</v>
      </c>
      <c r="G209" s="34" t="str">
        <f aca="false">IFERROR((F209-AVERAGE(F198:F218))/STDEV(F198:F218),"-")</f>
        <v>-</v>
      </c>
      <c r="I209" s="151" t="s">
        <v>81</v>
      </c>
      <c r="J209" s="113" t="str">
        <f aca="false">F209</f>
        <v>-</v>
      </c>
      <c r="K209" s="114" t="str">
        <f aca="false">IFERROR((J209-AVERAGE(J198:J218))/STDEV(J198:J218),"-")</f>
        <v>-</v>
      </c>
      <c r="M209" s="158" t="s">
        <v>81</v>
      </c>
      <c r="N209" s="156" t="str">
        <f aca="false">J209</f>
        <v>-</v>
      </c>
      <c r="O209" s="157" t="str">
        <f aca="false">IFERROR((N209-AVERAGE(N198:N218))/STDEV(N198:N218),"-")</f>
        <v>-</v>
      </c>
      <c r="BV209" s="103"/>
      <c r="BW209" s="103"/>
      <c r="BX209" s="103"/>
      <c r="BY209" s="103"/>
    </row>
    <row r="210" customFormat="false" ht="15.75" hidden="false" customHeight="false" outlineLevel="0" collapsed="false">
      <c r="E210" s="120" t="s">
        <v>87</v>
      </c>
      <c r="F210" s="113" t="s">
        <v>115</v>
      </c>
      <c r="G210" s="34" t="str">
        <f aca="false">IFERROR((F210-AVERAGE(F198:F218))/STDEV(F198:F218),"-")</f>
        <v>-</v>
      </c>
      <c r="I210" s="151" t="s">
        <v>87</v>
      </c>
      <c r="J210" s="113" t="str">
        <f aca="false">F210</f>
        <v>-</v>
      </c>
      <c r="K210" s="114" t="str">
        <f aca="false">IFERROR((J210-AVERAGE(J198:J218))/STDEV(J198:J218),"-")</f>
        <v>-</v>
      </c>
      <c r="M210" s="158" t="s">
        <v>87</v>
      </c>
      <c r="N210" s="156" t="str">
        <f aca="false">J210</f>
        <v>-</v>
      </c>
      <c r="O210" s="157" t="str">
        <f aca="false">IFERROR((N210-AVERAGE(N198:N218))/STDEV(N198:N218),"-")</f>
        <v>-</v>
      </c>
      <c r="BV210" s="103"/>
      <c r="BW210" s="103"/>
      <c r="BX210" s="103"/>
      <c r="BY210" s="103"/>
    </row>
    <row r="211" customFormat="false" ht="15.75" hidden="false" customHeight="false" outlineLevel="0" collapsed="false">
      <c r="E211" s="120" t="s">
        <v>90</v>
      </c>
      <c r="F211" s="113" t="s">
        <v>115</v>
      </c>
      <c r="G211" s="34" t="str">
        <f aca="false">IFERROR((F211-AVERAGE(F198:F218))/STDEV(F198:F218),"-")</f>
        <v>-</v>
      </c>
      <c r="I211" s="151" t="s">
        <v>90</v>
      </c>
      <c r="J211" s="113" t="str">
        <f aca="false">F211</f>
        <v>-</v>
      </c>
      <c r="K211" s="114" t="str">
        <f aca="false">IFERROR((J211-AVERAGE(J198:J218))/STDEV(J198:J218),"-")</f>
        <v>-</v>
      </c>
      <c r="M211" s="158" t="s">
        <v>90</v>
      </c>
      <c r="N211" s="156" t="str">
        <f aca="false">J211</f>
        <v>-</v>
      </c>
      <c r="O211" s="157" t="str">
        <f aca="false">IFERROR((N211-AVERAGE(N198:N218))/STDEV(N198:N218),"-")</f>
        <v>-</v>
      </c>
      <c r="BV211" s="103"/>
      <c r="BW211" s="103"/>
      <c r="BX211" s="103"/>
      <c r="BY211" s="103"/>
    </row>
    <row r="212" customFormat="false" ht="15.75" hidden="false" customHeight="false" outlineLevel="0" collapsed="false">
      <c r="E212" s="120" t="s">
        <v>93</v>
      </c>
      <c r="F212" s="113" t="s">
        <v>115</v>
      </c>
      <c r="G212" s="34" t="str">
        <f aca="false">IFERROR((F212-AVERAGE(F198:F218))/STDEV(F198:F218),"-")</f>
        <v>-</v>
      </c>
      <c r="I212" s="151" t="s">
        <v>93</v>
      </c>
      <c r="J212" s="113" t="str">
        <f aca="false">F212</f>
        <v>-</v>
      </c>
      <c r="K212" s="114" t="str">
        <f aca="false">IFERROR((J212-AVERAGE(J198:J218))/STDEV(J198:J218),"-")</f>
        <v>-</v>
      </c>
      <c r="M212" s="158" t="s">
        <v>93</v>
      </c>
      <c r="N212" s="156" t="str">
        <f aca="false">J212</f>
        <v>-</v>
      </c>
      <c r="O212" s="157" t="str">
        <f aca="false">IFERROR((N212-AVERAGE(N198:N218))/STDEV(N198:N218),"-")</f>
        <v>-</v>
      </c>
      <c r="BV212" s="103"/>
      <c r="BW212" s="103"/>
      <c r="BX212" s="103"/>
      <c r="BY212" s="103"/>
    </row>
    <row r="213" customFormat="false" ht="15.75" hidden="false" customHeight="false" outlineLevel="0" collapsed="false">
      <c r="E213" s="120" t="s">
        <v>96</v>
      </c>
      <c r="F213" s="113" t="s">
        <v>115</v>
      </c>
      <c r="G213" s="34" t="str">
        <f aca="false">IFERROR((F213-AVERAGE(F198:F218))/STDEV(F198:F218),"-")</f>
        <v>-</v>
      </c>
      <c r="I213" s="151" t="s">
        <v>96</v>
      </c>
      <c r="J213" s="113" t="str">
        <f aca="false">F213</f>
        <v>-</v>
      </c>
      <c r="K213" s="114" t="str">
        <f aca="false">IFERROR((J213-AVERAGE(J198:J218))/STDEV(J198:J218),"-")</f>
        <v>-</v>
      </c>
      <c r="M213" s="158" t="s">
        <v>96</v>
      </c>
      <c r="N213" s="156" t="str">
        <f aca="false">J213</f>
        <v>-</v>
      </c>
      <c r="O213" s="157" t="str">
        <f aca="false">IFERROR((N213-AVERAGE(N198:N218))/STDEV(N198:N218),"-")</f>
        <v>-</v>
      </c>
      <c r="BV213" s="103"/>
      <c r="BW213" s="103"/>
      <c r="BX213" s="103"/>
      <c r="BY213" s="103"/>
    </row>
    <row r="214" customFormat="false" ht="15.75" hidden="false" customHeight="false" outlineLevel="0" collapsed="false">
      <c r="E214" s="120" t="s">
        <v>103</v>
      </c>
      <c r="F214" s="113" t="s">
        <v>115</v>
      </c>
      <c r="G214" s="34" t="str">
        <f aca="false">IFERROR((F214-AVERAGE(F198:F218))/STDEV(F198:F218),"-")</f>
        <v>-</v>
      </c>
      <c r="I214" s="151" t="s">
        <v>103</v>
      </c>
      <c r="J214" s="113" t="str">
        <f aca="false">F214</f>
        <v>-</v>
      </c>
      <c r="K214" s="114" t="str">
        <f aca="false">IFERROR((J214-AVERAGE(J198:J218))/STDEV(J198:J218),"-")</f>
        <v>-</v>
      </c>
      <c r="M214" s="158" t="s">
        <v>103</v>
      </c>
      <c r="N214" s="156" t="str">
        <f aca="false">J214</f>
        <v>-</v>
      </c>
      <c r="O214" s="157" t="str">
        <f aca="false">IFERROR((N214-AVERAGE(N198:N218))/STDEV(N198:N218),"-")</f>
        <v>-</v>
      </c>
      <c r="BV214" s="103"/>
      <c r="BW214" s="103"/>
      <c r="BX214" s="103"/>
      <c r="BY214" s="103"/>
    </row>
    <row r="215" customFormat="false" ht="15.75" hidden="false" customHeight="false" outlineLevel="0" collapsed="false">
      <c r="E215" s="120" t="s">
        <v>111</v>
      </c>
      <c r="F215" s="113" t="s">
        <v>115</v>
      </c>
      <c r="G215" s="34" t="str">
        <f aca="false">IFERROR((F215-AVERAGE(F198:F218))/STDEV(F198:F218),"-")</f>
        <v>-</v>
      </c>
      <c r="I215" s="151" t="s">
        <v>111</v>
      </c>
      <c r="J215" s="113" t="str">
        <f aca="false">F215</f>
        <v>-</v>
      </c>
      <c r="K215" s="114" t="str">
        <f aca="false">IFERROR((J215-AVERAGE(J198:J218))/STDEV(J198:J218),"-")</f>
        <v>-</v>
      </c>
      <c r="M215" s="158" t="s">
        <v>111</v>
      </c>
      <c r="N215" s="156" t="str">
        <f aca="false">J215</f>
        <v>-</v>
      </c>
      <c r="O215" s="157" t="str">
        <f aca="false">IFERROR((N215-AVERAGE(N198:N218))/STDEV(N198:N218),"-")</f>
        <v>-</v>
      </c>
      <c r="BV215" s="103"/>
      <c r="BW215" s="103"/>
      <c r="BX215" s="103"/>
      <c r="BY215" s="103"/>
    </row>
    <row r="216" customFormat="false" ht="15.75" hidden="false" customHeight="false" outlineLevel="0" collapsed="false">
      <c r="E216" s="120" t="s">
        <v>107</v>
      </c>
      <c r="F216" s="113" t="s">
        <v>115</v>
      </c>
      <c r="G216" s="34" t="str">
        <f aca="false">IFERROR((F216-AVERAGE(F198:F218))/STDEV(F198:F218),"-")</f>
        <v>-</v>
      </c>
      <c r="I216" s="151" t="s">
        <v>107</v>
      </c>
      <c r="J216" s="113" t="str">
        <f aca="false">F216</f>
        <v>-</v>
      </c>
      <c r="K216" s="114" t="str">
        <f aca="false">IFERROR((J216-AVERAGE(J198:J218))/STDEV(J198:J218),"-")</f>
        <v>-</v>
      </c>
      <c r="M216" s="158" t="s">
        <v>107</v>
      </c>
      <c r="N216" s="156" t="str">
        <f aca="false">J216</f>
        <v>-</v>
      </c>
      <c r="O216" s="157" t="str">
        <f aca="false">IFERROR((N216-AVERAGE(N198:N218))/STDEV(N198:N218),"-")</f>
        <v>-</v>
      </c>
      <c r="BV216" s="103"/>
      <c r="BW216" s="103"/>
      <c r="BX216" s="103"/>
      <c r="BY216" s="103"/>
    </row>
    <row r="217" customFormat="false" ht="15.75" hidden="false" customHeight="false" outlineLevel="0" collapsed="false">
      <c r="E217" s="120" t="s">
        <v>116</v>
      </c>
      <c r="F217" s="113" t="s">
        <v>115</v>
      </c>
      <c r="G217" s="34" t="str">
        <f aca="false">IFERROR((F217-AVERAGE(F197:F217))/STDEV(F197:F217),"-")</f>
        <v>-</v>
      </c>
      <c r="I217" s="151" t="s">
        <v>116</v>
      </c>
      <c r="J217" s="113" t="str">
        <f aca="false">F217</f>
        <v>-</v>
      </c>
      <c r="K217" s="114" t="str">
        <f aca="false">IFERROR((J217-AVERAGE(J197:J217))/STDEV(J197:J217),"-")</f>
        <v>-</v>
      </c>
      <c r="M217" s="158" t="s">
        <v>116</v>
      </c>
      <c r="N217" s="156" t="str">
        <f aca="false">J217</f>
        <v>-</v>
      </c>
      <c r="O217" s="157" t="str">
        <f aca="false">IFERROR((N217-AVERAGE(N197:N217))/STDEV(N197:N217),"-")</f>
        <v>-</v>
      </c>
      <c r="BV217" s="103"/>
      <c r="BW217" s="103"/>
      <c r="BX217" s="103"/>
      <c r="BY217" s="103"/>
    </row>
    <row r="218" customFormat="false" ht="15.75" hidden="false" customHeight="false" outlineLevel="0" collapsed="false">
      <c r="E218" s="120" t="s">
        <v>118</v>
      </c>
      <c r="F218" s="113" t="s">
        <v>115</v>
      </c>
      <c r="G218" s="34" t="str">
        <f aca="false">IFERROR((F218-AVERAGE(F198:F218))/STDEV(F198:F218),"-")</f>
        <v>-</v>
      </c>
      <c r="I218" s="151" t="s">
        <v>118</v>
      </c>
      <c r="J218" s="113" t="str">
        <f aca="false">F218</f>
        <v>-</v>
      </c>
      <c r="K218" s="114" t="str">
        <f aca="false">IFERROR((J218-AVERAGE(J198:J218))/STDEV(J198:J218),"-")</f>
        <v>-</v>
      </c>
      <c r="M218" s="158" t="s">
        <v>118</v>
      </c>
      <c r="N218" s="156" t="str">
        <f aca="false">J218</f>
        <v>-</v>
      </c>
      <c r="O218" s="157" t="str">
        <f aca="false">IFERROR((N218-AVERAGE(N198:N218))/STDEV(N198:N218),"-")</f>
        <v>-</v>
      </c>
      <c r="BV218" s="103"/>
      <c r="BW218" s="103"/>
      <c r="BX218" s="103"/>
      <c r="BY218" s="103"/>
    </row>
    <row r="219" customFormat="false" ht="30.75" hidden="false" customHeight="false" outlineLevel="0" collapsed="false">
      <c r="A219" s="2"/>
      <c r="B219" s="2"/>
      <c r="C219" s="2"/>
      <c r="D219" s="2"/>
      <c r="E219" s="124" t="s">
        <v>369</v>
      </c>
      <c r="F219" s="125" t="n">
        <f aca="false">STDEV(F198:F218)/AVERAGE(F198:F218)</f>
        <v>0.266444266530406</v>
      </c>
      <c r="G219" s="13"/>
      <c r="H219" s="2"/>
      <c r="I219" s="126" t="s">
        <v>369</v>
      </c>
      <c r="J219" s="127" t="n">
        <f aca="false">STDEV(J198:J218)/AVERAGE(J198:J218)</f>
        <v>0.227740148115761</v>
      </c>
      <c r="K219" s="128"/>
      <c r="L219" s="2"/>
      <c r="M219" s="159" t="s">
        <v>369</v>
      </c>
      <c r="N219" s="160" t="n">
        <f aca="false">STDEV(N198:N218)/AVERAGE(N198:N218)</f>
        <v>0.224288149218624</v>
      </c>
      <c r="O219" s="161"/>
      <c r="BV219" s="103"/>
      <c r="BW219" s="103"/>
      <c r="BX219" s="103"/>
      <c r="BY219" s="103"/>
    </row>
    <row r="220" customFormat="false" ht="15" hidden="false" customHeight="false" outlineLevel="0" collapsed="false">
      <c r="F220" s="132" t="s">
        <v>370</v>
      </c>
      <c r="G220" s="133" t="n">
        <f aca="false">LARGE(G198:G218,1)</f>
        <v>1.44650248844827</v>
      </c>
      <c r="J220" s="132" t="s">
        <v>370</v>
      </c>
      <c r="K220" s="133" t="n">
        <f aca="false">LARGE(K198:K218,1)</f>
        <v>1.30958104327369</v>
      </c>
      <c r="M220" s="33"/>
      <c r="N220" s="33" t="s">
        <v>370</v>
      </c>
      <c r="O220" s="157" t="n">
        <f aca="false">LARGE(O198:O218,1)</f>
        <v>1.12246586546293</v>
      </c>
      <c r="BV220" s="103"/>
      <c r="BW220" s="103"/>
      <c r="BX220" s="103"/>
      <c r="BY220" s="103"/>
    </row>
    <row r="221" customFormat="false" ht="15" hidden="false" customHeight="false" outlineLevel="0" collapsed="false">
      <c r="F221" s="134" t="s">
        <v>371</v>
      </c>
      <c r="G221" s="135" t="n">
        <f aca="false">SMALL(G198:G218,1)</f>
        <v>-1.05655645507697</v>
      </c>
      <c r="J221" s="134" t="s">
        <v>371</v>
      </c>
      <c r="K221" s="135" t="n">
        <f aca="false">SMALL(K198:K218,1)</f>
        <v>-0.972622135912835</v>
      </c>
      <c r="M221" s="33"/>
      <c r="N221" s="33" t="s">
        <v>371</v>
      </c>
      <c r="O221" s="157" t="n">
        <f aca="false">SMALL(O198:O218,1)</f>
        <v>-0.795866233123617</v>
      </c>
      <c r="BV221" s="103"/>
      <c r="BW221" s="103"/>
      <c r="BX221" s="103"/>
      <c r="BY221" s="103"/>
    </row>
    <row r="222" customFormat="false" ht="15" hidden="false" customHeight="false" outlineLevel="0" collapsed="false">
      <c r="B222" s="3" t="s">
        <v>372</v>
      </c>
      <c r="C222" s="136" t="n">
        <f aca="false">COUNT(J198:J218)</f>
        <v>5</v>
      </c>
      <c r="F222" s="134" t="s">
        <v>373</v>
      </c>
      <c r="G222" s="135" t="n">
        <f aca="false">IF(ABS(G220)&gt;ABS(G221),G220,G221)</f>
        <v>1.44650248844827</v>
      </c>
      <c r="J222" s="134" t="s">
        <v>373</v>
      </c>
      <c r="K222" s="135" t="n">
        <f aca="false">IF(ABS(K220)&gt;ABS(K221),K220,K221)</f>
        <v>1.30958104327369</v>
      </c>
      <c r="M222" s="33"/>
      <c r="N222" s="33" t="s">
        <v>373</v>
      </c>
      <c r="O222" s="157" t="n">
        <f aca="false">IF(ABS(O220)&gt;ABS(O221),O220,O221)</f>
        <v>1.12246586546293</v>
      </c>
      <c r="BV222" s="103"/>
      <c r="BW222" s="103"/>
      <c r="BX222" s="103"/>
      <c r="BY222" s="103"/>
    </row>
    <row r="223" customFormat="false" ht="15" hidden="false" customHeight="false" outlineLevel="0" collapsed="false">
      <c r="B223" s="134" t="s">
        <v>374</v>
      </c>
      <c r="C223" s="138" t="n">
        <f aca="false">K223</f>
        <v>3060.11</v>
      </c>
      <c r="F223" s="134" t="s">
        <v>374</v>
      </c>
      <c r="G223" s="139" t="n">
        <f aca="false">AVERAGE(F198:F218)</f>
        <v>3315.69166666667</v>
      </c>
      <c r="J223" s="134" t="s">
        <v>374</v>
      </c>
      <c r="K223" s="139" t="n">
        <f aca="false">AVERAGE(J198:J218)</f>
        <v>3060.11</v>
      </c>
      <c r="M223" s="33"/>
      <c r="N223" s="33" t="s">
        <v>374</v>
      </c>
      <c r="O223" s="162" t="n">
        <f aca="false">AVERAGE(N198:N218)</f>
        <v>2899.92666666667</v>
      </c>
      <c r="BV223" s="103"/>
      <c r="BW223" s="103"/>
      <c r="BX223" s="103"/>
      <c r="BY223" s="103"/>
    </row>
    <row r="224" customFormat="false" ht="15" hidden="false" customHeight="false" outlineLevel="0" collapsed="false">
      <c r="B224" s="134" t="s">
        <v>375</v>
      </c>
      <c r="C224" s="138" t="n">
        <f aca="false">K224</f>
        <v>2687.5</v>
      </c>
      <c r="F224" s="134" t="s">
        <v>375</v>
      </c>
      <c r="G224" s="143" t="n">
        <f aca="false">MEDIAN(F198:F218)</f>
        <v>3158.75</v>
      </c>
      <c r="J224" s="134" t="s">
        <v>375</v>
      </c>
      <c r="K224" s="143" t="n">
        <f aca="false">MEDIAN(J198:J218)</f>
        <v>2687.5</v>
      </c>
      <c r="M224" s="33"/>
      <c r="N224" s="33" t="s">
        <v>375</v>
      </c>
      <c r="O224" s="147" t="n">
        <f aca="false">MEDIAN(N198:N218)</f>
        <v>2687.5</v>
      </c>
      <c r="BV224" s="103"/>
      <c r="BW224" s="103"/>
      <c r="BX224" s="103"/>
      <c r="BY224" s="103"/>
    </row>
    <row r="225" customFormat="false" ht="15" hidden="false" customHeight="false" outlineLevel="0" collapsed="false">
      <c r="Z225" s="150"/>
      <c r="BV225" s="103"/>
      <c r="BW225" s="103"/>
      <c r="BX225" s="103"/>
      <c r="BY225" s="103"/>
    </row>
    <row r="226" customFormat="false" ht="15.75" hidden="false" customHeight="false" outlineLevel="0" collapsed="false">
      <c r="Z226" s="150"/>
      <c r="BV226" s="103"/>
      <c r="BW226" s="103"/>
      <c r="BX226" s="103"/>
      <c r="BY226" s="103"/>
    </row>
    <row r="227" customFormat="false" ht="15" hidden="false" customHeight="false" outlineLevel="0" collapsed="false">
      <c r="B227" s="3" t="n">
        <v>5</v>
      </c>
      <c r="C227" s="97" t="n">
        <f aca="false">COUNT(F229:F248)-$BD$8</f>
        <v>0</v>
      </c>
      <c r="E227" s="98" t="str">
        <f aca="false">"ITEM "&amp;B227&amp;" - ITERAÇÃO 01"</f>
        <v>ITEM 5 - ITERAÇÃO 01</v>
      </c>
      <c r="F227" s="98"/>
      <c r="G227" s="98"/>
      <c r="I227" s="98" t="str">
        <f aca="false">"ITEM "&amp;B227&amp;" - ITERAÇÃO 02"</f>
        <v>ITEM 5 - ITERAÇÃO 02</v>
      </c>
      <c r="J227" s="98"/>
      <c r="K227" s="98"/>
      <c r="M227" s="99" t="str">
        <f aca="false">"ITEM "&amp;B227&amp;" - ITERAÇÃO 03"</f>
        <v>ITEM 5 - ITERAÇÃO 03</v>
      </c>
      <c r="N227" s="99"/>
      <c r="O227" s="99"/>
      <c r="BV227" s="103"/>
      <c r="BW227" s="103"/>
      <c r="BX227" s="103"/>
      <c r="BY227" s="103"/>
    </row>
    <row r="228" customFormat="false" ht="15" hidden="false" customHeight="false" outlineLevel="0" collapsed="false">
      <c r="E228" s="105" t="s">
        <v>363</v>
      </c>
      <c r="F228" s="105" t="s">
        <v>364</v>
      </c>
      <c r="G228" s="105" t="s">
        <v>365</v>
      </c>
      <c r="I228" s="105" t="s">
        <v>363</v>
      </c>
      <c r="J228" s="105" t="s">
        <v>364</v>
      </c>
      <c r="K228" s="105" t="s">
        <v>365</v>
      </c>
      <c r="M228" s="106" t="s">
        <v>363</v>
      </c>
      <c r="N228" s="105" t="s">
        <v>364</v>
      </c>
      <c r="O228" s="107" t="s">
        <v>365</v>
      </c>
      <c r="BV228" s="103"/>
      <c r="BW228" s="103"/>
      <c r="BX228" s="103"/>
      <c r="BY228" s="103"/>
    </row>
    <row r="229" customFormat="false" ht="15.75" hidden="false" customHeight="false" outlineLevel="0" collapsed="false">
      <c r="E229" s="109" t="s">
        <v>116</v>
      </c>
      <c r="F229" s="110" t="n">
        <v>3266.4</v>
      </c>
      <c r="G229" s="111" t="n">
        <f aca="false">IFERROR((F229-AVERAGE(F229:F249))/STDEV(F229:F249),"-")</f>
        <v>1.38817171475732</v>
      </c>
      <c r="I229" s="163" t="str">
        <f aca="false">E229</f>
        <v>T</v>
      </c>
      <c r="J229" s="113" t="s">
        <v>115</v>
      </c>
      <c r="K229" s="34" t="str">
        <f aca="false">IFERROR((J229-AVERAGE(J229:J249))/STDEV(J229:J249),"-")</f>
        <v>-</v>
      </c>
      <c r="M229" s="112" t="str">
        <f aca="false">I229</f>
        <v>T</v>
      </c>
      <c r="N229" s="113" t="str">
        <f aca="false">J229</f>
        <v>-</v>
      </c>
      <c r="O229" s="114" t="str">
        <f aca="false">IFERROR((N229-AVERAGE(N229:N249))/STDEV(N229:N249),"-")</f>
        <v>-</v>
      </c>
      <c r="BV229" s="103"/>
      <c r="BW229" s="103"/>
      <c r="BX229" s="103"/>
      <c r="BY229" s="103"/>
    </row>
    <row r="230" customFormat="false" ht="15.75" hidden="false" customHeight="false" outlineLevel="0" collapsed="false">
      <c r="E230" s="109" t="s">
        <v>107</v>
      </c>
      <c r="F230" s="118" t="n">
        <v>2824.83</v>
      </c>
      <c r="G230" s="34" t="n">
        <f aca="false">IFERROR((F230-AVERAGE(F229:F249))/STDEV(F229:F249),"-")</f>
        <v>0.758108362451817</v>
      </c>
      <c r="I230" s="163" t="str">
        <f aca="false">E230</f>
        <v>S</v>
      </c>
      <c r="J230" s="164" t="n">
        <f aca="false">F230</f>
        <v>2824.83</v>
      </c>
      <c r="K230" s="111" t="n">
        <f aca="false">IFERROR((J230-AVERAGE(J229:J249))/STDEV(J229:J249),"-")</f>
        <v>1.26357658838313</v>
      </c>
      <c r="M230" s="112" t="str">
        <f aca="false">I230</f>
        <v>S</v>
      </c>
      <c r="N230" s="113" t="s">
        <v>115</v>
      </c>
      <c r="O230" s="114" t="str">
        <f aca="false">IFERROR((N230-AVERAGE(N229:N249))/STDEV(N229:N249),"-")</f>
        <v>-</v>
      </c>
      <c r="BV230" s="103"/>
      <c r="BW230" s="103"/>
      <c r="BX230" s="103"/>
      <c r="BY230" s="103"/>
    </row>
    <row r="231" customFormat="false" ht="15.75" hidden="false" customHeight="false" outlineLevel="0" collapsed="false">
      <c r="E231" s="109" t="s">
        <v>111</v>
      </c>
      <c r="F231" s="118" t="n">
        <v>2580</v>
      </c>
      <c r="G231" s="34" t="n">
        <f aca="false">IFERROR((F231-AVERAGE(F229:F249))/STDEV(F229:F249),"-")</f>
        <v>0.408767577197031</v>
      </c>
      <c r="I231" s="163" t="str">
        <f aca="false">E231</f>
        <v>R</v>
      </c>
      <c r="J231" s="113" t="n">
        <f aca="false">F231</f>
        <v>2580</v>
      </c>
      <c r="K231" s="34" t="n">
        <f aca="false">IFERROR((J231-AVERAGE(J229:J249))/STDEV(J229:J249),"-")</f>
        <v>0.837390784406404</v>
      </c>
      <c r="M231" s="112" t="str">
        <f aca="false">I231</f>
        <v>R</v>
      </c>
      <c r="N231" s="113" t="n">
        <f aca="false">J231</f>
        <v>2580</v>
      </c>
      <c r="O231" s="114" t="n">
        <f aca="false">IFERROR((N231-AVERAGE(N229:N249))/STDEV(N229:N249),"-")</f>
        <v>1.41099278265013</v>
      </c>
      <c r="BV231" s="103"/>
      <c r="BW231" s="103"/>
      <c r="BX231" s="103"/>
      <c r="BY231" s="103"/>
    </row>
    <row r="232" customFormat="false" ht="15.75" hidden="false" customHeight="false" outlineLevel="0" collapsed="false">
      <c r="E232" s="109" t="s">
        <v>38</v>
      </c>
      <c r="F232" s="119" t="n">
        <v>1900</v>
      </c>
      <c r="G232" s="34" t="n">
        <f aca="false">IFERROR((F232-AVERAGE(F229:F249))/STDEV(F229:F249),"-")</f>
        <v>-0.561504587052671</v>
      </c>
      <c r="I232" s="163" t="str">
        <f aca="false">E232</f>
        <v>C</v>
      </c>
      <c r="J232" s="113" t="n">
        <f aca="false">F232</f>
        <v>1900</v>
      </c>
      <c r="K232" s="34" t="n">
        <f aca="false">IFERROR((J232-AVERAGE(J229:J249))/STDEV(J229:J249),"-")</f>
        <v>-0.34631360927155</v>
      </c>
      <c r="M232" s="112" t="str">
        <f aca="false">I232</f>
        <v>C</v>
      </c>
      <c r="N232" s="113" t="n">
        <f aca="false">J232</f>
        <v>1900</v>
      </c>
      <c r="O232" s="114" t="n">
        <f aca="false">IFERROR((N232-AVERAGE(N229:N249))/STDEV(N229:N249),"-")</f>
        <v>-0.037216858045826</v>
      </c>
      <c r="BV232" s="103"/>
      <c r="BW232" s="103"/>
      <c r="BX232" s="103"/>
      <c r="BY232" s="103"/>
    </row>
    <row r="233" customFormat="false" ht="15.75" hidden="false" customHeight="false" outlineLevel="0" collapsed="false">
      <c r="E233" s="109" t="s">
        <v>142</v>
      </c>
      <c r="F233" s="119" t="n">
        <v>1679</v>
      </c>
      <c r="G233" s="34" t="n">
        <f aca="false">IFERROR((F233-AVERAGE(F229:F249))/STDEV(F229:F249),"-")</f>
        <v>-0.876843040433824</v>
      </c>
      <c r="I233" s="163" t="str">
        <f aca="false">E233</f>
        <v>AC</v>
      </c>
      <c r="J233" s="113" t="n">
        <f aca="false">F233</f>
        <v>1679</v>
      </c>
      <c r="K233" s="34" t="n">
        <f aca="false">IFERROR((J233-AVERAGE(J229:J249))/STDEV(J229:J249),"-")</f>
        <v>-0.731017537216885</v>
      </c>
      <c r="M233" s="112" t="str">
        <f aca="false">I233</f>
        <v>AC</v>
      </c>
      <c r="N233" s="113" t="n">
        <f aca="false">J233</f>
        <v>1679</v>
      </c>
      <c r="O233" s="114" t="n">
        <f aca="false">IFERROR((N233-AVERAGE(N229:N249))/STDEV(N229:N249),"-")</f>
        <v>-0.507884991272011</v>
      </c>
      <c r="BV233" s="103"/>
      <c r="BW233" s="103"/>
      <c r="BX233" s="103"/>
      <c r="BY233" s="103"/>
    </row>
    <row r="234" customFormat="false" ht="15.75" hidden="false" customHeight="false" outlineLevel="0" collapsed="false">
      <c r="E234" s="109" t="s">
        <v>74</v>
      </c>
      <c r="F234" s="119" t="n">
        <v>1510.9</v>
      </c>
      <c r="G234" s="34" t="n">
        <f aca="false">IFERROR((F234-AVERAGE(F229:F249))/STDEV(F229:F249),"-")</f>
        <v>-1.11670002691967</v>
      </c>
      <c r="I234" s="163" t="str">
        <f aca="false">E234</f>
        <v>K</v>
      </c>
      <c r="J234" s="113" t="n">
        <f aca="false">F234</f>
        <v>1510.9</v>
      </c>
      <c r="K234" s="34" t="n">
        <f aca="false">IFERROR((J234-AVERAGE(J229:J249))/STDEV(J229:J249),"-")</f>
        <v>-1.0236362263011</v>
      </c>
      <c r="M234" s="112" t="str">
        <f aca="false">I234</f>
        <v>K</v>
      </c>
      <c r="N234" s="113" t="n">
        <f aca="false">J234</f>
        <v>1510.9</v>
      </c>
      <c r="O234" s="114" t="n">
        <f aca="false">IFERROR((N234-AVERAGE(N229:N249))/STDEV(N229:N249),"-")</f>
        <v>-0.865890933332291</v>
      </c>
      <c r="BV234" s="103"/>
      <c r="BW234" s="103"/>
      <c r="BX234" s="103"/>
      <c r="BY234" s="103"/>
    </row>
    <row r="235" customFormat="false" ht="15.75" hidden="false" customHeight="false" outlineLevel="0" collapsed="false">
      <c r="E235" s="120" t="s">
        <v>56</v>
      </c>
      <c r="F235" s="113" t="s">
        <v>115</v>
      </c>
      <c r="G235" s="34" t="str">
        <f aca="false">IFERROR((F235-AVERAGE(F229:F249))/STDEV(F229:F249),"-")</f>
        <v>-</v>
      </c>
      <c r="I235" s="120" t="str">
        <f aca="false">E235</f>
        <v>G</v>
      </c>
      <c r="J235" s="113" t="str">
        <f aca="false">F235</f>
        <v>-</v>
      </c>
      <c r="K235" s="34" t="str">
        <f aca="false">IFERROR((J235-AVERAGE(J229:J249))/STDEV(J229:J249),"-")</f>
        <v>-</v>
      </c>
      <c r="M235" s="151" t="s">
        <v>56</v>
      </c>
      <c r="N235" s="113" t="str">
        <f aca="false">J235</f>
        <v>-</v>
      </c>
      <c r="O235" s="114" t="str">
        <f aca="false">IFERROR((N235-AVERAGE(N229:N249))/STDEV(N229:N249),"-")</f>
        <v>-</v>
      </c>
      <c r="BV235" s="103"/>
      <c r="BW235" s="103"/>
      <c r="BX235" s="103"/>
      <c r="BY235" s="103"/>
    </row>
    <row r="236" customFormat="false" ht="15.75" hidden="false" customHeight="false" outlineLevel="0" collapsed="false">
      <c r="E236" s="120" t="s">
        <v>62</v>
      </c>
      <c r="F236" s="113" t="s">
        <v>115</v>
      </c>
      <c r="G236" s="34" t="str">
        <f aca="false">IFERROR((F236-AVERAGE(F229:F249))/STDEV(F229:F249),"-")</f>
        <v>-</v>
      </c>
      <c r="I236" s="120" t="s">
        <v>62</v>
      </c>
      <c r="J236" s="113" t="str">
        <f aca="false">F236</f>
        <v>-</v>
      </c>
      <c r="K236" s="34" t="str">
        <f aca="false">IFERROR((J236-AVERAGE(J229:J249))/STDEV(J229:J249),"-")</f>
        <v>-</v>
      </c>
      <c r="M236" s="151" t="s">
        <v>62</v>
      </c>
      <c r="N236" s="113" t="str">
        <f aca="false">J236</f>
        <v>-</v>
      </c>
      <c r="O236" s="114" t="str">
        <f aca="false">IFERROR((N236-AVERAGE(N229:N249))/STDEV(N229:N249),"-")</f>
        <v>-</v>
      </c>
      <c r="BV236" s="103"/>
      <c r="BW236" s="103"/>
      <c r="BX236" s="103"/>
      <c r="BY236" s="103"/>
    </row>
    <row r="237" customFormat="false" ht="15.75" hidden="false" customHeight="false" outlineLevel="0" collapsed="false">
      <c r="E237" s="120" t="s">
        <v>68</v>
      </c>
      <c r="F237" s="113" t="s">
        <v>115</v>
      </c>
      <c r="G237" s="34" t="str">
        <f aca="false">IFERROR((F237-AVERAGE(F229:F249))/STDEV(F229:F249),"-")</f>
        <v>-</v>
      </c>
      <c r="I237" s="120" t="s">
        <v>68</v>
      </c>
      <c r="J237" s="113" t="str">
        <f aca="false">F237</f>
        <v>-</v>
      </c>
      <c r="K237" s="34" t="str">
        <f aca="false">IFERROR((J237-AVERAGE(J229:J249))/STDEV(J229:J249),"-")</f>
        <v>-</v>
      </c>
      <c r="M237" s="151" t="s">
        <v>68</v>
      </c>
      <c r="N237" s="113" t="str">
        <f aca="false">J237</f>
        <v>-</v>
      </c>
      <c r="O237" s="114" t="str">
        <f aca="false">IFERROR((N237-AVERAGE(N229:N249))/STDEV(N229:N249),"-")</f>
        <v>-</v>
      </c>
      <c r="BV237" s="103"/>
      <c r="BW237" s="103"/>
      <c r="BX237" s="103"/>
      <c r="BY237" s="103"/>
    </row>
    <row r="238" customFormat="false" ht="15.75" hidden="false" customHeight="false" outlineLevel="0" collapsed="false">
      <c r="E238" s="120" t="s">
        <v>70</v>
      </c>
      <c r="F238" s="113" t="s">
        <v>115</v>
      </c>
      <c r="G238" s="34" t="str">
        <f aca="false">IFERROR((F238-AVERAGE(F229:F249))/STDEV(F229:F249),"-")</f>
        <v>-</v>
      </c>
      <c r="I238" s="120" t="s">
        <v>70</v>
      </c>
      <c r="J238" s="113" t="s">
        <v>115</v>
      </c>
      <c r="K238" s="34" t="str">
        <f aca="false">IFERROR((J238-AVERAGE(J229:J249))/STDEV(J229:J249),"-")</f>
        <v>-</v>
      </c>
      <c r="M238" s="151" t="s">
        <v>70</v>
      </c>
      <c r="N238" s="113" t="s">
        <v>115</v>
      </c>
      <c r="O238" s="114" t="str">
        <f aca="false">IFERROR((N238-AVERAGE(N229:N249))/STDEV(N229:N249),"-")</f>
        <v>-</v>
      </c>
      <c r="BV238" s="103"/>
      <c r="BW238" s="103"/>
      <c r="BX238" s="103"/>
      <c r="BY238" s="103"/>
    </row>
    <row r="239" customFormat="false" ht="15.75" hidden="false" customHeight="false" outlineLevel="0" collapsed="false">
      <c r="E239" s="120" t="s">
        <v>74</v>
      </c>
      <c r="F239" s="113" t="s">
        <v>115</v>
      </c>
      <c r="G239" s="34" t="str">
        <f aca="false">IFERROR((F239-AVERAGE(F229:F249))/STDEV(F229:F249),"-")</f>
        <v>-</v>
      </c>
      <c r="I239" s="120" t="s">
        <v>74</v>
      </c>
      <c r="J239" s="113" t="str">
        <f aca="false">F239</f>
        <v>-</v>
      </c>
      <c r="K239" s="34" t="str">
        <f aca="false">IFERROR((J239-AVERAGE(J229:J249))/STDEV(J229:J249),"-")</f>
        <v>-</v>
      </c>
      <c r="M239" s="151" t="s">
        <v>74</v>
      </c>
      <c r="N239" s="113" t="str">
        <f aca="false">J239</f>
        <v>-</v>
      </c>
      <c r="O239" s="114" t="str">
        <f aca="false">IFERROR((N239-AVERAGE(N229:N249))/STDEV(N229:N249),"-")</f>
        <v>-</v>
      </c>
      <c r="BV239" s="103"/>
      <c r="BW239" s="103"/>
      <c r="BX239" s="103"/>
      <c r="BY239" s="103"/>
    </row>
    <row r="240" customFormat="false" ht="15.75" hidden="false" customHeight="false" outlineLevel="0" collapsed="false">
      <c r="E240" s="120" t="s">
        <v>81</v>
      </c>
      <c r="F240" s="113" t="s">
        <v>115</v>
      </c>
      <c r="G240" s="34" t="str">
        <f aca="false">IFERROR((F240-AVERAGE(F229:F249))/STDEV(F229:F249),"-")</f>
        <v>-</v>
      </c>
      <c r="I240" s="120" t="s">
        <v>81</v>
      </c>
      <c r="J240" s="113" t="str">
        <f aca="false">F240</f>
        <v>-</v>
      </c>
      <c r="K240" s="34" t="str">
        <f aca="false">IFERROR((J240-AVERAGE(J229:J249))/STDEV(J229:J249),"-")</f>
        <v>-</v>
      </c>
      <c r="M240" s="151" t="s">
        <v>81</v>
      </c>
      <c r="N240" s="113" t="str">
        <f aca="false">J240</f>
        <v>-</v>
      </c>
      <c r="O240" s="114" t="str">
        <f aca="false">IFERROR((N240-AVERAGE(N229:N249))/STDEV(N229:N249),"-")</f>
        <v>-</v>
      </c>
      <c r="BV240" s="103"/>
      <c r="BW240" s="103"/>
      <c r="BX240" s="103"/>
      <c r="BY240" s="103"/>
    </row>
    <row r="241" customFormat="false" ht="15.75" hidden="false" customHeight="false" outlineLevel="0" collapsed="false">
      <c r="E241" s="120" t="s">
        <v>87</v>
      </c>
      <c r="F241" s="113" t="s">
        <v>115</v>
      </c>
      <c r="G241" s="34" t="str">
        <f aca="false">IFERROR((F241-AVERAGE(F229:F249))/STDEV(F229:F249),"-")</f>
        <v>-</v>
      </c>
      <c r="I241" s="120" t="s">
        <v>87</v>
      </c>
      <c r="J241" s="113" t="str">
        <f aca="false">F241</f>
        <v>-</v>
      </c>
      <c r="K241" s="34" t="str">
        <f aca="false">IFERROR((J241-AVERAGE(J229:J249))/STDEV(J229:J249),"-")</f>
        <v>-</v>
      </c>
      <c r="M241" s="151" t="s">
        <v>87</v>
      </c>
      <c r="N241" s="113" t="str">
        <f aca="false">J241</f>
        <v>-</v>
      </c>
      <c r="O241" s="114" t="str">
        <f aca="false">IFERROR((N241-AVERAGE(N229:N249))/STDEV(N229:N249),"-")</f>
        <v>-</v>
      </c>
      <c r="BV241" s="103"/>
      <c r="BW241" s="103"/>
      <c r="BX241" s="103"/>
      <c r="BY241" s="103"/>
    </row>
    <row r="242" customFormat="false" ht="15.75" hidden="false" customHeight="false" outlineLevel="0" collapsed="false">
      <c r="E242" s="120" t="s">
        <v>90</v>
      </c>
      <c r="F242" s="113" t="s">
        <v>115</v>
      </c>
      <c r="G242" s="34" t="str">
        <f aca="false">IFERROR((F242-AVERAGE(F229:F249))/STDEV(F229:F249),"-")</f>
        <v>-</v>
      </c>
      <c r="I242" s="120" t="s">
        <v>90</v>
      </c>
      <c r="J242" s="113" t="str">
        <f aca="false">F242</f>
        <v>-</v>
      </c>
      <c r="K242" s="34" t="str">
        <f aca="false">IFERROR((J242-AVERAGE(J229:J249))/STDEV(J229:J249),"-")</f>
        <v>-</v>
      </c>
      <c r="M242" s="151" t="s">
        <v>90</v>
      </c>
      <c r="N242" s="113" t="str">
        <f aca="false">J242</f>
        <v>-</v>
      </c>
      <c r="O242" s="114" t="str">
        <f aca="false">IFERROR((N242-AVERAGE(N229:N249))/STDEV(N229:N249),"-")</f>
        <v>-</v>
      </c>
      <c r="BV242" s="103"/>
      <c r="BW242" s="103"/>
      <c r="BX242" s="103"/>
      <c r="BY242" s="103"/>
    </row>
    <row r="243" customFormat="false" ht="15.75" hidden="false" customHeight="false" outlineLevel="0" collapsed="false">
      <c r="E243" s="120" t="s">
        <v>93</v>
      </c>
      <c r="F243" s="113" t="s">
        <v>115</v>
      </c>
      <c r="G243" s="34" t="str">
        <f aca="false">IFERROR((F243-AVERAGE(F229:F249))/STDEV(F229:F249),"-")</f>
        <v>-</v>
      </c>
      <c r="I243" s="120" t="s">
        <v>93</v>
      </c>
      <c r="J243" s="113" t="str">
        <f aca="false">F243</f>
        <v>-</v>
      </c>
      <c r="K243" s="34" t="str">
        <f aca="false">IFERROR((J243-AVERAGE(J229:J249))/STDEV(J229:J249),"-")</f>
        <v>-</v>
      </c>
      <c r="M243" s="151" t="s">
        <v>93</v>
      </c>
      <c r="N243" s="113" t="str">
        <f aca="false">J243</f>
        <v>-</v>
      </c>
      <c r="O243" s="114" t="str">
        <f aca="false">IFERROR((N243-AVERAGE(N229:N249))/STDEV(N229:N249),"-")</f>
        <v>-</v>
      </c>
      <c r="BV243" s="103"/>
      <c r="BW243" s="103"/>
      <c r="BX243" s="103"/>
      <c r="BY243" s="103"/>
    </row>
    <row r="244" customFormat="false" ht="15.75" hidden="false" customHeight="false" outlineLevel="0" collapsed="false">
      <c r="E244" s="120" t="s">
        <v>96</v>
      </c>
      <c r="F244" s="113" t="s">
        <v>115</v>
      </c>
      <c r="G244" s="34" t="str">
        <f aca="false">IFERROR((F244-AVERAGE(F229:F249))/STDEV(F229:F249),"-")</f>
        <v>-</v>
      </c>
      <c r="I244" s="120" t="s">
        <v>96</v>
      </c>
      <c r="J244" s="113" t="str">
        <f aca="false">F244</f>
        <v>-</v>
      </c>
      <c r="K244" s="34" t="str">
        <f aca="false">IFERROR((J244-AVERAGE(J229:J249))/STDEV(J229:J249),"-")</f>
        <v>-</v>
      </c>
      <c r="M244" s="151" t="s">
        <v>96</v>
      </c>
      <c r="N244" s="113" t="str">
        <f aca="false">J244</f>
        <v>-</v>
      </c>
      <c r="O244" s="114" t="str">
        <f aca="false">IFERROR((N244-AVERAGE(N229:N249))/STDEV(N229:N249),"-")</f>
        <v>-</v>
      </c>
      <c r="BV244" s="103"/>
      <c r="BW244" s="103"/>
      <c r="BX244" s="103"/>
      <c r="BY244" s="103"/>
    </row>
    <row r="245" customFormat="false" ht="15.75" hidden="false" customHeight="false" outlineLevel="0" collapsed="false">
      <c r="E245" s="120" t="s">
        <v>103</v>
      </c>
      <c r="F245" s="113" t="s">
        <v>115</v>
      </c>
      <c r="G245" s="34" t="str">
        <f aca="false">IFERROR((F245-AVERAGE(F229:F249))/STDEV(F229:F249),"-")</f>
        <v>-</v>
      </c>
      <c r="I245" s="120" t="s">
        <v>103</v>
      </c>
      <c r="J245" s="113" t="str">
        <f aca="false">F245</f>
        <v>-</v>
      </c>
      <c r="K245" s="34" t="str">
        <f aca="false">IFERROR((J245-AVERAGE(J229:J249))/STDEV(J229:J249),"-")</f>
        <v>-</v>
      </c>
      <c r="M245" s="151" t="s">
        <v>103</v>
      </c>
      <c r="N245" s="113" t="str">
        <f aca="false">J245</f>
        <v>-</v>
      </c>
      <c r="O245" s="114" t="str">
        <f aca="false">IFERROR((N245-AVERAGE(N229:N249))/STDEV(N229:N249),"-")</f>
        <v>-</v>
      </c>
      <c r="BV245" s="103"/>
      <c r="BW245" s="103"/>
      <c r="BX245" s="103"/>
      <c r="BY245" s="103"/>
    </row>
    <row r="246" customFormat="false" ht="15.75" hidden="false" customHeight="false" outlineLevel="0" collapsed="false">
      <c r="E246" s="120" t="s">
        <v>111</v>
      </c>
      <c r="F246" s="113" t="s">
        <v>115</v>
      </c>
      <c r="G246" s="34" t="str">
        <f aca="false">IFERROR((F246-AVERAGE(F229:F249))/STDEV(F229:F249),"-")</f>
        <v>-</v>
      </c>
      <c r="I246" s="120" t="s">
        <v>111</v>
      </c>
      <c r="J246" s="113" t="str">
        <f aca="false">F246</f>
        <v>-</v>
      </c>
      <c r="K246" s="34" t="str">
        <f aca="false">IFERROR((J246-AVERAGE(J229:J249))/STDEV(J229:J249),"-")</f>
        <v>-</v>
      </c>
      <c r="M246" s="151" t="s">
        <v>111</v>
      </c>
      <c r="N246" s="113" t="str">
        <f aca="false">J246</f>
        <v>-</v>
      </c>
      <c r="O246" s="114" t="str">
        <f aca="false">IFERROR((N246-AVERAGE(N229:N249))/STDEV(N229:N249),"-")</f>
        <v>-</v>
      </c>
      <c r="BV246" s="103"/>
      <c r="BW246" s="103"/>
      <c r="BX246" s="103"/>
      <c r="BY246" s="103"/>
    </row>
    <row r="247" customFormat="false" ht="15.75" hidden="false" customHeight="false" outlineLevel="0" collapsed="false">
      <c r="E247" s="120" t="s">
        <v>107</v>
      </c>
      <c r="F247" s="113" t="s">
        <v>115</v>
      </c>
      <c r="G247" s="34" t="str">
        <f aca="false">IFERROR((F247-AVERAGE(F229:F249))/STDEV(F229:F249),"-")</f>
        <v>-</v>
      </c>
      <c r="I247" s="120" t="s">
        <v>107</v>
      </c>
      <c r="J247" s="113" t="str">
        <f aca="false">F247</f>
        <v>-</v>
      </c>
      <c r="K247" s="34" t="str">
        <f aca="false">IFERROR((J247-AVERAGE(J229:J249))/STDEV(J229:J249),"-")</f>
        <v>-</v>
      </c>
      <c r="M247" s="151" t="s">
        <v>107</v>
      </c>
      <c r="N247" s="113" t="str">
        <f aca="false">J247</f>
        <v>-</v>
      </c>
      <c r="O247" s="114" t="str">
        <f aca="false">IFERROR((N247-AVERAGE(N229:N249))/STDEV(N229:N249),"-")</f>
        <v>-</v>
      </c>
      <c r="BV247" s="103"/>
      <c r="BW247" s="103"/>
      <c r="BX247" s="103"/>
      <c r="BY247" s="103"/>
    </row>
    <row r="248" customFormat="false" ht="15.75" hidden="false" customHeight="false" outlineLevel="0" collapsed="false">
      <c r="E248" s="120" t="s">
        <v>116</v>
      </c>
      <c r="F248" s="113" t="s">
        <v>115</v>
      </c>
      <c r="G248" s="34" t="str">
        <f aca="false">IFERROR((F248-AVERAGE(F228:F248))/STDEV(F228:F248),"-")</f>
        <v>-</v>
      </c>
      <c r="I248" s="120"/>
      <c r="J248" s="113" t="str">
        <f aca="false">F248</f>
        <v>-</v>
      </c>
      <c r="K248" s="34" t="str">
        <f aca="false">IFERROR((J248-AVERAGE(J228:J248))/STDEV(J228:J248),"-")</f>
        <v>-</v>
      </c>
      <c r="M248" s="151"/>
      <c r="N248" s="113" t="str">
        <f aca="false">J248</f>
        <v>-</v>
      </c>
      <c r="O248" s="114" t="str">
        <f aca="false">IFERROR((N248-AVERAGE(N228:N248))/STDEV(N228:N248),"-")</f>
        <v>-</v>
      </c>
      <c r="BV248" s="103"/>
      <c r="BW248" s="103"/>
      <c r="BX248" s="103"/>
      <c r="BY248" s="103"/>
    </row>
    <row r="249" customFormat="false" ht="15.75" hidden="false" customHeight="false" outlineLevel="0" collapsed="false">
      <c r="E249" s="120" t="s">
        <v>118</v>
      </c>
      <c r="F249" s="113" t="s">
        <v>115</v>
      </c>
      <c r="G249" s="34" t="str">
        <f aca="false">IFERROR((F249-AVERAGE(F229:F249))/STDEV(F229:F249),"-")</f>
        <v>-</v>
      </c>
      <c r="I249" s="120" t="s">
        <v>116</v>
      </c>
      <c r="J249" s="113" t="str">
        <f aca="false">F249</f>
        <v>-</v>
      </c>
      <c r="K249" s="34" t="str">
        <f aca="false">IFERROR((J249-AVERAGE(J229:J249))/STDEV(J229:J249),"-")</f>
        <v>-</v>
      </c>
      <c r="M249" s="151" t="s">
        <v>116</v>
      </c>
      <c r="N249" s="113" t="str">
        <f aca="false">J249</f>
        <v>-</v>
      </c>
      <c r="O249" s="114" t="str">
        <f aca="false">IFERROR((N249-AVERAGE(N229:N249))/STDEV(N229:N249),"-")</f>
        <v>-</v>
      </c>
      <c r="BV249" s="103"/>
      <c r="BW249" s="103"/>
      <c r="BX249" s="103"/>
      <c r="BY249" s="103"/>
    </row>
    <row r="250" customFormat="false" ht="30.75" hidden="false" customHeight="false" outlineLevel="0" collapsed="false">
      <c r="A250" s="2"/>
      <c r="B250" s="2"/>
      <c r="C250" s="2"/>
      <c r="D250" s="2"/>
      <c r="E250" s="124" t="s">
        <v>369</v>
      </c>
      <c r="F250" s="125" t="n">
        <f aca="false">STDEV(F229:F249)/AVERAGE(F229:F249)</f>
        <v>0.305571251732526</v>
      </c>
      <c r="G250" s="13"/>
      <c r="H250" s="2"/>
      <c r="I250" s="124" t="s">
        <v>369</v>
      </c>
      <c r="J250" s="125" t="n">
        <f aca="false">STDEV(J229:J249)/AVERAGE(J229:J249)</f>
        <v>0.273693439589372</v>
      </c>
      <c r="K250" s="13"/>
      <c r="L250" s="2"/>
      <c r="M250" s="126" t="s">
        <v>369</v>
      </c>
      <c r="N250" s="127" t="n">
        <f aca="false">STDEV(N229:N249)/AVERAGE(N229:N249)</f>
        <v>0.244876871481645</v>
      </c>
      <c r="O250" s="128"/>
      <c r="BV250" s="103"/>
      <c r="BW250" s="103"/>
      <c r="BX250" s="103"/>
      <c r="BY250" s="103"/>
    </row>
    <row r="251" customFormat="false" ht="15" hidden="false" customHeight="false" outlineLevel="0" collapsed="false">
      <c r="F251" s="132" t="s">
        <v>370</v>
      </c>
      <c r="G251" s="133" t="n">
        <f aca="false">LARGE(G229:G249,1)</f>
        <v>1.38817171475732</v>
      </c>
      <c r="J251" s="132" t="s">
        <v>370</v>
      </c>
      <c r="K251" s="133" t="n">
        <f aca="false">LARGE(K229:K249,1)</f>
        <v>1.26357658838313</v>
      </c>
      <c r="N251" s="132" t="s">
        <v>370</v>
      </c>
      <c r="O251" s="133" t="n">
        <f aca="false">LARGE(O229:O249,1)</f>
        <v>1.41099278265013</v>
      </c>
      <c r="BV251" s="103"/>
      <c r="BW251" s="103"/>
      <c r="BX251" s="103"/>
      <c r="BY251" s="103"/>
    </row>
    <row r="252" customFormat="false" ht="15" hidden="false" customHeight="false" outlineLevel="0" collapsed="false">
      <c r="F252" s="134" t="s">
        <v>371</v>
      </c>
      <c r="G252" s="135" t="n">
        <f aca="false">SMALL(G229:G249,1)</f>
        <v>-1.11670002691967</v>
      </c>
      <c r="J252" s="134" t="s">
        <v>371</v>
      </c>
      <c r="K252" s="135" t="n">
        <f aca="false">SMALL(K229:K249,1)</f>
        <v>-1.0236362263011</v>
      </c>
      <c r="N252" s="134" t="s">
        <v>371</v>
      </c>
      <c r="O252" s="135" t="n">
        <f aca="false">SMALL(O229:O249,1)</f>
        <v>-0.865890933332291</v>
      </c>
      <c r="BV252" s="103"/>
      <c r="BW252" s="103"/>
      <c r="BX252" s="103"/>
      <c r="BY252" s="103"/>
    </row>
    <row r="253" customFormat="false" ht="15" hidden="false" customHeight="false" outlineLevel="0" collapsed="false">
      <c r="B253" s="3" t="s">
        <v>372</v>
      </c>
      <c r="C253" s="136" t="n">
        <f aca="false">COUNT(N229:N249)</f>
        <v>4</v>
      </c>
      <c r="F253" s="134" t="s">
        <v>373</v>
      </c>
      <c r="G253" s="135" t="n">
        <f aca="false">IF(ABS(G251)&gt;ABS(G252),G251,G252)</f>
        <v>1.38817171475732</v>
      </c>
      <c r="J253" s="134" t="s">
        <v>373</v>
      </c>
      <c r="K253" s="135" t="n">
        <f aca="false">IF(ABS(K251)&gt;ABS(K252),K251,K252)</f>
        <v>1.26357658838313</v>
      </c>
      <c r="N253" s="134" t="s">
        <v>373</v>
      </c>
      <c r="O253" s="135" t="n">
        <f aca="false">IF(ABS(O251)&gt;ABS(O252),O251,O252)</f>
        <v>1.41099278265013</v>
      </c>
      <c r="BV253" s="103"/>
      <c r="BW253" s="103"/>
      <c r="BX253" s="103"/>
      <c r="BY253" s="103"/>
    </row>
    <row r="254" customFormat="false" ht="15" hidden="false" customHeight="false" outlineLevel="0" collapsed="false">
      <c r="B254" s="134" t="s">
        <v>374</v>
      </c>
      <c r="C254" s="138" t="n">
        <f aca="false">O254</f>
        <v>1917.475</v>
      </c>
      <c r="F254" s="134" t="s">
        <v>374</v>
      </c>
      <c r="G254" s="139" t="n">
        <f aca="false">AVERAGE(F229:F249)</f>
        <v>2293.52166666667</v>
      </c>
      <c r="J254" s="134" t="s">
        <v>374</v>
      </c>
      <c r="K254" s="139" t="n">
        <f aca="false">AVERAGE(J229:J249)</f>
        <v>2098.946</v>
      </c>
      <c r="N254" s="134" t="s">
        <v>374</v>
      </c>
      <c r="O254" s="139" t="n">
        <f aca="false">AVERAGE(N229:N249)</f>
        <v>1917.475</v>
      </c>
      <c r="BV254" s="103"/>
      <c r="BW254" s="103"/>
      <c r="BX254" s="103"/>
      <c r="BY254" s="103"/>
    </row>
    <row r="255" customFormat="false" ht="15" hidden="false" customHeight="false" outlineLevel="0" collapsed="false">
      <c r="B255" s="134" t="s">
        <v>375</v>
      </c>
      <c r="C255" s="138" t="n">
        <f aca="false">O255</f>
        <v>1789.5</v>
      </c>
      <c r="F255" s="134" t="s">
        <v>375</v>
      </c>
      <c r="G255" s="143" t="n">
        <f aca="false">MEDIAN(F229:F249)</f>
        <v>2240</v>
      </c>
      <c r="J255" s="134" t="s">
        <v>375</v>
      </c>
      <c r="K255" s="143" t="n">
        <f aca="false">MEDIAN(J229:J249)</f>
        <v>1900</v>
      </c>
      <c r="N255" s="134" t="s">
        <v>375</v>
      </c>
      <c r="O255" s="143" t="n">
        <f aca="false">MEDIAN(N229:N249)</f>
        <v>1789.5</v>
      </c>
      <c r="BV255" s="103"/>
      <c r="BW255" s="103"/>
      <c r="BX255" s="103"/>
      <c r="BY255" s="103"/>
    </row>
    <row r="256" customFormat="false" ht="15" hidden="false" customHeight="false" outlineLevel="0" collapsed="false">
      <c r="Z256" s="150"/>
      <c r="BV256" s="103"/>
      <c r="BW256" s="103"/>
      <c r="BX256" s="103"/>
      <c r="BY256" s="103"/>
    </row>
    <row r="257" customFormat="false" ht="15.75" hidden="false" customHeight="false" outlineLevel="0" collapsed="false">
      <c r="Z257" s="150"/>
      <c r="BV257" s="103"/>
      <c r="BW257" s="103"/>
      <c r="BX257" s="103"/>
      <c r="BY257" s="103"/>
    </row>
    <row r="258" customFormat="false" ht="15" hidden="false" customHeight="false" outlineLevel="0" collapsed="false">
      <c r="B258" s="3" t="n">
        <v>6</v>
      </c>
      <c r="C258" s="97" t="n">
        <f aca="false">COUNT(F260:F279)-$BD$9</f>
        <v>0</v>
      </c>
      <c r="E258" s="99" t="str">
        <f aca="false">"ITEM "&amp;B258&amp;" - ITERAÇÃO 01"</f>
        <v>ITEM 6 - ITERAÇÃO 01</v>
      </c>
      <c r="F258" s="99"/>
      <c r="G258" s="99"/>
      <c r="I258" s="100" t="str">
        <f aca="false">"ITEM "&amp;B258&amp;" - ITERAÇÃO 02"</f>
        <v>ITEM 6 - ITERAÇÃO 02</v>
      </c>
      <c r="J258" s="100"/>
      <c r="K258" s="100"/>
      <c r="BV258" s="103"/>
      <c r="BW258" s="103"/>
      <c r="BX258" s="103"/>
      <c r="BY258" s="103"/>
    </row>
    <row r="259" customFormat="false" ht="15" hidden="false" customHeight="false" outlineLevel="0" collapsed="false">
      <c r="E259" s="106" t="s">
        <v>363</v>
      </c>
      <c r="F259" s="105" t="s">
        <v>364</v>
      </c>
      <c r="G259" s="107" t="s">
        <v>365</v>
      </c>
      <c r="I259" s="153" t="s">
        <v>363</v>
      </c>
      <c r="J259" s="153" t="s">
        <v>364</v>
      </c>
      <c r="K259" s="153" t="s">
        <v>365</v>
      </c>
      <c r="BV259" s="103"/>
      <c r="BW259" s="103"/>
      <c r="BX259" s="103"/>
      <c r="BY259" s="103"/>
    </row>
    <row r="260" customFormat="false" ht="15.75" hidden="false" customHeight="false" outlineLevel="0" collapsed="false">
      <c r="E260" s="154" t="s">
        <v>116</v>
      </c>
      <c r="F260" s="118" t="n">
        <v>9799.2</v>
      </c>
      <c r="G260" s="114" t="n">
        <f aca="false">IFERROR((F260-AVERAGE(F260:F280))/STDEV(F260:F280),"-")</f>
        <v>1.53732009436257</v>
      </c>
      <c r="I260" s="155" t="str">
        <f aca="false">E260</f>
        <v>T</v>
      </c>
      <c r="J260" s="156" t="n">
        <f aca="false">F260</f>
        <v>9799.2</v>
      </c>
      <c r="K260" s="157" t="n">
        <f aca="false">IFERROR((J260-AVERAGE(J260:J280))/STDEV(J260:J280),"-")</f>
        <v>1.59826993132065</v>
      </c>
      <c r="BV260" s="103"/>
      <c r="BW260" s="103"/>
      <c r="BX260" s="103"/>
      <c r="BY260" s="103"/>
    </row>
    <row r="261" customFormat="false" ht="15.75" hidden="false" customHeight="false" outlineLevel="0" collapsed="false">
      <c r="E261" s="154" t="s">
        <v>107</v>
      </c>
      <c r="F261" s="118" t="n">
        <v>8474.5</v>
      </c>
      <c r="G261" s="114" t="n">
        <f aca="false">IFERROR((F261-AVERAGE(F260:F280))/STDEV(F260:F280),"-")</f>
        <v>0.702391061085295</v>
      </c>
      <c r="I261" s="155" t="str">
        <f aca="false">E261</f>
        <v>S</v>
      </c>
      <c r="J261" s="156" t="s">
        <v>115</v>
      </c>
      <c r="K261" s="157" t="str">
        <f aca="false">IFERROR((J261-AVERAGE(J260:J280))/STDEV(J260:J280),"-")</f>
        <v>-</v>
      </c>
      <c r="BV261" s="103"/>
      <c r="BW261" s="103"/>
      <c r="BX261" s="103"/>
      <c r="BY261" s="103"/>
    </row>
    <row r="262" customFormat="false" ht="15.75" hidden="false" customHeight="false" outlineLevel="0" collapsed="false">
      <c r="E262" s="154" t="s">
        <v>111</v>
      </c>
      <c r="F262" s="118" t="n">
        <v>7743</v>
      </c>
      <c r="G262" s="114" t="n">
        <f aca="false">IFERROR((F262-AVERAGE(F260:F280))/STDEV(F260:F280),"-")</f>
        <v>0.241342832926222</v>
      </c>
      <c r="I262" s="155" t="str">
        <f aca="false">E262</f>
        <v>R</v>
      </c>
      <c r="J262" s="156" t="n">
        <f aca="false">F262</f>
        <v>7743</v>
      </c>
      <c r="K262" s="157" t="n">
        <f aca="false">IFERROR((J262-AVERAGE(J260:J280))/STDEV(J260:J280),"-")</f>
        <v>0.363722560217622</v>
      </c>
      <c r="BV262" s="103"/>
      <c r="BW262" s="103"/>
      <c r="BX262" s="103"/>
      <c r="BY262" s="103"/>
    </row>
    <row r="263" customFormat="false" ht="15.75" hidden="false" customHeight="false" outlineLevel="0" collapsed="false">
      <c r="E263" s="154" t="s">
        <v>48</v>
      </c>
      <c r="F263" s="119" t="n">
        <v>6204</v>
      </c>
      <c r="G263" s="114" t="n">
        <f aca="false">IFERROR((F263-AVERAGE(F260:F280))/STDEV(F260:F280),"-")</f>
        <v>-0.728654738005852</v>
      </c>
      <c r="I263" s="155" t="str">
        <f aca="false">E263</f>
        <v>E</v>
      </c>
      <c r="J263" s="156" t="n">
        <f aca="false">F263</f>
        <v>6204</v>
      </c>
      <c r="K263" s="157" t="n">
        <f aca="false">IFERROR((J263-AVERAGE(J260:J280))/STDEV(J260:J280),"-")</f>
        <v>-0.560296700616715</v>
      </c>
      <c r="BV263" s="103"/>
      <c r="BW263" s="103"/>
      <c r="BX263" s="103"/>
      <c r="BY263" s="103"/>
    </row>
    <row r="264" customFormat="false" ht="15.75" hidden="false" customHeight="false" outlineLevel="0" collapsed="false">
      <c r="E264" s="154" t="s">
        <v>213</v>
      </c>
      <c r="F264" s="119" t="n">
        <v>6123.15</v>
      </c>
      <c r="G264" s="114" t="n">
        <f aca="false">IFERROR((F264-AVERAGE(F260:F280))/STDEV(F260:F280),"-")</f>
        <v>-0.779612700065539</v>
      </c>
      <c r="I264" s="155" t="str">
        <f aca="false">E264</f>
        <v>AS</v>
      </c>
      <c r="J264" s="156" t="n">
        <f aca="false">F264</f>
        <v>6123.15</v>
      </c>
      <c r="K264" s="157" t="n">
        <f aca="false">IFERROR((J264-AVERAGE(J260:J280))/STDEV(J260:J280),"-")</f>
        <v>-0.6088392329354</v>
      </c>
      <c r="BV264" s="103"/>
      <c r="BW264" s="103"/>
      <c r="BX264" s="103"/>
      <c r="BY264" s="103"/>
    </row>
    <row r="265" customFormat="false" ht="15.75" hidden="false" customHeight="false" outlineLevel="0" collapsed="false">
      <c r="E265" s="154" t="s">
        <v>43</v>
      </c>
      <c r="F265" s="119" t="n">
        <v>5816.66</v>
      </c>
      <c r="G265" s="114" t="n">
        <f aca="false">IFERROR((F265-AVERAGE(F260:F280))/STDEV(F260:F280),"-")</f>
        <v>-0.972786550302688</v>
      </c>
      <c r="I265" s="155" t="str">
        <f aca="false">E265</f>
        <v>D</v>
      </c>
      <c r="J265" s="156" t="n">
        <f aca="false">F265</f>
        <v>5816.66</v>
      </c>
      <c r="K265" s="157" t="n">
        <f aca="false">IFERROR((J265-AVERAGE(J260:J280))/STDEV(J260:J280),"-")</f>
        <v>-0.792856557986158</v>
      </c>
      <c r="BV265" s="103"/>
      <c r="BW265" s="103"/>
      <c r="BX265" s="103"/>
      <c r="BY265" s="103"/>
    </row>
    <row r="266" customFormat="false" ht="15.75" hidden="false" customHeight="false" outlineLevel="0" collapsed="false">
      <c r="E266" s="151" t="s">
        <v>56</v>
      </c>
      <c r="F266" s="113" t="s">
        <v>115</v>
      </c>
      <c r="G266" s="114" t="str">
        <f aca="false">IFERROR((F266-AVERAGE(F260:F280))/STDEV(F260:F280),"-")</f>
        <v>-</v>
      </c>
      <c r="I266" s="158" t="s">
        <v>56</v>
      </c>
      <c r="J266" s="156" t="str">
        <f aca="false">F266</f>
        <v>-</v>
      </c>
      <c r="K266" s="157" t="str">
        <f aca="false">IFERROR((J266-AVERAGE(J260:J280))/STDEV(J260:J280),"-")</f>
        <v>-</v>
      </c>
      <c r="BV266" s="103"/>
      <c r="BW266" s="103"/>
      <c r="BX266" s="103"/>
      <c r="BY266" s="103"/>
    </row>
    <row r="267" customFormat="false" ht="15.75" hidden="false" customHeight="false" outlineLevel="0" collapsed="false">
      <c r="E267" s="151" t="s">
        <v>62</v>
      </c>
      <c r="F267" s="113" t="s">
        <v>115</v>
      </c>
      <c r="G267" s="114" t="str">
        <f aca="false">IFERROR((F267-AVERAGE(F260:F280))/STDEV(F260:F280),"-")</f>
        <v>-</v>
      </c>
      <c r="I267" s="158" t="s">
        <v>62</v>
      </c>
      <c r="J267" s="156" t="str">
        <f aca="false">F267</f>
        <v>-</v>
      </c>
      <c r="K267" s="157" t="str">
        <f aca="false">IFERROR((J267-AVERAGE(J260:J280))/STDEV(J260:J280),"-")</f>
        <v>-</v>
      </c>
      <c r="BV267" s="103"/>
      <c r="BW267" s="103"/>
      <c r="BX267" s="103"/>
      <c r="BY267" s="103"/>
    </row>
    <row r="268" customFormat="false" ht="15.75" hidden="false" customHeight="false" outlineLevel="0" collapsed="false">
      <c r="E268" s="151" t="s">
        <v>68</v>
      </c>
      <c r="F268" s="113" t="s">
        <v>115</v>
      </c>
      <c r="G268" s="114" t="str">
        <f aca="false">IFERROR((F268-AVERAGE(F260:F280))/STDEV(F260:F280),"-")</f>
        <v>-</v>
      </c>
      <c r="I268" s="158" t="s">
        <v>68</v>
      </c>
      <c r="J268" s="156" t="str">
        <f aca="false">F268</f>
        <v>-</v>
      </c>
      <c r="K268" s="157" t="str">
        <f aca="false">IFERROR((J268-AVERAGE(J260:J280))/STDEV(J260:J280),"-")</f>
        <v>-</v>
      </c>
      <c r="BV268" s="103"/>
      <c r="BW268" s="103"/>
      <c r="BX268" s="103"/>
      <c r="BY268" s="103"/>
    </row>
    <row r="269" customFormat="false" ht="15.75" hidden="false" customHeight="false" outlineLevel="0" collapsed="false">
      <c r="E269" s="151" t="s">
        <v>70</v>
      </c>
      <c r="F269" s="113" t="s">
        <v>115</v>
      </c>
      <c r="G269" s="114" t="str">
        <f aca="false">IFERROR((F269-AVERAGE(F260:F280))/STDEV(F260:F280),"-")</f>
        <v>-</v>
      </c>
      <c r="I269" s="158" t="s">
        <v>70</v>
      </c>
      <c r="J269" s="156" t="s">
        <v>115</v>
      </c>
      <c r="K269" s="157" t="str">
        <f aca="false">IFERROR((J269-AVERAGE(J260:J280))/STDEV(J260:J280),"-")</f>
        <v>-</v>
      </c>
      <c r="BV269" s="103"/>
      <c r="BW269" s="103"/>
      <c r="BX269" s="103"/>
      <c r="BY269" s="103"/>
    </row>
    <row r="270" customFormat="false" ht="15.75" hidden="false" customHeight="false" outlineLevel="0" collapsed="false">
      <c r="E270" s="151" t="s">
        <v>74</v>
      </c>
      <c r="F270" s="113" t="s">
        <v>115</v>
      </c>
      <c r="G270" s="114" t="str">
        <f aca="false">IFERROR((F270-AVERAGE(F260:F280))/STDEV(F260:F280),"-")</f>
        <v>-</v>
      </c>
      <c r="I270" s="158" t="s">
        <v>74</v>
      </c>
      <c r="J270" s="156" t="str">
        <f aca="false">F270</f>
        <v>-</v>
      </c>
      <c r="K270" s="157" t="str">
        <f aca="false">IFERROR((J270-AVERAGE(J260:J280))/STDEV(J260:J280),"-")</f>
        <v>-</v>
      </c>
      <c r="BV270" s="103"/>
      <c r="BW270" s="103"/>
      <c r="BX270" s="103"/>
      <c r="BY270" s="103"/>
    </row>
    <row r="271" customFormat="false" ht="15.75" hidden="false" customHeight="false" outlineLevel="0" collapsed="false">
      <c r="E271" s="151" t="s">
        <v>81</v>
      </c>
      <c r="F271" s="113" t="s">
        <v>115</v>
      </c>
      <c r="G271" s="114" t="str">
        <f aca="false">IFERROR((F271-AVERAGE(F260:F280))/STDEV(F260:F280),"-")</f>
        <v>-</v>
      </c>
      <c r="I271" s="158" t="s">
        <v>81</v>
      </c>
      <c r="J271" s="156" t="str">
        <f aca="false">F271</f>
        <v>-</v>
      </c>
      <c r="K271" s="157" t="str">
        <f aca="false">IFERROR((J271-AVERAGE(J260:J280))/STDEV(J260:J280),"-")</f>
        <v>-</v>
      </c>
      <c r="BV271" s="103"/>
      <c r="BW271" s="103"/>
      <c r="BX271" s="103"/>
      <c r="BY271" s="103"/>
    </row>
    <row r="272" customFormat="false" ht="15.75" hidden="false" customHeight="false" outlineLevel="0" collapsed="false">
      <c r="E272" s="151" t="s">
        <v>87</v>
      </c>
      <c r="F272" s="113" t="s">
        <v>115</v>
      </c>
      <c r="G272" s="114" t="str">
        <f aca="false">IFERROR((F272-AVERAGE(F260:F280))/STDEV(F260:F280),"-")</f>
        <v>-</v>
      </c>
      <c r="I272" s="158" t="s">
        <v>87</v>
      </c>
      <c r="J272" s="156" t="str">
        <f aca="false">F272</f>
        <v>-</v>
      </c>
      <c r="K272" s="157" t="str">
        <f aca="false">IFERROR((J272-AVERAGE(J260:J280))/STDEV(J260:J280),"-")</f>
        <v>-</v>
      </c>
      <c r="BV272" s="103"/>
      <c r="BW272" s="103"/>
      <c r="BX272" s="103"/>
      <c r="BY272" s="103"/>
    </row>
    <row r="273" customFormat="false" ht="15.75" hidden="false" customHeight="false" outlineLevel="0" collapsed="false">
      <c r="E273" s="151" t="s">
        <v>90</v>
      </c>
      <c r="F273" s="113" t="s">
        <v>115</v>
      </c>
      <c r="G273" s="114" t="str">
        <f aca="false">IFERROR((F273-AVERAGE(F260:F280))/STDEV(F260:F280),"-")</f>
        <v>-</v>
      </c>
      <c r="I273" s="158" t="s">
        <v>90</v>
      </c>
      <c r="J273" s="156" t="str">
        <f aca="false">F273</f>
        <v>-</v>
      </c>
      <c r="K273" s="157" t="str">
        <f aca="false">IFERROR((J273-AVERAGE(J260:J280))/STDEV(J260:J280),"-")</f>
        <v>-</v>
      </c>
      <c r="BV273" s="103"/>
      <c r="BW273" s="103"/>
      <c r="BX273" s="103"/>
      <c r="BY273" s="103"/>
    </row>
    <row r="274" customFormat="false" ht="15.75" hidden="false" customHeight="false" outlineLevel="0" collapsed="false">
      <c r="E274" s="151" t="s">
        <v>93</v>
      </c>
      <c r="F274" s="113" t="s">
        <v>115</v>
      </c>
      <c r="G274" s="114" t="str">
        <f aca="false">IFERROR((F274-AVERAGE(F260:F280))/STDEV(F260:F280),"-")</f>
        <v>-</v>
      </c>
      <c r="I274" s="158" t="s">
        <v>93</v>
      </c>
      <c r="J274" s="156" t="str">
        <f aca="false">F274</f>
        <v>-</v>
      </c>
      <c r="K274" s="157" t="str">
        <f aca="false">IFERROR((J274-AVERAGE(J260:J280))/STDEV(J260:J280),"-")</f>
        <v>-</v>
      </c>
      <c r="BV274" s="103"/>
      <c r="BW274" s="103"/>
      <c r="BX274" s="103"/>
      <c r="BY274" s="103"/>
    </row>
    <row r="275" customFormat="false" ht="15.75" hidden="false" customHeight="false" outlineLevel="0" collapsed="false">
      <c r="E275" s="151" t="s">
        <v>96</v>
      </c>
      <c r="F275" s="113" t="s">
        <v>115</v>
      </c>
      <c r="G275" s="114" t="str">
        <f aca="false">IFERROR((F275-AVERAGE(F260:F280))/STDEV(F260:F280),"-")</f>
        <v>-</v>
      </c>
      <c r="I275" s="158" t="s">
        <v>96</v>
      </c>
      <c r="J275" s="156" t="str">
        <f aca="false">F275</f>
        <v>-</v>
      </c>
      <c r="K275" s="157" t="str">
        <f aca="false">IFERROR((J275-AVERAGE(J260:J280))/STDEV(J260:J280),"-")</f>
        <v>-</v>
      </c>
      <c r="BV275" s="103"/>
      <c r="BW275" s="103"/>
      <c r="BX275" s="103"/>
      <c r="BY275" s="103"/>
    </row>
    <row r="276" customFormat="false" ht="15.75" hidden="false" customHeight="false" outlineLevel="0" collapsed="false">
      <c r="E276" s="151" t="s">
        <v>103</v>
      </c>
      <c r="F276" s="113" t="s">
        <v>115</v>
      </c>
      <c r="G276" s="114" t="str">
        <f aca="false">IFERROR((F276-AVERAGE(F260:F280))/STDEV(F260:F280),"-")</f>
        <v>-</v>
      </c>
      <c r="I276" s="158" t="s">
        <v>103</v>
      </c>
      <c r="J276" s="156" t="str">
        <f aca="false">F276</f>
        <v>-</v>
      </c>
      <c r="K276" s="157" t="str">
        <f aca="false">IFERROR((J276-AVERAGE(J260:J280))/STDEV(J260:J280),"-")</f>
        <v>-</v>
      </c>
      <c r="BV276" s="103"/>
      <c r="BW276" s="103"/>
      <c r="BX276" s="103"/>
      <c r="BY276" s="103"/>
    </row>
    <row r="277" customFormat="false" ht="15.75" hidden="false" customHeight="false" outlineLevel="0" collapsed="false">
      <c r="E277" s="151" t="s">
        <v>111</v>
      </c>
      <c r="F277" s="113" t="s">
        <v>115</v>
      </c>
      <c r="G277" s="114" t="str">
        <f aca="false">IFERROR((F277-AVERAGE(F260:F280))/STDEV(F260:F280),"-")</f>
        <v>-</v>
      </c>
      <c r="I277" s="158" t="s">
        <v>111</v>
      </c>
      <c r="J277" s="156" t="str">
        <f aca="false">F277</f>
        <v>-</v>
      </c>
      <c r="K277" s="157" t="str">
        <f aca="false">IFERROR((J277-AVERAGE(J260:J280))/STDEV(J260:J280),"-")</f>
        <v>-</v>
      </c>
      <c r="BV277" s="103"/>
      <c r="BW277" s="103"/>
      <c r="BX277" s="103"/>
      <c r="BY277" s="103"/>
    </row>
    <row r="278" customFormat="false" ht="15.75" hidden="false" customHeight="false" outlineLevel="0" collapsed="false">
      <c r="E278" s="151" t="s">
        <v>107</v>
      </c>
      <c r="F278" s="113" t="s">
        <v>115</v>
      </c>
      <c r="G278" s="114" t="str">
        <f aca="false">IFERROR((F278-AVERAGE(F260:F280))/STDEV(F260:F280),"-")</f>
        <v>-</v>
      </c>
      <c r="I278" s="158" t="s">
        <v>107</v>
      </c>
      <c r="J278" s="156" t="str">
        <f aca="false">F278</f>
        <v>-</v>
      </c>
      <c r="K278" s="157" t="str">
        <f aca="false">IFERROR((J278-AVERAGE(J260:J280))/STDEV(J260:J280),"-")</f>
        <v>-</v>
      </c>
      <c r="BV278" s="103"/>
      <c r="BW278" s="103"/>
      <c r="BX278" s="103"/>
      <c r="BY278" s="103"/>
    </row>
    <row r="279" customFormat="false" ht="15.75" hidden="false" customHeight="false" outlineLevel="0" collapsed="false">
      <c r="E279" s="151" t="s">
        <v>116</v>
      </c>
      <c r="F279" s="113" t="s">
        <v>115</v>
      </c>
      <c r="G279" s="114" t="str">
        <f aca="false">IFERROR((F279-AVERAGE(F259:F279))/STDEV(F259:F279),"-")</f>
        <v>-</v>
      </c>
      <c r="I279" s="158" t="s">
        <v>116</v>
      </c>
      <c r="J279" s="156" t="str">
        <f aca="false">F279</f>
        <v>-</v>
      </c>
      <c r="K279" s="157" t="str">
        <f aca="false">IFERROR((J279-AVERAGE(J259:J279))/STDEV(J259:J279),"-")</f>
        <v>-</v>
      </c>
      <c r="BV279" s="103"/>
      <c r="BW279" s="103"/>
      <c r="BX279" s="103"/>
      <c r="BY279" s="103"/>
    </row>
    <row r="280" customFormat="false" ht="15.75" hidden="false" customHeight="false" outlineLevel="0" collapsed="false">
      <c r="E280" s="151" t="s">
        <v>118</v>
      </c>
      <c r="F280" s="113" t="s">
        <v>115</v>
      </c>
      <c r="G280" s="114" t="str">
        <f aca="false">IFERROR((F280-AVERAGE(F260:F280))/STDEV(F260:F280),"-")</f>
        <v>-</v>
      </c>
      <c r="I280" s="158" t="s">
        <v>118</v>
      </c>
      <c r="J280" s="156" t="str">
        <f aca="false">F280</f>
        <v>-</v>
      </c>
      <c r="K280" s="157" t="str">
        <f aca="false">IFERROR((J280-AVERAGE(J260:J280))/STDEV(J260:J280),"-")</f>
        <v>-</v>
      </c>
      <c r="BV280" s="103"/>
      <c r="BW280" s="103"/>
      <c r="BX280" s="103"/>
      <c r="BY280" s="103"/>
    </row>
    <row r="281" customFormat="false" ht="30.75" hidden="false" customHeight="false" outlineLevel="0" collapsed="false">
      <c r="A281" s="2"/>
      <c r="B281" s="2"/>
      <c r="C281" s="2"/>
      <c r="D281" s="2"/>
      <c r="E281" s="126" t="s">
        <v>369</v>
      </c>
      <c r="F281" s="127" t="n">
        <f aca="false">STDEV(F260:F280)/AVERAGE(F260:F280)</f>
        <v>0.215568422280843</v>
      </c>
      <c r="G281" s="128"/>
      <c r="H281" s="2"/>
      <c r="I281" s="159" t="s">
        <v>369</v>
      </c>
      <c r="J281" s="160" t="n">
        <f aca="false">STDEV(J260:J280)/AVERAGE(J260:J280)</f>
        <v>0.233361714731212</v>
      </c>
      <c r="K281" s="161"/>
      <c r="L281" s="2"/>
      <c r="BV281" s="103"/>
      <c r="BW281" s="103"/>
      <c r="BX281" s="103"/>
      <c r="BY281" s="103"/>
    </row>
    <row r="282" customFormat="false" ht="15" hidden="false" customHeight="false" outlineLevel="0" collapsed="false">
      <c r="F282" s="132" t="s">
        <v>370</v>
      </c>
      <c r="G282" s="133" t="n">
        <f aca="false">LARGE(G260:G280,1)</f>
        <v>1.53732009436257</v>
      </c>
      <c r="I282" s="33"/>
      <c r="J282" s="33" t="s">
        <v>370</v>
      </c>
      <c r="K282" s="157" t="n">
        <f aca="false">LARGE(K260:K280,1)</f>
        <v>1.59826993132065</v>
      </c>
      <c r="BV282" s="103"/>
      <c r="BW282" s="103"/>
      <c r="BX282" s="103"/>
      <c r="BY282" s="103"/>
    </row>
    <row r="283" customFormat="false" ht="15" hidden="false" customHeight="false" outlineLevel="0" collapsed="false">
      <c r="F283" s="134" t="s">
        <v>371</v>
      </c>
      <c r="G283" s="135" t="n">
        <f aca="false">SMALL(G260:G280,1)</f>
        <v>-0.972786550302688</v>
      </c>
      <c r="I283" s="33"/>
      <c r="J283" s="33" t="s">
        <v>371</v>
      </c>
      <c r="K283" s="157" t="n">
        <f aca="false">SMALL(K260:K280,1)</f>
        <v>-0.792856557986158</v>
      </c>
      <c r="BV283" s="103"/>
      <c r="BW283" s="103"/>
      <c r="BX283" s="103"/>
      <c r="BY283" s="103"/>
    </row>
    <row r="284" customFormat="false" ht="15" hidden="false" customHeight="false" outlineLevel="0" collapsed="false">
      <c r="B284" s="3" t="s">
        <v>372</v>
      </c>
      <c r="C284" s="136" t="n">
        <f aca="false">COUNT(F260:F280)</f>
        <v>6</v>
      </c>
      <c r="F284" s="134" t="s">
        <v>373</v>
      </c>
      <c r="G284" s="135" t="n">
        <f aca="false">IF(ABS(G282)&gt;ABS(G283),G282,G283)</f>
        <v>1.53732009436257</v>
      </c>
      <c r="I284" s="33"/>
      <c r="J284" s="33" t="s">
        <v>373</v>
      </c>
      <c r="K284" s="157" t="n">
        <f aca="false">IF(ABS(K282)&gt;ABS(K283),K282,K283)</f>
        <v>1.59826993132065</v>
      </c>
      <c r="BV284" s="103"/>
      <c r="BW284" s="103"/>
      <c r="BX284" s="103"/>
      <c r="BY284" s="103"/>
    </row>
    <row r="285" customFormat="false" ht="15" hidden="false" customHeight="false" outlineLevel="0" collapsed="false">
      <c r="B285" s="134" t="s">
        <v>374</v>
      </c>
      <c r="C285" s="138" t="n">
        <f aca="false">G285</f>
        <v>7360.085</v>
      </c>
      <c r="F285" s="134" t="s">
        <v>374</v>
      </c>
      <c r="G285" s="139" t="n">
        <f aca="false">AVERAGE(F260:F280)</f>
        <v>7360.085</v>
      </c>
      <c r="I285" s="33"/>
      <c r="J285" s="33" t="s">
        <v>374</v>
      </c>
      <c r="K285" s="162"/>
      <c r="BV285" s="103"/>
      <c r="BW285" s="103"/>
      <c r="BX285" s="103"/>
      <c r="BY285" s="103"/>
    </row>
    <row r="286" customFormat="false" ht="15" hidden="false" customHeight="false" outlineLevel="0" collapsed="false">
      <c r="B286" s="134" t="s">
        <v>375</v>
      </c>
      <c r="C286" s="138" t="n">
        <f aca="false">G286</f>
        <v>6973.5</v>
      </c>
      <c r="F286" s="134" t="s">
        <v>375</v>
      </c>
      <c r="G286" s="143" t="n">
        <f aca="false">MEDIAN(F260:F280)</f>
        <v>6973.5</v>
      </c>
      <c r="I286" s="33"/>
      <c r="J286" s="33" t="s">
        <v>375</v>
      </c>
      <c r="K286" s="147"/>
      <c r="BV286" s="103"/>
      <c r="BW286" s="103"/>
      <c r="BX286" s="103"/>
      <c r="BY286" s="103"/>
    </row>
    <row r="287" customFormat="false" ht="15" hidden="false" customHeight="false" outlineLevel="0" collapsed="false">
      <c r="C287" s="138"/>
      <c r="G287" s="165"/>
      <c r="I287" s="33"/>
      <c r="J287" s="33"/>
      <c r="K287" s="147"/>
      <c r="BV287" s="103"/>
      <c r="BW287" s="103"/>
      <c r="BX287" s="103"/>
      <c r="BY287" s="103"/>
    </row>
    <row r="288" customFormat="false" ht="15" hidden="false" customHeight="false" outlineLevel="0" collapsed="false">
      <c r="I288" s="166" t="s">
        <v>376</v>
      </c>
      <c r="J288" s="166"/>
      <c r="K288" s="166"/>
      <c r="U288" s="150"/>
      <c r="BV288" s="103"/>
      <c r="BW288" s="103"/>
      <c r="BX288" s="103"/>
      <c r="BY288" s="103"/>
    </row>
    <row r="289" customFormat="false" ht="15.75" hidden="false" customHeight="false" outlineLevel="0" collapsed="false">
      <c r="U289" s="150"/>
      <c r="BV289" s="103"/>
      <c r="BW289" s="103"/>
      <c r="BX289" s="103"/>
      <c r="BY289" s="103"/>
    </row>
    <row r="290" customFormat="false" ht="15" hidden="false" customHeight="false" outlineLevel="0" collapsed="false">
      <c r="B290" s="3" t="n">
        <v>7</v>
      </c>
      <c r="C290" s="97" t="n">
        <f aca="false">COUNT(F292:F311)-$BD$10</f>
        <v>0</v>
      </c>
      <c r="E290" s="98" t="str">
        <f aca="false">"ITEM "&amp;B290&amp;" - ITERAÇÃO 01"</f>
        <v>ITEM 7 - ITERAÇÃO 01</v>
      </c>
      <c r="F290" s="98"/>
      <c r="G290" s="98"/>
      <c r="I290" s="98" t="str">
        <f aca="false">"ITEM "&amp;B290&amp;" - ITERAÇÃO 02"</f>
        <v>ITEM 7 - ITERAÇÃO 02</v>
      </c>
      <c r="J290" s="98"/>
      <c r="K290" s="98"/>
      <c r="M290" s="99" t="str">
        <f aca="false">"ITEM "&amp;B290&amp;" - ITERAÇÃO 03"</f>
        <v>ITEM 7 - ITERAÇÃO 03</v>
      </c>
      <c r="N290" s="99"/>
      <c r="O290" s="99"/>
      <c r="BV290" s="103"/>
      <c r="BW290" s="103"/>
      <c r="BX290" s="103"/>
      <c r="BY290" s="103"/>
    </row>
    <row r="291" customFormat="false" ht="15" hidden="false" customHeight="false" outlineLevel="0" collapsed="false">
      <c r="E291" s="105" t="s">
        <v>363</v>
      </c>
      <c r="F291" s="105" t="s">
        <v>364</v>
      </c>
      <c r="G291" s="105" t="s">
        <v>365</v>
      </c>
      <c r="I291" s="105" t="s">
        <v>363</v>
      </c>
      <c r="J291" s="105" t="s">
        <v>364</v>
      </c>
      <c r="K291" s="105" t="s">
        <v>365</v>
      </c>
      <c r="M291" s="106" t="s">
        <v>363</v>
      </c>
      <c r="N291" s="105" t="s">
        <v>364</v>
      </c>
      <c r="O291" s="107" t="s">
        <v>365</v>
      </c>
      <c r="BV291" s="103"/>
      <c r="BW291" s="103"/>
      <c r="BX291" s="103"/>
      <c r="BY291" s="103"/>
    </row>
    <row r="292" customFormat="false" ht="15.75" hidden="false" customHeight="false" outlineLevel="0" collapsed="false">
      <c r="E292" s="109" t="s">
        <v>107</v>
      </c>
      <c r="F292" s="110" t="n">
        <v>3673.95</v>
      </c>
      <c r="G292" s="111" t="n">
        <f aca="false">IFERROR((F292-AVERAGE(F292:F312))/STDEV(F292:F312),"-")</f>
        <v>1.46807391955738</v>
      </c>
      <c r="I292" s="163" t="str">
        <f aca="false">E292</f>
        <v>S</v>
      </c>
      <c r="J292" s="113" t="s">
        <v>115</v>
      </c>
      <c r="K292" s="34" t="str">
        <f aca="false">IFERROR((J292-AVERAGE(J292:J312))/STDEV(J292:J312),"-")</f>
        <v>-</v>
      </c>
      <c r="M292" s="112" t="str">
        <f aca="false">I292</f>
        <v>S</v>
      </c>
      <c r="N292" s="113" t="str">
        <f aca="false">J292</f>
        <v>-</v>
      </c>
      <c r="O292" s="114" t="str">
        <f aca="false">IFERROR((N292-AVERAGE(N292:N312))/STDEV(N292:N312),"-")</f>
        <v>-</v>
      </c>
      <c r="BV292" s="103"/>
      <c r="BW292" s="103"/>
      <c r="BX292" s="103"/>
      <c r="BY292" s="103"/>
    </row>
    <row r="293" customFormat="false" ht="15.75" hidden="false" customHeight="false" outlineLevel="0" collapsed="false">
      <c r="E293" s="109" t="s">
        <v>116</v>
      </c>
      <c r="F293" s="118" t="n">
        <v>2568</v>
      </c>
      <c r="G293" s="34" t="n">
        <f aca="false">IFERROR((F293-AVERAGE(F292:F312))/STDEV(F292:F312),"-")</f>
        <v>0.360075645184881</v>
      </c>
      <c r="I293" s="167" t="str">
        <f aca="false">E293</f>
        <v>T</v>
      </c>
      <c r="J293" s="113" t="n">
        <f aca="false">F293</f>
        <v>2568</v>
      </c>
      <c r="K293" s="34" t="n">
        <f aca="false">IFERROR((J293-AVERAGE(J292:J312))/STDEV(J292:J312),"-")</f>
        <v>1.10201676834681</v>
      </c>
      <c r="M293" s="112" t="str">
        <f aca="false">I293</f>
        <v>T</v>
      </c>
      <c r="N293" s="113" t="n">
        <f aca="false">J293</f>
        <v>2568</v>
      </c>
      <c r="O293" s="114" t="n">
        <f aca="false">IFERROR((N293-AVERAGE(N292:N312))/STDEV(N292:N312),"-")</f>
        <v>1.10088700001156</v>
      </c>
      <c r="BV293" s="103"/>
      <c r="BW293" s="103"/>
      <c r="BX293" s="103"/>
      <c r="BY293" s="103"/>
    </row>
    <row r="294" customFormat="false" ht="15.75" hidden="false" customHeight="false" outlineLevel="0" collapsed="false">
      <c r="E294" s="109" t="s">
        <v>111</v>
      </c>
      <c r="F294" s="118" t="n">
        <v>2029</v>
      </c>
      <c r="G294" s="34" t="n">
        <f aca="false">IFERROR((F294-AVERAGE(F292:F312))/STDEV(F292:F312),"-")</f>
        <v>-0.179922609606724</v>
      </c>
      <c r="I294" s="167" t="str">
        <f aca="false">E294</f>
        <v>R</v>
      </c>
      <c r="J294" s="113" t="n">
        <f aca="false">F294</f>
        <v>2029</v>
      </c>
      <c r="K294" s="34" t="n">
        <f aca="false">IFERROR((J294-AVERAGE(J292:J312))/STDEV(J292:J312),"-")</f>
        <v>0.283570970015524</v>
      </c>
      <c r="M294" s="112" t="str">
        <f aca="false">I294</f>
        <v>R</v>
      </c>
      <c r="N294" s="113" t="n">
        <f aca="false">J294</f>
        <v>2029</v>
      </c>
      <c r="O294" s="114" t="n">
        <f aca="false">IFERROR((N294-AVERAGE(N292:N312))/STDEV(N292:N312),"-")</f>
        <v>-0.248722006067813</v>
      </c>
      <c r="BV294" s="103"/>
      <c r="BW294" s="103"/>
      <c r="BX294" s="103"/>
      <c r="BY294" s="103"/>
    </row>
    <row r="295" customFormat="false" ht="15.75" hidden="false" customHeight="false" outlineLevel="0" collapsed="false">
      <c r="E295" s="109" t="s">
        <v>191</v>
      </c>
      <c r="F295" s="119" t="n">
        <v>1788</v>
      </c>
      <c r="G295" s="34" t="n">
        <f aca="false">IFERROR((F295-AVERAGE(F292:F312))/STDEV(F292:F312),"-")</f>
        <v>-0.421368953585902</v>
      </c>
      <c r="I295" s="168" t="str">
        <f aca="false">E295</f>
        <v>AM</v>
      </c>
      <c r="J295" s="113" t="n">
        <f aca="false">F295</f>
        <v>1788</v>
      </c>
      <c r="K295" s="34" t="n">
        <f aca="false">IFERROR((J295-AVERAGE(J292:J312))/STDEV(J292:J312),"-")</f>
        <v>-0.0823760381437332</v>
      </c>
      <c r="M295" s="112" t="str">
        <f aca="false">I295</f>
        <v>AM</v>
      </c>
      <c r="N295" s="113" t="n">
        <f aca="false">J295</f>
        <v>1788</v>
      </c>
      <c r="O295" s="114" t="n">
        <f aca="false">IFERROR((N295-AVERAGE(N292:N312))/STDEV(N292:N312),"-")</f>
        <v>-0.852164993943749</v>
      </c>
      <c r="BV295" s="103"/>
      <c r="BW295" s="103"/>
      <c r="BX295" s="103"/>
      <c r="BY295" s="103"/>
    </row>
    <row r="296" customFormat="false" ht="15.75" hidden="false" customHeight="false" outlineLevel="0" collapsed="false">
      <c r="E296" s="109" t="s">
        <v>248</v>
      </c>
      <c r="F296" s="119" t="n">
        <v>984</v>
      </c>
      <c r="G296" s="34" t="n">
        <f aca="false">IFERROR((F296-AVERAGE(F292:F312))/STDEV(F292:F312),"-")</f>
        <v>-1.22685800154963</v>
      </c>
      <c r="I296" s="169" t="str">
        <f aca="false">E296</f>
        <v>AAB</v>
      </c>
      <c r="J296" s="164" t="n">
        <f aca="false">F296</f>
        <v>984</v>
      </c>
      <c r="K296" s="111" t="n">
        <f aca="false">IFERROR((J296-AVERAGE(J292:J312))/STDEV(J292:J312),"-")</f>
        <v>-1.3032117002186</v>
      </c>
      <c r="M296" s="112" t="str">
        <f aca="false">I296</f>
        <v>AAB</v>
      </c>
      <c r="N296" s="113" t="s">
        <v>115</v>
      </c>
      <c r="O296" s="114" t="str">
        <f aca="false">IFERROR((N296-AVERAGE(N292:N312))/STDEV(N292:N312),"-")</f>
        <v>-</v>
      </c>
      <c r="BV296" s="103"/>
      <c r="BW296" s="103"/>
      <c r="BX296" s="103"/>
      <c r="BY296" s="103"/>
    </row>
    <row r="297" customFormat="false" ht="15.75" hidden="false" customHeight="false" outlineLevel="0" collapsed="false">
      <c r="E297" s="120" t="s">
        <v>52</v>
      </c>
      <c r="F297" s="113" t="s">
        <v>115</v>
      </c>
      <c r="G297" s="34" t="str">
        <f aca="false">IFERROR((F297-AVERAGE(F292:F312))/STDEV(F292:F312),"-")</f>
        <v>-</v>
      </c>
      <c r="I297" s="120" t="s">
        <v>52</v>
      </c>
      <c r="J297" s="113" t="str">
        <f aca="false">F297</f>
        <v>-</v>
      </c>
      <c r="K297" s="34" t="str">
        <f aca="false">IFERROR((J297-AVERAGE(J292:J312))/STDEV(J292:J312),"-")</f>
        <v>-</v>
      </c>
      <c r="M297" s="151" t="s">
        <v>52</v>
      </c>
      <c r="N297" s="113" t="str">
        <f aca="false">J297</f>
        <v>-</v>
      </c>
      <c r="O297" s="114" t="str">
        <f aca="false">IFERROR((N297-AVERAGE(N292:N312))/STDEV(N292:N312),"-")</f>
        <v>-</v>
      </c>
      <c r="BV297" s="103"/>
      <c r="BW297" s="103"/>
      <c r="BX297" s="103"/>
      <c r="BY297" s="103"/>
    </row>
    <row r="298" customFormat="false" ht="15.75" hidden="false" customHeight="false" outlineLevel="0" collapsed="false">
      <c r="E298" s="120" t="s">
        <v>56</v>
      </c>
      <c r="F298" s="113" t="s">
        <v>115</v>
      </c>
      <c r="G298" s="34" t="str">
        <f aca="false">IFERROR((F298-AVERAGE(F292:F312))/STDEV(F292:F312),"-")</f>
        <v>-</v>
      </c>
      <c r="I298" s="120" t="s">
        <v>56</v>
      </c>
      <c r="J298" s="113" t="str">
        <f aca="false">F298</f>
        <v>-</v>
      </c>
      <c r="K298" s="34" t="str">
        <f aca="false">IFERROR((J298-AVERAGE(J292:J312))/STDEV(J292:J312),"-")</f>
        <v>-</v>
      </c>
      <c r="M298" s="151" t="s">
        <v>56</v>
      </c>
      <c r="N298" s="113" t="str">
        <f aca="false">J298</f>
        <v>-</v>
      </c>
      <c r="O298" s="114" t="str">
        <f aca="false">IFERROR((N298-AVERAGE(N292:N312))/STDEV(N292:N312),"-")</f>
        <v>-</v>
      </c>
      <c r="BV298" s="103"/>
      <c r="BW298" s="103"/>
      <c r="BX298" s="103"/>
      <c r="BY298" s="103"/>
    </row>
    <row r="299" customFormat="false" ht="15.75" hidden="false" customHeight="false" outlineLevel="0" collapsed="false">
      <c r="E299" s="120" t="s">
        <v>62</v>
      </c>
      <c r="F299" s="113" t="s">
        <v>115</v>
      </c>
      <c r="G299" s="34" t="str">
        <f aca="false">IFERROR((F299-AVERAGE(F292:F312))/STDEV(F292:F312),"-")</f>
        <v>-</v>
      </c>
      <c r="I299" s="120" t="s">
        <v>62</v>
      </c>
      <c r="J299" s="113" t="str">
        <f aca="false">F299</f>
        <v>-</v>
      </c>
      <c r="K299" s="34" t="str">
        <f aca="false">IFERROR((J299-AVERAGE(J292:J312))/STDEV(J292:J312),"-")</f>
        <v>-</v>
      </c>
      <c r="M299" s="151" t="s">
        <v>62</v>
      </c>
      <c r="N299" s="113" t="str">
        <f aca="false">J299</f>
        <v>-</v>
      </c>
      <c r="O299" s="114" t="str">
        <f aca="false">IFERROR((N299-AVERAGE(N292:N312))/STDEV(N292:N312),"-")</f>
        <v>-</v>
      </c>
      <c r="BV299" s="103"/>
      <c r="BW299" s="103"/>
      <c r="BX299" s="103"/>
      <c r="BY299" s="103"/>
    </row>
    <row r="300" customFormat="false" ht="15.75" hidden="false" customHeight="false" outlineLevel="0" collapsed="false">
      <c r="E300" s="120" t="s">
        <v>68</v>
      </c>
      <c r="F300" s="113" t="s">
        <v>115</v>
      </c>
      <c r="G300" s="34" t="str">
        <f aca="false">IFERROR((F300-AVERAGE(F292:F312))/STDEV(F292:F312),"-")</f>
        <v>-</v>
      </c>
      <c r="I300" s="120" t="s">
        <v>68</v>
      </c>
      <c r="J300" s="113" t="str">
        <f aca="false">F300</f>
        <v>-</v>
      </c>
      <c r="K300" s="34" t="str">
        <f aca="false">IFERROR((J300-AVERAGE(J292:J312))/STDEV(J292:J312),"-")</f>
        <v>-</v>
      </c>
      <c r="M300" s="151" t="s">
        <v>68</v>
      </c>
      <c r="N300" s="113" t="str">
        <f aca="false">J300</f>
        <v>-</v>
      </c>
      <c r="O300" s="114" t="str">
        <f aca="false">IFERROR((N300-AVERAGE(N292:N312))/STDEV(N292:N312),"-")</f>
        <v>-</v>
      </c>
      <c r="BV300" s="103"/>
      <c r="BW300" s="103"/>
      <c r="BX300" s="103"/>
      <c r="BY300" s="103"/>
    </row>
    <row r="301" customFormat="false" ht="15.75" hidden="false" customHeight="false" outlineLevel="0" collapsed="false">
      <c r="E301" s="120" t="s">
        <v>70</v>
      </c>
      <c r="F301" s="113" t="s">
        <v>115</v>
      </c>
      <c r="G301" s="34" t="str">
        <f aca="false">IFERROR((F301-AVERAGE(F292:F312))/STDEV(F292:F312),"-")</f>
        <v>-</v>
      </c>
      <c r="I301" s="120" t="s">
        <v>70</v>
      </c>
      <c r="J301" s="113" t="s">
        <v>115</v>
      </c>
      <c r="K301" s="34" t="str">
        <f aca="false">IFERROR((J301-AVERAGE(J292:J312))/STDEV(J292:J312),"-")</f>
        <v>-</v>
      </c>
      <c r="M301" s="151" t="s">
        <v>70</v>
      </c>
      <c r="N301" s="113" t="s">
        <v>115</v>
      </c>
      <c r="O301" s="114" t="str">
        <f aca="false">IFERROR((N301-AVERAGE(N292:N312))/STDEV(N292:N312),"-")</f>
        <v>-</v>
      </c>
      <c r="BV301" s="103"/>
      <c r="BW301" s="103"/>
      <c r="BX301" s="103"/>
      <c r="BY301" s="103"/>
    </row>
    <row r="302" customFormat="false" ht="15.75" hidden="false" customHeight="false" outlineLevel="0" collapsed="false">
      <c r="E302" s="120" t="s">
        <v>74</v>
      </c>
      <c r="F302" s="113" t="s">
        <v>115</v>
      </c>
      <c r="G302" s="34" t="str">
        <f aca="false">IFERROR((F302-AVERAGE(F292:F312))/STDEV(F292:F312),"-")</f>
        <v>-</v>
      </c>
      <c r="I302" s="120" t="s">
        <v>74</v>
      </c>
      <c r="J302" s="113" t="str">
        <f aca="false">F302</f>
        <v>-</v>
      </c>
      <c r="K302" s="34" t="str">
        <f aca="false">IFERROR((J302-AVERAGE(J292:J312))/STDEV(J292:J312),"-")</f>
        <v>-</v>
      </c>
      <c r="M302" s="151" t="s">
        <v>74</v>
      </c>
      <c r="N302" s="113" t="str">
        <f aca="false">J302</f>
        <v>-</v>
      </c>
      <c r="O302" s="114" t="str">
        <f aca="false">IFERROR((N302-AVERAGE(N292:N312))/STDEV(N292:N312),"-")</f>
        <v>-</v>
      </c>
      <c r="BV302" s="103"/>
      <c r="BW302" s="103"/>
      <c r="BX302" s="103"/>
      <c r="BY302" s="103"/>
    </row>
    <row r="303" customFormat="false" ht="15.75" hidden="false" customHeight="false" outlineLevel="0" collapsed="false">
      <c r="E303" s="120" t="s">
        <v>81</v>
      </c>
      <c r="F303" s="113" t="s">
        <v>115</v>
      </c>
      <c r="G303" s="34" t="str">
        <f aca="false">IFERROR((F303-AVERAGE(F292:F312))/STDEV(F292:F312),"-")</f>
        <v>-</v>
      </c>
      <c r="I303" s="120" t="s">
        <v>81</v>
      </c>
      <c r="J303" s="113" t="str">
        <f aca="false">F303</f>
        <v>-</v>
      </c>
      <c r="K303" s="34" t="str">
        <f aca="false">IFERROR((J303-AVERAGE(J292:J312))/STDEV(J292:J312),"-")</f>
        <v>-</v>
      </c>
      <c r="M303" s="151" t="s">
        <v>81</v>
      </c>
      <c r="N303" s="113" t="str">
        <f aca="false">J303</f>
        <v>-</v>
      </c>
      <c r="O303" s="114" t="str">
        <f aca="false">IFERROR((N303-AVERAGE(N292:N312))/STDEV(N292:N312),"-")</f>
        <v>-</v>
      </c>
      <c r="BV303" s="103"/>
      <c r="BW303" s="103"/>
      <c r="BX303" s="103"/>
      <c r="BY303" s="103"/>
    </row>
    <row r="304" customFormat="false" ht="15.75" hidden="false" customHeight="false" outlineLevel="0" collapsed="false">
      <c r="E304" s="120" t="s">
        <v>87</v>
      </c>
      <c r="F304" s="113" t="s">
        <v>115</v>
      </c>
      <c r="G304" s="34" t="str">
        <f aca="false">IFERROR((F304-AVERAGE(F292:F312))/STDEV(F292:F312),"-")</f>
        <v>-</v>
      </c>
      <c r="I304" s="120" t="s">
        <v>87</v>
      </c>
      <c r="J304" s="113" t="str">
        <f aca="false">F304</f>
        <v>-</v>
      </c>
      <c r="K304" s="34" t="str">
        <f aca="false">IFERROR((J304-AVERAGE(J292:J312))/STDEV(J292:J312),"-")</f>
        <v>-</v>
      </c>
      <c r="M304" s="151" t="s">
        <v>87</v>
      </c>
      <c r="N304" s="113" t="str">
        <f aca="false">J304</f>
        <v>-</v>
      </c>
      <c r="O304" s="114" t="str">
        <f aca="false">IFERROR((N304-AVERAGE(N292:N312))/STDEV(N292:N312),"-")</f>
        <v>-</v>
      </c>
      <c r="BV304" s="103"/>
      <c r="BW304" s="103"/>
      <c r="BX304" s="103"/>
      <c r="BY304" s="103"/>
    </row>
    <row r="305" customFormat="false" ht="15.75" hidden="false" customHeight="false" outlineLevel="0" collapsed="false">
      <c r="E305" s="120" t="s">
        <v>90</v>
      </c>
      <c r="F305" s="113" t="s">
        <v>115</v>
      </c>
      <c r="G305" s="34" t="str">
        <f aca="false">IFERROR((F305-AVERAGE(F292:F312))/STDEV(F292:F312),"-")</f>
        <v>-</v>
      </c>
      <c r="I305" s="120" t="s">
        <v>90</v>
      </c>
      <c r="J305" s="113" t="str">
        <f aca="false">F305</f>
        <v>-</v>
      </c>
      <c r="K305" s="34" t="str">
        <f aca="false">IFERROR((J305-AVERAGE(J292:J312))/STDEV(J292:J312),"-")</f>
        <v>-</v>
      </c>
      <c r="M305" s="151" t="s">
        <v>90</v>
      </c>
      <c r="N305" s="113" t="str">
        <f aca="false">J305</f>
        <v>-</v>
      </c>
      <c r="O305" s="114" t="str">
        <f aca="false">IFERROR((N305-AVERAGE(N292:N312))/STDEV(N292:N312),"-")</f>
        <v>-</v>
      </c>
      <c r="BV305" s="103"/>
      <c r="BW305" s="103"/>
      <c r="BX305" s="103"/>
      <c r="BY305" s="103"/>
    </row>
    <row r="306" customFormat="false" ht="15.75" hidden="false" customHeight="false" outlineLevel="0" collapsed="false">
      <c r="E306" s="120" t="s">
        <v>93</v>
      </c>
      <c r="F306" s="113" t="s">
        <v>115</v>
      </c>
      <c r="G306" s="34" t="str">
        <f aca="false">IFERROR((F306-AVERAGE(F292:F312))/STDEV(F292:F312),"-")</f>
        <v>-</v>
      </c>
      <c r="I306" s="120" t="s">
        <v>93</v>
      </c>
      <c r="J306" s="113" t="str">
        <f aca="false">F306</f>
        <v>-</v>
      </c>
      <c r="K306" s="34" t="str">
        <f aca="false">IFERROR((J306-AVERAGE(J292:J312))/STDEV(J292:J312),"-")</f>
        <v>-</v>
      </c>
      <c r="M306" s="151" t="s">
        <v>93</v>
      </c>
      <c r="N306" s="113" t="str">
        <f aca="false">J306</f>
        <v>-</v>
      </c>
      <c r="O306" s="114" t="str">
        <f aca="false">IFERROR((N306-AVERAGE(N292:N312))/STDEV(N292:N312),"-")</f>
        <v>-</v>
      </c>
      <c r="BV306" s="103"/>
      <c r="BW306" s="103"/>
      <c r="BX306" s="103"/>
      <c r="BY306" s="103"/>
    </row>
    <row r="307" customFormat="false" ht="15.75" hidden="false" customHeight="false" outlineLevel="0" collapsed="false">
      <c r="E307" s="120" t="s">
        <v>96</v>
      </c>
      <c r="F307" s="113" t="s">
        <v>115</v>
      </c>
      <c r="G307" s="34" t="str">
        <f aca="false">IFERROR((F307-AVERAGE(F292:F312))/STDEV(F292:F312),"-")</f>
        <v>-</v>
      </c>
      <c r="I307" s="120" t="s">
        <v>96</v>
      </c>
      <c r="J307" s="113" t="str">
        <f aca="false">F307</f>
        <v>-</v>
      </c>
      <c r="K307" s="34" t="str">
        <f aca="false">IFERROR((J307-AVERAGE(J292:J312))/STDEV(J292:J312),"-")</f>
        <v>-</v>
      </c>
      <c r="M307" s="151" t="s">
        <v>96</v>
      </c>
      <c r="N307" s="113" t="str">
        <f aca="false">J307</f>
        <v>-</v>
      </c>
      <c r="O307" s="114" t="str">
        <f aca="false">IFERROR((N307-AVERAGE(N292:N312))/STDEV(N292:N312),"-")</f>
        <v>-</v>
      </c>
      <c r="BV307" s="103"/>
      <c r="BW307" s="103"/>
      <c r="BX307" s="103"/>
      <c r="BY307" s="103"/>
    </row>
    <row r="308" customFormat="false" ht="15.75" hidden="false" customHeight="false" outlineLevel="0" collapsed="false">
      <c r="E308" s="120" t="s">
        <v>103</v>
      </c>
      <c r="F308" s="113" t="s">
        <v>115</v>
      </c>
      <c r="G308" s="34" t="str">
        <f aca="false">IFERROR((F308-AVERAGE(F292:F312))/STDEV(F292:F312),"-")</f>
        <v>-</v>
      </c>
      <c r="I308" s="120" t="s">
        <v>103</v>
      </c>
      <c r="J308" s="113" t="str">
        <f aca="false">F308</f>
        <v>-</v>
      </c>
      <c r="K308" s="34" t="str">
        <f aca="false">IFERROR((J308-AVERAGE(J292:J312))/STDEV(J292:J312),"-")</f>
        <v>-</v>
      </c>
      <c r="M308" s="151" t="s">
        <v>103</v>
      </c>
      <c r="N308" s="113" t="str">
        <f aca="false">J308</f>
        <v>-</v>
      </c>
      <c r="O308" s="114" t="str">
        <f aca="false">IFERROR((N308-AVERAGE(N292:N312))/STDEV(N292:N312),"-")</f>
        <v>-</v>
      </c>
      <c r="BV308" s="103"/>
      <c r="BW308" s="103"/>
      <c r="BX308" s="103"/>
      <c r="BY308" s="103"/>
    </row>
    <row r="309" customFormat="false" ht="15.75" hidden="false" customHeight="false" outlineLevel="0" collapsed="false">
      <c r="E309" s="120" t="s">
        <v>111</v>
      </c>
      <c r="F309" s="113" t="s">
        <v>115</v>
      </c>
      <c r="G309" s="34" t="str">
        <f aca="false">IFERROR((F309-AVERAGE(F292:F312))/STDEV(F292:F312),"-")</f>
        <v>-</v>
      </c>
      <c r="I309" s="120" t="s">
        <v>111</v>
      </c>
      <c r="J309" s="113" t="str">
        <f aca="false">F309</f>
        <v>-</v>
      </c>
      <c r="K309" s="34" t="str">
        <f aca="false">IFERROR((J309-AVERAGE(J292:J312))/STDEV(J292:J312),"-")</f>
        <v>-</v>
      </c>
      <c r="M309" s="151" t="s">
        <v>111</v>
      </c>
      <c r="N309" s="113" t="str">
        <f aca="false">J309</f>
        <v>-</v>
      </c>
      <c r="O309" s="114" t="str">
        <f aca="false">IFERROR((N309-AVERAGE(N292:N312))/STDEV(N292:N312),"-")</f>
        <v>-</v>
      </c>
      <c r="BV309" s="103"/>
      <c r="BW309" s="103"/>
      <c r="BX309" s="103"/>
      <c r="BY309" s="103"/>
    </row>
    <row r="310" customFormat="false" ht="15.75" hidden="false" customHeight="false" outlineLevel="0" collapsed="false">
      <c r="E310" s="120" t="s">
        <v>107</v>
      </c>
      <c r="F310" s="113" t="s">
        <v>115</v>
      </c>
      <c r="G310" s="34" t="str">
        <f aca="false">IFERROR((F310-AVERAGE(F292:F312))/STDEV(F292:F312),"-")</f>
        <v>-</v>
      </c>
      <c r="I310" s="120" t="s">
        <v>107</v>
      </c>
      <c r="J310" s="113" t="str">
        <f aca="false">F310</f>
        <v>-</v>
      </c>
      <c r="K310" s="34" t="str">
        <f aca="false">IFERROR((J310-AVERAGE(J292:J312))/STDEV(J292:J312),"-")</f>
        <v>-</v>
      </c>
      <c r="M310" s="151" t="s">
        <v>107</v>
      </c>
      <c r="N310" s="113" t="str">
        <f aca="false">J310</f>
        <v>-</v>
      </c>
      <c r="O310" s="114" t="str">
        <f aca="false">IFERROR((N310-AVERAGE(N292:N312))/STDEV(N292:N312),"-")</f>
        <v>-</v>
      </c>
      <c r="BV310" s="103"/>
      <c r="BW310" s="103"/>
      <c r="BX310" s="103"/>
      <c r="BY310" s="103"/>
    </row>
    <row r="311" customFormat="false" ht="15.75" hidden="false" customHeight="false" outlineLevel="0" collapsed="false">
      <c r="E311" s="120" t="s">
        <v>116</v>
      </c>
      <c r="F311" s="113" t="s">
        <v>115</v>
      </c>
      <c r="G311" s="34" t="str">
        <f aca="false">IFERROR((F311-AVERAGE(F291:F311))/STDEV(F291:F311),"-")</f>
        <v>-</v>
      </c>
      <c r="I311" s="120" t="s">
        <v>116</v>
      </c>
      <c r="J311" s="113" t="str">
        <f aca="false">F311</f>
        <v>-</v>
      </c>
      <c r="K311" s="34" t="str">
        <f aca="false">IFERROR((J311-AVERAGE(J291:J311))/STDEV(J291:J311),"-")</f>
        <v>-</v>
      </c>
      <c r="M311" s="151" t="s">
        <v>116</v>
      </c>
      <c r="N311" s="113" t="str">
        <f aca="false">J311</f>
        <v>-</v>
      </c>
      <c r="O311" s="114" t="str">
        <f aca="false">IFERROR((N311-AVERAGE(N291:N311))/STDEV(N291:N311),"-")</f>
        <v>-</v>
      </c>
      <c r="BV311" s="103"/>
      <c r="BW311" s="103"/>
      <c r="BX311" s="103"/>
      <c r="BY311" s="103"/>
    </row>
    <row r="312" customFormat="false" ht="15.75" hidden="false" customHeight="false" outlineLevel="0" collapsed="false">
      <c r="E312" s="120" t="s">
        <v>118</v>
      </c>
      <c r="F312" s="113" t="s">
        <v>115</v>
      </c>
      <c r="G312" s="34" t="str">
        <f aca="false">IFERROR((F312-AVERAGE(F292:F312))/STDEV(F292:F312),"-")</f>
        <v>-</v>
      </c>
      <c r="I312" s="120" t="s">
        <v>118</v>
      </c>
      <c r="J312" s="113" t="str">
        <f aca="false">F312</f>
        <v>-</v>
      </c>
      <c r="K312" s="34" t="str">
        <f aca="false">IFERROR((J312-AVERAGE(J292:J312))/STDEV(J292:J312),"-")</f>
        <v>-</v>
      </c>
      <c r="M312" s="151" t="s">
        <v>118</v>
      </c>
      <c r="N312" s="113" t="str">
        <f aca="false">J312</f>
        <v>-</v>
      </c>
      <c r="O312" s="114" t="str">
        <f aca="false">IFERROR((N312-AVERAGE(N292:N312))/STDEV(N292:N312),"-")</f>
        <v>-</v>
      </c>
      <c r="BV312" s="103"/>
      <c r="BW312" s="103"/>
      <c r="BX312" s="103"/>
      <c r="BY312" s="103"/>
    </row>
    <row r="313" customFormat="false" ht="30.75" hidden="false" customHeight="false" outlineLevel="0" collapsed="false">
      <c r="A313" s="2"/>
      <c r="B313" s="2"/>
      <c r="C313" s="2"/>
      <c r="D313" s="2"/>
      <c r="E313" s="124" t="s">
        <v>369</v>
      </c>
      <c r="F313" s="125" t="n">
        <f aca="false">STDEV(F292:F312)/AVERAGE(F292:F312)</f>
        <v>0.451940547607764</v>
      </c>
      <c r="G313" s="13"/>
      <c r="H313" s="2"/>
      <c r="I313" s="124" t="s">
        <v>369</v>
      </c>
      <c r="J313" s="125" t="n">
        <f aca="false">STDEV(J292:J312)/AVERAGE(J292:J312)</f>
        <v>0.357478787725156</v>
      </c>
      <c r="K313" s="13"/>
      <c r="L313" s="2"/>
      <c r="M313" s="126" t="s">
        <v>369</v>
      </c>
      <c r="N313" s="127" t="n">
        <f aca="false">STDEV(N292:N312)/AVERAGE(N292:N312)</f>
        <v>0.187646794803447</v>
      </c>
      <c r="O313" s="128"/>
      <c r="BV313" s="103"/>
      <c r="BW313" s="103"/>
      <c r="BX313" s="103"/>
      <c r="BY313" s="103"/>
    </row>
    <row r="314" customFormat="false" ht="15" hidden="false" customHeight="false" outlineLevel="0" collapsed="false">
      <c r="F314" s="132" t="s">
        <v>370</v>
      </c>
      <c r="G314" s="133" t="n">
        <f aca="false">LARGE(G292:G312,1)</f>
        <v>1.46807391955738</v>
      </c>
      <c r="J314" s="132" t="s">
        <v>370</v>
      </c>
      <c r="K314" s="133" t="n">
        <f aca="false">LARGE(K292:K312,1)</f>
        <v>1.10201676834681</v>
      </c>
      <c r="N314" s="132" t="s">
        <v>370</v>
      </c>
      <c r="O314" s="133" t="n">
        <f aca="false">LARGE(O292:O312,1)</f>
        <v>1.10088700001156</v>
      </c>
      <c r="BV314" s="103"/>
      <c r="BW314" s="103"/>
      <c r="BX314" s="103"/>
      <c r="BY314" s="103"/>
    </row>
    <row r="315" customFormat="false" ht="15" hidden="false" customHeight="false" outlineLevel="0" collapsed="false">
      <c r="F315" s="134" t="s">
        <v>371</v>
      </c>
      <c r="G315" s="135" t="n">
        <f aca="false">SMALL(G292:G312,1)</f>
        <v>-1.22685800154963</v>
      </c>
      <c r="J315" s="134" t="s">
        <v>371</v>
      </c>
      <c r="K315" s="135" t="n">
        <f aca="false">SMALL(K292:K312,1)</f>
        <v>-1.3032117002186</v>
      </c>
      <c r="N315" s="134" t="s">
        <v>371</v>
      </c>
      <c r="O315" s="135" t="n">
        <f aca="false">SMALL(O292:O312,1)</f>
        <v>-0.852164993943749</v>
      </c>
      <c r="BV315" s="103"/>
      <c r="BW315" s="103"/>
      <c r="BX315" s="103"/>
      <c r="BY315" s="103"/>
    </row>
    <row r="316" customFormat="false" ht="15" hidden="false" customHeight="false" outlineLevel="0" collapsed="false">
      <c r="B316" s="3" t="s">
        <v>372</v>
      </c>
      <c r="C316" s="136" t="n">
        <f aca="false">COUNT(J292:J312)</f>
        <v>4</v>
      </c>
      <c r="F316" s="134" t="s">
        <v>373</v>
      </c>
      <c r="G316" s="135" t="n">
        <f aca="false">IF(ABS(G314)&gt;ABS(G315),G314,G315)</f>
        <v>1.46807391955738</v>
      </c>
      <c r="J316" s="134" t="s">
        <v>373</v>
      </c>
      <c r="K316" s="135" t="n">
        <f aca="false">IF(ABS(K314)&gt;ABS(K315),K314,K315)</f>
        <v>-1.3032117002186</v>
      </c>
      <c r="N316" s="134" t="s">
        <v>373</v>
      </c>
      <c r="O316" s="135" t="n">
        <f aca="false">IF(ABS(O314)&gt;ABS(O315),O314,O315)</f>
        <v>1.10088700001156</v>
      </c>
      <c r="BV316" s="103"/>
      <c r="BW316" s="103"/>
      <c r="BX316" s="103"/>
      <c r="BY316" s="103"/>
    </row>
    <row r="317" customFormat="false" ht="15" hidden="false" customHeight="false" outlineLevel="0" collapsed="false">
      <c r="B317" s="134" t="s">
        <v>374</v>
      </c>
      <c r="C317" s="138" t="n">
        <f aca="false">K317</f>
        <v>1842.25</v>
      </c>
      <c r="F317" s="134" t="s">
        <v>374</v>
      </c>
      <c r="G317" s="139" t="n">
        <f aca="false">AVERAGE(F292:F312)</f>
        <v>2208.59</v>
      </c>
      <c r="J317" s="134" t="s">
        <v>374</v>
      </c>
      <c r="K317" s="170" t="n">
        <f aca="false">AVERAGE(J292:J312)</f>
        <v>1842.25</v>
      </c>
      <c r="N317" s="134" t="s">
        <v>374</v>
      </c>
      <c r="O317" s="139" t="n">
        <f aca="false">AVERAGE(N292:N312)</f>
        <v>2128.33333333333</v>
      </c>
      <c r="BV317" s="103"/>
      <c r="BW317" s="103"/>
      <c r="BX317" s="103"/>
      <c r="BY317" s="103"/>
    </row>
    <row r="318" customFormat="false" ht="15" hidden="false" customHeight="false" outlineLevel="0" collapsed="false">
      <c r="B318" s="134" t="s">
        <v>375</v>
      </c>
      <c r="C318" s="138" t="n">
        <f aca="false">K318</f>
        <v>1908.5</v>
      </c>
      <c r="F318" s="134" t="s">
        <v>375</v>
      </c>
      <c r="G318" s="143" t="n">
        <f aca="false">MEDIAN(F292:F312)</f>
        <v>2029</v>
      </c>
      <c r="J318" s="134" t="s">
        <v>375</v>
      </c>
      <c r="K318" s="143" t="n">
        <f aca="false">MEDIAN(J292:J312)</f>
        <v>1908.5</v>
      </c>
      <c r="N318" s="134" t="s">
        <v>375</v>
      </c>
      <c r="O318" s="143" t="n">
        <f aca="false">MEDIAN(N292:N312)</f>
        <v>2029</v>
      </c>
      <c r="BV318" s="103"/>
      <c r="BW318" s="103"/>
      <c r="BX318" s="103"/>
      <c r="BY318" s="103"/>
    </row>
    <row r="319" customFormat="false" ht="15" hidden="false" customHeight="false" outlineLevel="0" collapsed="false">
      <c r="U319" s="150"/>
      <c r="BV319" s="103"/>
      <c r="BW319" s="103"/>
      <c r="BX319" s="103"/>
      <c r="BY319" s="103"/>
    </row>
    <row r="320" customFormat="false" ht="15" hidden="false" customHeight="false" outlineLevel="0" collapsed="false">
      <c r="I320" s="166" t="s">
        <v>377</v>
      </c>
      <c r="J320" s="166"/>
      <c r="K320" s="166"/>
      <c r="U320" s="150"/>
      <c r="BV320" s="103"/>
      <c r="BW320" s="103"/>
      <c r="BX320" s="103"/>
      <c r="BY320" s="103"/>
    </row>
    <row r="321" customFormat="false" ht="15.75" hidden="false" customHeight="false" outlineLevel="0" collapsed="false">
      <c r="U321" s="150"/>
      <c r="BV321" s="103"/>
      <c r="BW321" s="103"/>
      <c r="BX321" s="103"/>
      <c r="BY321" s="103"/>
    </row>
    <row r="322" customFormat="false" ht="15" hidden="false" customHeight="false" outlineLevel="0" collapsed="false">
      <c r="B322" s="3" t="n">
        <v>8</v>
      </c>
      <c r="C322" s="97" t="n">
        <f aca="false">COUNT(F324:F343)-$BD$11</f>
        <v>0</v>
      </c>
      <c r="E322" s="98" t="str">
        <f aca="false">"ITEM "&amp;B322&amp;" - ITERAÇÃO 01"</f>
        <v>ITEM 8 - ITERAÇÃO 01</v>
      </c>
      <c r="F322" s="98"/>
      <c r="G322" s="98"/>
      <c r="I322" s="98" t="str">
        <f aca="false">"ITEM "&amp;B322&amp;" - ITERAÇÃO 02"</f>
        <v>ITEM 8 - ITERAÇÃO 02</v>
      </c>
      <c r="J322" s="98"/>
      <c r="K322" s="98"/>
      <c r="M322" s="99" t="str">
        <f aca="false">"ITEM "&amp;B322&amp;" - ITERAÇÃO 03"</f>
        <v>ITEM 8 - ITERAÇÃO 03</v>
      </c>
      <c r="N322" s="99"/>
      <c r="O322" s="99"/>
      <c r="BV322" s="103"/>
      <c r="BW322" s="103"/>
      <c r="BX322" s="103"/>
      <c r="BY322" s="103"/>
    </row>
    <row r="323" customFormat="false" ht="15" hidden="false" customHeight="false" outlineLevel="0" collapsed="false">
      <c r="E323" s="105" t="s">
        <v>363</v>
      </c>
      <c r="F323" s="105" t="s">
        <v>364</v>
      </c>
      <c r="G323" s="105" t="s">
        <v>365</v>
      </c>
      <c r="I323" s="105" t="s">
        <v>363</v>
      </c>
      <c r="J323" s="105" t="s">
        <v>364</v>
      </c>
      <c r="K323" s="105" t="s">
        <v>365</v>
      </c>
      <c r="M323" s="106" t="s">
        <v>363</v>
      </c>
      <c r="N323" s="105" t="s">
        <v>364</v>
      </c>
      <c r="O323" s="107" t="s">
        <v>365</v>
      </c>
      <c r="BV323" s="103"/>
      <c r="BW323" s="103"/>
      <c r="BX323" s="103"/>
      <c r="BY323" s="103"/>
    </row>
    <row r="324" customFormat="false" ht="15.75" hidden="false" customHeight="false" outlineLevel="0" collapsed="false">
      <c r="E324" s="109" t="s">
        <v>107</v>
      </c>
      <c r="F324" s="110" t="n">
        <v>11021.86</v>
      </c>
      <c r="G324" s="111" t="n">
        <f aca="false">IFERROR((F324-AVERAGE(F324:F343))/STDEV(F324:F343),"-")</f>
        <v>1.4662568689875</v>
      </c>
      <c r="I324" s="120" t="str">
        <f aca="false">E324</f>
        <v>S</v>
      </c>
      <c r="J324" s="113" t="s">
        <v>115</v>
      </c>
      <c r="K324" s="34" t="str">
        <f aca="false">IFERROR((J324-AVERAGE(J324:J343))/STDEV(J324:J343),"-")</f>
        <v>-</v>
      </c>
      <c r="M324" s="151" t="str">
        <f aca="false">I324</f>
        <v>S</v>
      </c>
      <c r="N324" s="113" t="str">
        <f aca="false">J324</f>
        <v>-</v>
      </c>
      <c r="O324" s="114" t="str">
        <f aca="false">IFERROR((N324-AVERAGE(N324:N343))/STDEV(N324:N343),"-")</f>
        <v>-</v>
      </c>
      <c r="BV324" s="103"/>
      <c r="BW324" s="103"/>
      <c r="BX324" s="103"/>
      <c r="BY324" s="103"/>
    </row>
    <row r="325" customFormat="false" ht="15.75" hidden="false" customHeight="false" outlineLevel="0" collapsed="false">
      <c r="E325" s="109" t="s">
        <v>116</v>
      </c>
      <c r="F325" s="118" t="n">
        <v>7704</v>
      </c>
      <c r="G325" s="34" t="n">
        <f aca="false">IFERROR((F325-AVERAGE(F324:F343))/STDEV(F324:F343),"-")</f>
        <v>0.360722598231074</v>
      </c>
      <c r="I325" s="120" t="str">
        <f aca="false">E325</f>
        <v>T</v>
      </c>
      <c r="J325" s="113" t="n">
        <f aca="false">F325</f>
        <v>7704</v>
      </c>
      <c r="K325" s="34" t="n">
        <f aca="false">IFERROR((J325-AVERAGE(J324:J343))/STDEV(J324:J343),"-")</f>
        <v>1.09950677526817</v>
      </c>
      <c r="M325" s="151" t="str">
        <f aca="false">I325</f>
        <v>T</v>
      </c>
      <c r="N325" s="113" t="n">
        <f aca="false">J325</f>
        <v>7704</v>
      </c>
      <c r="O325" s="114" t="n">
        <f aca="false">IFERROR((N325-AVERAGE(N324:N343))/STDEV(N324:N343),"-")</f>
        <v>1.10088700001156</v>
      </c>
      <c r="BV325" s="103"/>
      <c r="BW325" s="103"/>
      <c r="BX325" s="103"/>
      <c r="BY325" s="103"/>
    </row>
    <row r="326" customFormat="false" ht="15.75" hidden="false" customHeight="false" outlineLevel="0" collapsed="false">
      <c r="E326" s="109" t="s">
        <v>111</v>
      </c>
      <c r="F326" s="118" t="n">
        <v>6087</v>
      </c>
      <c r="G326" s="34" t="n">
        <f aca="false">IFERROR((F326-AVERAGE(F324:F343))/STDEV(F324:F343),"-")</f>
        <v>-0.17807316645253</v>
      </c>
      <c r="I326" s="120" t="str">
        <f aca="false">E326</f>
        <v>R</v>
      </c>
      <c r="J326" s="113" t="n">
        <f aca="false">F326</f>
        <v>6087</v>
      </c>
      <c r="K326" s="34" t="n">
        <f aca="false">IFERROR((J326-AVERAGE(J324:J343))/STDEV(J324:J343),"-")</f>
        <v>0.28495936268225</v>
      </c>
      <c r="M326" s="151" t="str">
        <f aca="false">I326</f>
        <v>R</v>
      </c>
      <c r="N326" s="113" t="n">
        <f aca="false">J326</f>
        <v>6087</v>
      </c>
      <c r="O326" s="114" t="n">
        <f aca="false">IFERROR((N326-AVERAGE(N324:N343))/STDEV(N324:N343),"-")</f>
        <v>-0.248722006067813</v>
      </c>
      <c r="BV326" s="103"/>
      <c r="BW326" s="103"/>
      <c r="BX326" s="103"/>
      <c r="BY326" s="103"/>
    </row>
    <row r="327" customFormat="false" ht="15.75" hidden="false" customHeight="false" outlineLevel="0" collapsed="false">
      <c r="E327" s="109" t="s">
        <v>191</v>
      </c>
      <c r="F327" s="119" t="n">
        <v>5364</v>
      </c>
      <c r="G327" s="34" t="n">
        <f aca="false">IFERROR((F327-AVERAGE(F324:F343))/STDEV(F324:F343),"-")</f>
        <v>-0.41898184787878</v>
      </c>
      <c r="I327" s="120" t="str">
        <f aca="false">E327</f>
        <v>AM</v>
      </c>
      <c r="J327" s="113" t="n">
        <f aca="false">F327</f>
        <v>5364</v>
      </c>
      <c r="K327" s="34" t="n">
        <f aca="false">IFERROR((J327-AVERAGE(J324:J343))/STDEV(J324:J343),"-")</f>
        <v>-0.0792445824628464</v>
      </c>
      <c r="M327" s="151" t="str">
        <f aca="false">I327</f>
        <v>AM</v>
      </c>
      <c r="N327" s="113" t="n">
        <f aca="false">J327</f>
        <v>5364</v>
      </c>
      <c r="O327" s="114" t="n">
        <f aca="false">IFERROR((N327-AVERAGE(N324:N343))/STDEV(N324:N343),"-")</f>
        <v>-0.852164993943748</v>
      </c>
      <c r="BV327" s="103"/>
      <c r="BW327" s="103"/>
      <c r="BX327" s="103"/>
      <c r="BY327" s="103"/>
    </row>
    <row r="328" customFormat="false" ht="15.75" hidden="false" customHeight="false" outlineLevel="0" collapsed="false">
      <c r="E328" s="109" t="s">
        <v>248</v>
      </c>
      <c r="F328" s="119" t="n">
        <v>2930.25</v>
      </c>
      <c r="G328" s="34" t="n">
        <f aca="false">IFERROR((F328-AVERAGE(F324:F343))/STDEV(F324:F343),"-")</f>
        <v>-1.22992445288727</v>
      </c>
      <c r="H328" s="171" t="n">
        <f aca="false">F326/F328-1</f>
        <v>1.07729715894548</v>
      </c>
      <c r="I328" s="120" t="str">
        <f aca="false">E328</f>
        <v>AAB</v>
      </c>
      <c r="J328" s="164" t="n">
        <f aca="false">F328</f>
        <v>2930.25</v>
      </c>
      <c r="K328" s="111" t="n">
        <f aca="false">IFERROR((J328-AVERAGE(J324:J343))/STDEV(J324:J343),"-")</f>
        <v>-1.30522155548757</v>
      </c>
      <c r="M328" s="151" t="str">
        <f aca="false">I328</f>
        <v>AAB</v>
      </c>
      <c r="N328" s="113" t="s">
        <v>115</v>
      </c>
      <c r="O328" s="114" t="str">
        <f aca="false">IFERROR((N328-AVERAGE(N324:N343))/STDEV(N324:N343),"-")</f>
        <v>-</v>
      </c>
      <c r="BV328" s="103"/>
      <c r="BW328" s="103"/>
      <c r="BX328" s="103"/>
      <c r="BY328" s="103"/>
    </row>
    <row r="329" customFormat="false" ht="15.75" hidden="false" customHeight="false" outlineLevel="0" collapsed="false">
      <c r="E329" s="120" t="s">
        <v>52</v>
      </c>
      <c r="F329" s="113" t="s">
        <v>115</v>
      </c>
      <c r="G329" s="34" t="str">
        <f aca="false">IFERROR((F329-AVERAGE(F324:F343))/STDEV(F324:F343),"-")</f>
        <v>-</v>
      </c>
      <c r="I329" s="120" t="s">
        <v>52</v>
      </c>
      <c r="J329" s="113" t="str">
        <f aca="false">F329</f>
        <v>-</v>
      </c>
      <c r="K329" s="34" t="str">
        <f aca="false">IFERROR((J329-AVERAGE(J324:J343))/STDEV(J324:J343),"-")</f>
        <v>-</v>
      </c>
      <c r="M329" s="151" t="s">
        <v>52</v>
      </c>
      <c r="N329" s="113" t="str">
        <f aca="false">J329</f>
        <v>-</v>
      </c>
      <c r="O329" s="114" t="str">
        <f aca="false">IFERROR((N329-AVERAGE(N324:N343))/STDEV(N324:N343),"-")</f>
        <v>-</v>
      </c>
      <c r="BV329" s="103"/>
      <c r="BW329" s="103"/>
      <c r="BX329" s="103"/>
      <c r="BY329" s="103"/>
    </row>
    <row r="330" customFormat="false" ht="15.75" hidden="false" customHeight="false" outlineLevel="0" collapsed="false">
      <c r="E330" s="120" t="s">
        <v>56</v>
      </c>
      <c r="F330" s="113" t="s">
        <v>115</v>
      </c>
      <c r="G330" s="34" t="str">
        <f aca="false">IFERROR((F330-AVERAGE(F324:F343))/STDEV(F324:F343),"-")</f>
        <v>-</v>
      </c>
      <c r="I330" s="120" t="s">
        <v>56</v>
      </c>
      <c r="J330" s="113" t="str">
        <f aca="false">F330</f>
        <v>-</v>
      </c>
      <c r="K330" s="34" t="str">
        <f aca="false">IFERROR((J330-AVERAGE(J324:J343))/STDEV(J324:J343),"-")</f>
        <v>-</v>
      </c>
      <c r="M330" s="151" t="s">
        <v>56</v>
      </c>
      <c r="N330" s="113" t="str">
        <f aca="false">J330</f>
        <v>-</v>
      </c>
      <c r="O330" s="114" t="str">
        <f aca="false">IFERROR((N330-AVERAGE(N324:N343))/STDEV(N324:N343),"-")</f>
        <v>-</v>
      </c>
      <c r="BV330" s="103"/>
      <c r="BW330" s="103"/>
      <c r="BX330" s="103"/>
      <c r="BY330" s="103"/>
    </row>
    <row r="331" customFormat="false" ht="15.75" hidden="false" customHeight="false" outlineLevel="0" collapsed="false">
      <c r="E331" s="120" t="s">
        <v>62</v>
      </c>
      <c r="F331" s="113" t="s">
        <v>115</v>
      </c>
      <c r="G331" s="34" t="str">
        <f aca="false">IFERROR((F331-AVERAGE(F324:F343))/STDEV(F324:F343),"-")</f>
        <v>-</v>
      </c>
      <c r="I331" s="120" t="s">
        <v>62</v>
      </c>
      <c r="J331" s="113" t="str">
        <f aca="false">F331</f>
        <v>-</v>
      </c>
      <c r="K331" s="34" t="str">
        <f aca="false">IFERROR((J331-AVERAGE(J324:J343))/STDEV(J324:J343),"-")</f>
        <v>-</v>
      </c>
      <c r="M331" s="151" t="s">
        <v>62</v>
      </c>
      <c r="N331" s="113" t="str">
        <f aca="false">J331</f>
        <v>-</v>
      </c>
      <c r="O331" s="114" t="str">
        <f aca="false">IFERROR((N331-AVERAGE(N324:N343))/STDEV(N324:N343),"-")</f>
        <v>-</v>
      </c>
      <c r="BV331" s="103"/>
      <c r="BW331" s="103"/>
      <c r="BX331" s="103"/>
      <c r="BY331" s="103"/>
    </row>
    <row r="332" customFormat="false" ht="15.75" hidden="false" customHeight="false" outlineLevel="0" collapsed="false">
      <c r="E332" s="120" t="s">
        <v>68</v>
      </c>
      <c r="F332" s="113" t="s">
        <v>115</v>
      </c>
      <c r="G332" s="34" t="str">
        <f aca="false">IFERROR((F332-AVERAGE(F324:F343))/STDEV(F324:F343),"-")</f>
        <v>-</v>
      </c>
      <c r="I332" s="120" t="s">
        <v>68</v>
      </c>
      <c r="J332" s="113" t="str">
        <f aca="false">F332</f>
        <v>-</v>
      </c>
      <c r="K332" s="34" t="str">
        <f aca="false">IFERROR((J332-AVERAGE(J324:J343))/STDEV(J324:J343),"-")</f>
        <v>-</v>
      </c>
      <c r="M332" s="151" t="s">
        <v>68</v>
      </c>
      <c r="N332" s="113" t="str">
        <f aca="false">J332</f>
        <v>-</v>
      </c>
      <c r="O332" s="114" t="str">
        <f aca="false">IFERROR((N332-AVERAGE(N324:N343))/STDEV(N324:N343),"-")</f>
        <v>-</v>
      </c>
      <c r="BV332" s="103"/>
      <c r="BW332" s="103"/>
      <c r="BX332" s="103"/>
      <c r="BY332" s="103"/>
    </row>
    <row r="333" customFormat="false" ht="15.75" hidden="false" customHeight="false" outlineLevel="0" collapsed="false">
      <c r="E333" s="120" t="s">
        <v>70</v>
      </c>
      <c r="F333" s="113" t="s">
        <v>115</v>
      </c>
      <c r="G333" s="34" t="str">
        <f aca="false">IFERROR((F333-AVERAGE(F324:F343))/STDEV(F324:F343),"-")</f>
        <v>-</v>
      </c>
      <c r="I333" s="120" t="s">
        <v>70</v>
      </c>
      <c r="J333" s="113" t="s">
        <v>115</v>
      </c>
      <c r="K333" s="34" t="str">
        <f aca="false">IFERROR((J333-AVERAGE(J324:J343))/STDEV(J324:J343),"-")</f>
        <v>-</v>
      </c>
      <c r="M333" s="151" t="s">
        <v>70</v>
      </c>
      <c r="N333" s="113" t="s">
        <v>115</v>
      </c>
      <c r="O333" s="114" t="str">
        <f aca="false">IFERROR((N333-AVERAGE(N324:N343))/STDEV(N324:N343),"-")</f>
        <v>-</v>
      </c>
      <c r="BV333" s="103"/>
      <c r="BW333" s="103"/>
      <c r="BX333" s="103"/>
      <c r="BY333" s="103"/>
    </row>
    <row r="334" customFormat="false" ht="15.75" hidden="false" customHeight="false" outlineLevel="0" collapsed="false">
      <c r="E334" s="120" t="s">
        <v>74</v>
      </c>
      <c r="F334" s="113" t="s">
        <v>115</v>
      </c>
      <c r="G334" s="34" t="str">
        <f aca="false">IFERROR((F334-AVERAGE(F324:F343))/STDEV(F324:F343),"-")</f>
        <v>-</v>
      </c>
      <c r="I334" s="120" t="s">
        <v>74</v>
      </c>
      <c r="J334" s="113" t="str">
        <f aca="false">F334</f>
        <v>-</v>
      </c>
      <c r="K334" s="34" t="str">
        <f aca="false">IFERROR((J334-AVERAGE(J324:J343))/STDEV(J324:J343),"-")</f>
        <v>-</v>
      </c>
      <c r="M334" s="151" t="s">
        <v>74</v>
      </c>
      <c r="N334" s="113" t="str">
        <f aca="false">J334</f>
        <v>-</v>
      </c>
      <c r="O334" s="114" t="str">
        <f aca="false">IFERROR((N334-AVERAGE(N324:N343))/STDEV(N324:N343),"-")</f>
        <v>-</v>
      </c>
      <c r="BV334" s="103"/>
      <c r="BW334" s="103"/>
      <c r="BX334" s="103"/>
      <c r="BY334" s="103"/>
    </row>
    <row r="335" customFormat="false" ht="15.75" hidden="false" customHeight="false" outlineLevel="0" collapsed="false">
      <c r="E335" s="120" t="s">
        <v>81</v>
      </c>
      <c r="F335" s="113" t="s">
        <v>115</v>
      </c>
      <c r="G335" s="34" t="str">
        <f aca="false">IFERROR((F335-AVERAGE(F324:F343))/STDEV(F324:F343),"-")</f>
        <v>-</v>
      </c>
      <c r="I335" s="120" t="s">
        <v>81</v>
      </c>
      <c r="J335" s="113" t="str">
        <f aca="false">F335</f>
        <v>-</v>
      </c>
      <c r="K335" s="34" t="str">
        <f aca="false">IFERROR((J335-AVERAGE(J324:J343))/STDEV(J324:J343),"-")</f>
        <v>-</v>
      </c>
      <c r="M335" s="151" t="s">
        <v>81</v>
      </c>
      <c r="N335" s="113" t="str">
        <f aca="false">J335</f>
        <v>-</v>
      </c>
      <c r="O335" s="114" t="str">
        <f aca="false">IFERROR((N335-AVERAGE(N324:N343))/STDEV(N324:N343),"-")</f>
        <v>-</v>
      </c>
      <c r="BV335" s="103"/>
      <c r="BW335" s="103"/>
      <c r="BX335" s="103"/>
      <c r="BY335" s="103"/>
    </row>
    <row r="336" customFormat="false" ht="15.75" hidden="false" customHeight="false" outlineLevel="0" collapsed="false">
      <c r="E336" s="120" t="s">
        <v>87</v>
      </c>
      <c r="F336" s="113" t="s">
        <v>115</v>
      </c>
      <c r="G336" s="34" t="str">
        <f aca="false">IFERROR((F336-AVERAGE(F324:F343))/STDEV(F324:F343),"-")</f>
        <v>-</v>
      </c>
      <c r="I336" s="120" t="s">
        <v>87</v>
      </c>
      <c r="J336" s="113" t="str">
        <f aca="false">F336</f>
        <v>-</v>
      </c>
      <c r="K336" s="34" t="str">
        <f aca="false">IFERROR((J336-AVERAGE(J324:J343))/STDEV(J324:J343),"-")</f>
        <v>-</v>
      </c>
      <c r="M336" s="151" t="s">
        <v>87</v>
      </c>
      <c r="N336" s="113" t="str">
        <f aca="false">J336</f>
        <v>-</v>
      </c>
      <c r="O336" s="114" t="str">
        <f aca="false">IFERROR((N336-AVERAGE(N324:N343))/STDEV(N324:N343),"-")</f>
        <v>-</v>
      </c>
      <c r="BV336" s="103"/>
      <c r="BW336" s="103"/>
      <c r="BX336" s="103"/>
      <c r="BY336" s="103"/>
    </row>
    <row r="337" customFormat="false" ht="15.75" hidden="false" customHeight="false" outlineLevel="0" collapsed="false">
      <c r="E337" s="120" t="s">
        <v>90</v>
      </c>
      <c r="F337" s="113" t="s">
        <v>115</v>
      </c>
      <c r="G337" s="34" t="str">
        <f aca="false">IFERROR((F337-AVERAGE(F324:F343))/STDEV(F324:F343),"-")</f>
        <v>-</v>
      </c>
      <c r="I337" s="120" t="s">
        <v>90</v>
      </c>
      <c r="J337" s="113" t="str">
        <f aca="false">F337</f>
        <v>-</v>
      </c>
      <c r="K337" s="34" t="str">
        <f aca="false">IFERROR((J337-AVERAGE(J324:J343))/STDEV(J324:J343),"-")</f>
        <v>-</v>
      </c>
      <c r="M337" s="151" t="s">
        <v>90</v>
      </c>
      <c r="N337" s="113" t="str">
        <f aca="false">J337</f>
        <v>-</v>
      </c>
      <c r="O337" s="114" t="str">
        <f aca="false">IFERROR((N337-AVERAGE(N324:N343))/STDEV(N324:N343),"-")</f>
        <v>-</v>
      </c>
      <c r="BV337" s="103"/>
      <c r="BW337" s="103"/>
      <c r="BX337" s="103"/>
      <c r="BY337" s="103"/>
    </row>
    <row r="338" customFormat="false" ht="15.75" hidden="false" customHeight="false" outlineLevel="0" collapsed="false">
      <c r="E338" s="120" t="s">
        <v>93</v>
      </c>
      <c r="F338" s="113" t="s">
        <v>115</v>
      </c>
      <c r="G338" s="34" t="str">
        <f aca="false">IFERROR((F338-AVERAGE(F324:F343))/STDEV(F324:F343),"-")</f>
        <v>-</v>
      </c>
      <c r="I338" s="120" t="s">
        <v>93</v>
      </c>
      <c r="J338" s="113" t="str">
        <f aca="false">F338</f>
        <v>-</v>
      </c>
      <c r="K338" s="34" t="str">
        <f aca="false">IFERROR((J338-AVERAGE(J324:J343))/STDEV(J324:J343),"-")</f>
        <v>-</v>
      </c>
      <c r="M338" s="151" t="s">
        <v>93</v>
      </c>
      <c r="N338" s="113" t="str">
        <f aca="false">J338</f>
        <v>-</v>
      </c>
      <c r="O338" s="114" t="str">
        <f aca="false">IFERROR((N338-AVERAGE(N324:N343))/STDEV(N324:N343),"-")</f>
        <v>-</v>
      </c>
      <c r="BV338" s="103"/>
      <c r="BW338" s="103"/>
      <c r="BX338" s="103"/>
      <c r="BY338" s="103"/>
    </row>
    <row r="339" customFormat="false" ht="15.75" hidden="false" customHeight="false" outlineLevel="0" collapsed="false">
      <c r="E339" s="120" t="s">
        <v>96</v>
      </c>
      <c r="F339" s="113" t="s">
        <v>115</v>
      </c>
      <c r="G339" s="34" t="str">
        <f aca="false">IFERROR((F339-AVERAGE(F324:F343))/STDEV(F324:F343),"-")</f>
        <v>-</v>
      </c>
      <c r="I339" s="120" t="s">
        <v>96</v>
      </c>
      <c r="J339" s="113" t="str">
        <f aca="false">F339</f>
        <v>-</v>
      </c>
      <c r="K339" s="34" t="str">
        <f aca="false">IFERROR((J339-AVERAGE(J324:J343))/STDEV(J324:J343),"-")</f>
        <v>-</v>
      </c>
      <c r="M339" s="151" t="s">
        <v>96</v>
      </c>
      <c r="N339" s="113" t="str">
        <f aca="false">J339</f>
        <v>-</v>
      </c>
      <c r="O339" s="114" t="str">
        <f aca="false">IFERROR((N339-AVERAGE(N324:N343))/STDEV(N324:N343),"-")</f>
        <v>-</v>
      </c>
      <c r="BV339" s="103"/>
      <c r="BW339" s="103"/>
      <c r="BX339" s="103"/>
      <c r="BY339" s="103"/>
    </row>
    <row r="340" customFormat="false" ht="15.75" hidden="false" customHeight="false" outlineLevel="0" collapsed="false">
      <c r="E340" s="120" t="s">
        <v>103</v>
      </c>
      <c r="F340" s="113" t="s">
        <v>115</v>
      </c>
      <c r="G340" s="34" t="str">
        <f aca="false">IFERROR((F340-AVERAGE(F324:F343))/STDEV(F324:F343),"-")</f>
        <v>-</v>
      </c>
      <c r="I340" s="120" t="s">
        <v>103</v>
      </c>
      <c r="J340" s="113" t="str">
        <f aca="false">F340</f>
        <v>-</v>
      </c>
      <c r="K340" s="34" t="str">
        <f aca="false">IFERROR((J340-AVERAGE(J324:J343))/STDEV(J324:J343),"-")</f>
        <v>-</v>
      </c>
      <c r="M340" s="151" t="s">
        <v>103</v>
      </c>
      <c r="N340" s="113" t="str">
        <f aca="false">J340</f>
        <v>-</v>
      </c>
      <c r="O340" s="114" t="str">
        <f aca="false">IFERROR((N340-AVERAGE(N324:N343))/STDEV(N324:N343),"-")</f>
        <v>-</v>
      </c>
      <c r="BV340" s="103"/>
      <c r="BW340" s="103"/>
      <c r="BX340" s="103"/>
      <c r="BY340" s="103"/>
    </row>
    <row r="341" customFormat="false" ht="15.75" hidden="false" customHeight="false" outlineLevel="0" collapsed="false">
      <c r="E341" s="120" t="s">
        <v>111</v>
      </c>
      <c r="F341" s="113" t="s">
        <v>115</v>
      </c>
      <c r="G341" s="34" t="str">
        <f aca="false">IFERROR((F341-AVERAGE(F324:F343))/STDEV(F324:F343),"-")</f>
        <v>-</v>
      </c>
      <c r="I341" s="120" t="s">
        <v>111</v>
      </c>
      <c r="J341" s="113" t="str">
        <f aca="false">F341</f>
        <v>-</v>
      </c>
      <c r="K341" s="34" t="str">
        <f aca="false">IFERROR((J341-AVERAGE(J324:J343))/STDEV(J324:J343),"-")</f>
        <v>-</v>
      </c>
      <c r="M341" s="151" t="s">
        <v>111</v>
      </c>
      <c r="N341" s="113" t="str">
        <f aca="false">J341</f>
        <v>-</v>
      </c>
      <c r="O341" s="114" t="str">
        <f aca="false">IFERROR((N341-AVERAGE(N324:N343))/STDEV(N324:N343),"-")</f>
        <v>-</v>
      </c>
      <c r="BV341" s="103"/>
      <c r="BW341" s="103"/>
      <c r="BX341" s="103"/>
      <c r="BY341" s="103"/>
    </row>
    <row r="342" customFormat="false" ht="15.75" hidden="false" customHeight="false" outlineLevel="0" collapsed="false">
      <c r="E342" s="120" t="s">
        <v>107</v>
      </c>
      <c r="F342" s="113" t="s">
        <v>115</v>
      </c>
      <c r="G342" s="34" t="str">
        <f aca="false">IFERROR((F342-AVERAGE(F324:F343))/STDEV(F324:F343),"-")</f>
        <v>-</v>
      </c>
      <c r="I342" s="120" t="s">
        <v>107</v>
      </c>
      <c r="J342" s="113" t="str">
        <f aca="false">F342</f>
        <v>-</v>
      </c>
      <c r="K342" s="34" t="str">
        <f aca="false">IFERROR((J342-AVERAGE(J324:J343))/STDEV(J324:J343),"-")</f>
        <v>-</v>
      </c>
      <c r="M342" s="151" t="s">
        <v>107</v>
      </c>
      <c r="N342" s="113" t="str">
        <f aca="false">J342</f>
        <v>-</v>
      </c>
      <c r="O342" s="114" t="str">
        <f aca="false">IFERROR((N342-AVERAGE(N324:N343))/STDEV(N324:N343),"-")</f>
        <v>-</v>
      </c>
      <c r="BV342" s="103"/>
      <c r="BW342" s="103"/>
      <c r="BX342" s="103"/>
      <c r="BY342" s="103"/>
    </row>
    <row r="343" customFormat="false" ht="15.75" hidden="false" customHeight="false" outlineLevel="0" collapsed="false">
      <c r="E343" s="120" t="s">
        <v>116</v>
      </c>
      <c r="F343" s="113" t="s">
        <v>115</v>
      </c>
      <c r="G343" s="34" t="str">
        <f aca="false">IFERROR((F343-AVERAGE(F324:F343))/STDEV(F324:F343),"-")</f>
        <v>-</v>
      </c>
      <c r="I343" s="120" t="s">
        <v>116</v>
      </c>
      <c r="J343" s="113" t="str">
        <f aca="false">F343</f>
        <v>-</v>
      </c>
      <c r="K343" s="34" t="str">
        <f aca="false">IFERROR((J343-AVERAGE(J324:J343))/STDEV(J324:J343),"-")</f>
        <v>-</v>
      </c>
      <c r="M343" s="151" t="s">
        <v>116</v>
      </c>
      <c r="N343" s="113" t="str">
        <f aca="false">J343</f>
        <v>-</v>
      </c>
      <c r="O343" s="114" t="str">
        <f aca="false">IFERROR((N343-AVERAGE(N323:N343))/STDEV(N323:N343),"-")</f>
        <v>-</v>
      </c>
      <c r="BV343" s="103"/>
      <c r="BW343" s="103"/>
      <c r="BX343" s="103"/>
      <c r="BY343" s="103"/>
    </row>
    <row r="344" customFormat="false" ht="30.75" hidden="false" customHeight="false" outlineLevel="0" collapsed="false">
      <c r="A344" s="2"/>
      <c r="B344" s="2"/>
      <c r="C344" s="2"/>
      <c r="D344" s="2"/>
      <c r="E344" s="124" t="s">
        <v>369</v>
      </c>
      <c r="F344" s="125" t="n">
        <f aca="false">STDEV(F324:F343)/AVERAGE(F324:F343)</f>
        <v>0.453246625366105</v>
      </c>
      <c r="G344" s="13"/>
      <c r="H344" s="2"/>
      <c r="I344" s="124" t="s">
        <v>369</v>
      </c>
      <c r="J344" s="125" t="n">
        <f aca="false">STDEV(J324:J343)/AVERAGE(J324:J343)</f>
        <v>0.359543401683004</v>
      </c>
      <c r="K344" s="13"/>
      <c r="L344" s="2"/>
      <c r="M344" s="126" t="s">
        <v>369</v>
      </c>
      <c r="N344" s="127" t="n">
        <f aca="false">STDEV(N324:N343)/AVERAGE(N324:N343)</f>
        <v>0.187646794803447</v>
      </c>
      <c r="O344" s="128"/>
      <c r="BV344" s="103"/>
      <c r="BW344" s="103"/>
      <c r="BX344" s="103"/>
      <c r="BY344" s="103"/>
    </row>
    <row r="345" customFormat="false" ht="15" hidden="false" customHeight="false" outlineLevel="0" collapsed="false">
      <c r="F345" s="132" t="s">
        <v>370</v>
      </c>
      <c r="G345" s="133" t="n">
        <f aca="false">LARGE(G324:G343,1)</f>
        <v>1.4662568689875</v>
      </c>
      <c r="J345" s="132" t="s">
        <v>370</v>
      </c>
      <c r="K345" s="133" t="n">
        <f aca="false">LARGE(K324:K343,1)</f>
        <v>1.09950677526817</v>
      </c>
      <c r="N345" s="132" t="s">
        <v>370</v>
      </c>
      <c r="O345" s="133" t="n">
        <f aca="false">LARGE(O324:O343,1)</f>
        <v>1.10088700001156</v>
      </c>
      <c r="BV345" s="103"/>
      <c r="BW345" s="103"/>
      <c r="BX345" s="103"/>
      <c r="BY345" s="103"/>
    </row>
    <row r="346" customFormat="false" ht="15" hidden="false" customHeight="false" outlineLevel="0" collapsed="false">
      <c r="F346" s="134" t="s">
        <v>371</v>
      </c>
      <c r="G346" s="135" t="n">
        <f aca="false">SMALL(G324:G343,1)</f>
        <v>-1.22992445288727</v>
      </c>
      <c r="J346" s="134" t="s">
        <v>371</v>
      </c>
      <c r="K346" s="135" t="n">
        <f aca="false">SMALL(K324:K343,1)</f>
        <v>-1.30522155548757</v>
      </c>
      <c r="N346" s="134" t="s">
        <v>371</v>
      </c>
      <c r="O346" s="135" t="n">
        <f aca="false">SMALL(O324:O343,1)</f>
        <v>-0.852164993943748</v>
      </c>
      <c r="BV346" s="103"/>
      <c r="BW346" s="103"/>
      <c r="BX346" s="103"/>
      <c r="BY346" s="103"/>
    </row>
    <row r="347" customFormat="false" ht="15" hidden="false" customHeight="false" outlineLevel="0" collapsed="false">
      <c r="B347" s="3" t="s">
        <v>372</v>
      </c>
      <c r="C347" s="136" t="n">
        <f aca="false">COUNT(J324:J343)</f>
        <v>4</v>
      </c>
      <c r="F347" s="134" t="s">
        <v>373</v>
      </c>
      <c r="G347" s="135" t="n">
        <f aca="false">IF(ABS(G345)&gt;ABS(G346),G345,G346)</f>
        <v>1.4662568689875</v>
      </c>
      <c r="J347" s="134" t="s">
        <v>373</v>
      </c>
      <c r="K347" s="135" t="n">
        <f aca="false">IF(ABS(K345)&gt;ABS(K346),K345,K346)</f>
        <v>-1.30522155548757</v>
      </c>
      <c r="N347" s="134" t="s">
        <v>373</v>
      </c>
      <c r="O347" s="135" t="n">
        <f aca="false">IF(ABS(O345)&gt;ABS(O346),O345,O346)</f>
        <v>1.10088700001156</v>
      </c>
      <c r="BV347" s="103"/>
      <c r="BW347" s="103"/>
      <c r="BX347" s="103"/>
      <c r="BY347" s="103"/>
    </row>
    <row r="348" customFormat="false" ht="15" hidden="false" customHeight="false" outlineLevel="0" collapsed="false">
      <c r="B348" s="134" t="s">
        <v>374</v>
      </c>
      <c r="C348" s="138" t="n">
        <f aca="false">K348</f>
        <v>5521.3125</v>
      </c>
      <c r="F348" s="134" t="s">
        <v>374</v>
      </c>
      <c r="G348" s="139" t="n">
        <f aca="false">AVERAGE(F324:F343)</f>
        <v>6621.422</v>
      </c>
      <c r="J348" s="134" t="s">
        <v>374</v>
      </c>
      <c r="K348" s="139" t="n">
        <f aca="false">AVERAGE(J324:J343)</f>
        <v>5521.3125</v>
      </c>
      <c r="N348" s="134" t="s">
        <v>374</v>
      </c>
      <c r="O348" s="139" t="n">
        <f aca="false">AVERAGE(N324:N343)</f>
        <v>6385</v>
      </c>
      <c r="BV348" s="103"/>
      <c r="BW348" s="103"/>
      <c r="BX348" s="103"/>
      <c r="BY348" s="103"/>
    </row>
    <row r="349" customFormat="false" ht="15" hidden="false" customHeight="false" outlineLevel="0" collapsed="false">
      <c r="B349" s="134" t="s">
        <v>375</v>
      </c>
      <c r="C349" s="138" t="n">
        <f aca="false">K349</f>
        <v>5725.5</v>
      </c>
      <c r="F349" s="134" t="s">
        <v>375</v>
      </c>
      <c r="G349" s="143" t="n">
        <f aca="false">MEDIAN(F324:F343)</f>
        <v>6087</v>
      </c>
      <c r="J349" s="134" t="s">
        <v>375</v>
      </c>
      <c r="K349" s="143" t="n">
        <f aca="false">MEDIAN(J324:J343)</f>
        <v>5725.5</v>
      </c>
      <c r="N349" s="134" t="s">
        <v>375</v>
      </c>
      <c r="O349" s="143" t="n">
        <f aca="false">MEDIAN(N324:N343)</f>
        <v>6087</v>
      </c>
      <c r="BV349" s="103"/>
      <c r="BW349" s="103"/>
      <c r="BX349" s="103"/>
      <c r="BY349" s="103"/>
    </row>
    <row r="350" customFormat="false" ht="15" hidden="false" customHeight="false" outlineLevel="0" collapsed="false">
      <c r="U350" s="150"/>
      <c r="BV350" s="103"/>
      <c r="BW350" s="103"/>
      <c r="BX350" s="103"/>
      <c r="BY350" s="103"/>
    </row>
    <row r="351" customFormat="false" ht="15.75" hidden="false" customHeight="false" outlineLevel="0" collapsed="false">
      <c r="U351" s="150"/>
      <c r="BV351" s="103"/>
      <c r="BW351" s="103"/>
      <c r="BX351" s="103"/>
      <c r="BY351" s="103"/>
    </row>
    <row r="352" customFormat="false" ht="15" hidden="false" customHeight="false" outlineLevel="0" collapsed="false">
      <c r="B352" s="3" t="n">
        <v>9</v>
      </c>
      <c r="C352" s="97" t="n">
        <f aca="false">COUNT(F354:F373)-$BD$12</f>
        <v>0</v>
      </c>
      <c r="E352" s="99" t="str">
        <f aca="false">"ITEM "&amp;B352&amp;" - ITERAÇÃO 01"</f>
        <v>ITEM 9 - ITERAÇÃO 01</v>
      </c>
      <c r="F352" s="99"/>
      <c r="G352" s="99"/>
      <c r="I352" s="100" t="str">
        <f aca="false">"ITEM "&amp;B352&amp;" - ITERAÇÃO 02"</f>
        <v>ITEM 9 - ITERAÇÃO 02</v>
      </c>
      <c r="J352" s="100"/>
      <c r="K352" s="100"/>
      <c r="BV352" s="103"/>
      <c r="BW352" s="103"/>
      <c r="BX352" s="103"/>
      <c r="BY352" s="103"/>
    </row>
    <row r="353" customFormat="false" ht="15" hidden="false" customHeight="false" outlineLevel="0" collapsed="false">
      <c r="E353" s="106" t="s">
        <v>363</v>
      </c>
      <c r="F353" s="105" t="s">
        <v>364</v>
      </c>
      <c r="G353" s="107" t="s">
        <v>365</v>
      </c>
      <c r="I353" s="153" t="s">
        <v>363</v>
      </c>
      <c r="J353" s="153" t="s">
        <v>364</v>
      </c>
      <c r="K353" s="153" t="s">
        <v>365</v>
      </c>
      <c r="BV353" s="103"/>
      <c r="BW353" s="103"/>
      <c r="BX353" s="103"/>
      <c r="BY353" s="103"/>
    </row>
    <row r="354" customFormat="false" ht="15.75" hidden="false" customHeight="false" outlineLevel="0" collapsed="false">
      <c r="E354" s="154" t="s">
        <v>116</v>
      </c>
      <c r="F354" s="118" t="n">
        <v>1104</v>
      </c>
      <c r="G354" s="114" t="n">
        <f aca="false">IFERROR((F354-AVERAGE(F354:F373))/STDEV(F354:F373),"-")</f>
        <v>1.09972094160727</v>
      </c>
      <c r="I354" s="155" t="str">
        <f aca="false">E354</f>
        <v>T</v>
      </c>
      <c r="J354" s="156" t="n">
        <f aca="false">F354</f>
        <v>1104</v>
      </c>
      <c r="K354" s="157" t="n">
        <f aca="false">IFERROR((J354-AVERAGE(J354:J373))/STDEV(J354:J373),"-")</f>
        <v>1.1667966002326</v>
      </c>
      <c r="BV354" s="103"/>
      <c r="BW354" s="103"/>
      <c r="BX354" s="103"/>
      <c r="BY354" s="103"/>
    </row>
    <row r="355" customFormat="false" ht="15.75" hidden="false" customHeight="false" outlineLevel="0" collapsed="false">
      <c r="E355" s="154" t="s">
        <v>191</v>
      </c>
      <c r="F355" s="119" t="n">
        <v>1032</v>
      </c>
      <c r="G355" s="114" t="n">
        <f aca="false">IFERROR((F355-AVERAGE(F354:F373))/STDEV(F354:F373),"-")</f>
        <v>0.637026889227046</v>
      </c>
      <c r="I355" s="155" t="str">
        <f aca="false">E355</f>
        <v>AM</v>
      </c>
      <c r="J355" s="156" t="s">
        <v>115</v>
      </c>
      <c r="K355" s="157" t="str">
        <f aca="false">IFERROR((J355-AVERAGE(J354:J373))/STDEV(J354:J373),"-")</f>
        <v>-</v>
      </c>
      <c r="BV355" s="103"/>
      <c r="BW355" s="103"/>
      <c r="BX355" s="103"/>
      <c r="BY355" s="103"/>
    </row>
    <row r="356" customFormat="false" ht="15.75" hidden="false" customHeight="false" outlineLevel="0" collapsed="false">
      <c r="E356" s="154" t="s">
        <v>107</v>
      </c>
      <c r="F356" s="118" t="n">
        <v>954.91</v>
      </c>
      <c r="G356" s="114" t="n">
        <f aca="false">IFERROR((F356-AVERAGE(F354:F373))/STDEV(F354:F373),"-")</f>
        <v>0.141622937866048</v>
      </c>
      <c r="I356" s="155" t="str">
        <f aca="false">E356</f>
        <v>S</v>
      </c>
      <c r="J356" s="156" t="n">
        <f aca="false">F356</f>
        <v>954.91</v>
      </c>
      <c r="K356" s="157" t="n">
        <f aca="false">IFERROR((J356-AVERAGE(J354:J373))/STDEV(J354:J373),"-")</f>
        <v>0.27884955756669</v>
      </c>
      <c r="BV356" s="103"/>
      <c r="BW356" s="103"/>
      <c r="BX356" s="103"/>
      <c r="BY356" s="103"/>
    </row>
    <row r="357" customFormat="false" ht="15.75" hidden="false" customHeight="false" outlineLevel="0" collapsed="false">
      <c r="E357" s="154" t="s">
        <v>111</v>
      </c>
      <c r="F357" s="118" t="n">
        <v>872</v>
      </c>
      <c r="G357" s="114" t="n">
        <f aca="false">IFERROR((F357-AVERAGE(F354:F373))/STDEV(F354:F373),"-")</f>
        <v>-0.391182116062351</v>
      </c>
      <c r="I357" s="155" t="str">
        <f aca="false">E357</f>
        <v>R</v>
      </c>
      <c r="J357" s="156" t="n">
        <f aca="false">F357</f>
        <v>872</v>
      </c>
      <c r="K357" s="157" t="n">
        <f aca="false">IFERROR((J357-AVERAGE(J354:J373))/STDEV(J354:J373),"-")</f>
        <v>-0.214944052383209</v>
      </c>
      <c r="BV357" s="103"/>
      <c r="BW357" s="103"/>
      <c r="BX357" s="103"/>
      <c r="BY357" s="103"/>
    </row>
    <row r="358" customFormat="false" ht="15.75" hidden="false" customHeight="false" outlineLevel="0" collapsed="false">
      <c r="E358" s="154" t="s">
        <v>128</v>
      </c>
      <c r="F358" s="119" t="n">
        <v>701.45</v>
      </c>
      <c r="G358" s="114" t="n">
        <f aca="false">IFERROR((F358-AVERAGE(F354:F373))/STDEV(F354:F373),"-")</f>
        <v>-1.48718865263802</v>
      </c>
      <c r="I358" s="155" t="str">
        <f aca="false">E358</f>
        <v>Z</v>
      </c>
      <c r="J358" s="156" t="n">
        <f aca="false">F358</f>
        <v>701.45</v>
      </c>
      <c r="K358" s="157" t="n">
        <f aca="false">IFERROR((J358-AVERAGE(J354:J373))/STDEV(J354:J373),"-")</f>
        <v>-1.23070210541608</v>
      </c>
      <c r="BV358" s="103"/>
      <c r="BW358" s="103"/>
      <c r="BX358" s="103"/>
      <c r="BY358" s="103"/>
    </row>
    <row r="359" customFormat="false" ht="15.75" hidden="false" customHeight="false" outlineLevel="0" collapsed="false">
      <c r="E359" s="151" t="s">
        <v>52</v>
      </c>
      <c r="F359" s="113" t="s">
        <v>115</v>
      </c>
      <c r="G359" s="114" t="str">
        <f aca="false">IFERROR((F359-AVERAGE(F354:F373))/STDEV(F354:F373),"-")</f>
        <v>-</v>
      </c>
      <c r="I359" s="158" t="s">
        <v>52</v>
      </c>
      <c r="J359" s="156" t="str">
        <f aca="false">F359</f>
        <v>-</v>
      </c>
      <c r="K359" s="157" t="str">
        <f aca="false">IFERROR((J359-AVERAGE(J354:J373))/STDEV(J354:J373),"-")</f>
        <v>-</v>
      </c>
      <c r="BV359" s="103"/>
      <c r="BW359" s="103"/>
      <c r="BX359" s="103"/>
      <c r="BY359" s="103"/>
    </row>
    <row r="360" customFormat="false" ht="15.75" hidden="false" customHeight="false" outlineLevel="0" collapsed="false">
      <c r="E360" s="151" t="s">
        <v>56</v>
      </c>
      <c r="F360" s="113" t="s">
        <v>115</v>
      </c>
      <c r="G360" s="114" t="str">
        <f aca="false">IFERROR((F360-AVERAGE(F354:F373))/STDEV(F354:F373),"-")</f>
        <v>-</v>
      </c>
      <c r="I360" s="158" t="s">
        <v>56</v>
      </c>
      <c r="J360" s="156" t="str">
        <f aca="false">F360</f>
        <v>-</v>
      </c>
      <c r="K360" s="157" t="str">
        <f aca="false">IFERROR((J360-AVERAGE(J354:J373))/STDEV(J354:J373),"-")</f>
        <v>-</v>
      </c>
      <c r="BV360" s="103"/>
      <c r="BW360" s="103"/>
      <c r="BX360" s="103"/>
      <c r="BY360" s="103"/>
    </row>
    <row r="361" customFormat="false" ht="15.75" hidden="false" customHeight="false" outlineLevel="0" collapsed="false">
      <c r="E361" s="151" t="s">
        <v>62</v>
      </c>
      <c r="F361" s="113" t="s">
        <v>115</v>
      </c>
      <c r="G361" s="114" t="str">
        <f aca="false">IFERROR((F361-AVERAGE(F354:F373))/STDEV(F354:F373),"-")</f>
        <v>-</v>
      </c>
      <c r="I361" s="158" t="s">
        <v>62</v>
      </c>
      <c r="J361" s="156" t="str">
        <f aca="false">F361</f>
        <v>-</v>
      </c>
      <c r="K361" s="157" t="str">
        <f aca="false">IFERROR((J361-AVERAGE(J354:J373))/STDEV(J354:J373),"-")</f>
        <v>-</v>
      </c>
      <c r="BV361" s="103"/>
      <c r="BW361" s="103"/>
      <c r="BX361" s="103"/>
      <c r="BY361" s="103"/>
    </row>
    <row r="362" customFormat="false" ht="15.75" hidden="false" customHeight="false" outlineLevel="0" collapsed="false">
      <c r="E362" s="151" t="s">
        <v>68</v>
      </c>
      <c r="F362" s="113" t="s">
        <v>115</v>
      </c>
      <c r="G362" s="114" t="str">
        <f aca="false">IFERROR((F362-AVERAGE(F354:F373))/STDEV(F354:F373),"-")</f>
        <v>-</v>
      </c>
      <c r="I362" s="158" t="s">
        <v>68</v>
      </c>
      <c r="J362" s="156" t="str">
        <f aca="false">F362</f>
        <v>-</v>
      </c>
      <c r="K362" s="157" t="str">
        <f aca="false">IFERROR((J362-AVERAGE(J354:J373))/STDEV(J354:J373),"-")</f>
        <v>-</v>
      </c>
      <c r="BV362" s="103"/>
      <c r="BW362" s="103"/>
      <c r="BX362" s="103"/>
      <c r="BY362" s="103"/>
    </row>
    <row r="363" customFormat="false" ht="15.75" hidden="false" customHeight="false" outlineLevel="0" collapsed="false">
      <c r="E363" s="151" t="s">
        <v>70</v>
      </c>
      <c r="F363" s="113" t="s">
        <v>115</v>
      </c>
      <c r="G363" s="114" t="str">
        <f aca="false">IFERROR((F363-AVERAGE(F354:F373))/STDEV(F354:F373),"-")</f>
        <v>-</v>
      </c>
      <c r="I363" s="158" t="s">
        <v>70</v>
      </c>
      <c r="J363" s="156" t="s">
        <v>115</v>
      </c>
      <c r="K363" s="157" t="str">
        <f aca="false">IFERROR((J363-AVERAGE(J354:J373))/STDEV(J354:J373),"-")</f>
        <v>-</v>
      </c>
      <c r="BV363" s="103"/>
      <c r="BW363" s="103"/>
      <c r="BX363" s="103"/>
      <c r="BY363" s="103"/>
    </row>
    <row r="364" customFormat="false" ht="15.75" hidden="false" customHeight="false" outlineLevel="0" collapsed="false">
      <c r="E364" s="151" t="s">
        <v>74</v>
      </c>
      <c r="F364" s="113" t="s">
        <v>115</v>
      </c>
      <c r="G364" s="114" t="str">
        <f aca="false">IFERROR((F364-AVERAGE(F354:F373))/STDEV(F354:F373),"-")</f>
        <v>-</v>
      </c>
      <c r="I364" s="158" t="s">
        <v>74</v>
      </c>
      <c r="J364" s="156" t="str">
        <f aca="false">F364</f>
        <v>-</v>
      </c>
      <c r="K364" s="157" t="str">
        <f aca="false">IFERROR((J364-AVERAGE(J354:J373))/STDEV(J354:J373),"-")</f>
        <v>-</v>
      </c>
      <c r="BV364" s="103"/>
      <c r="BW364" s="103"/>
      <c r="BX364" s="103"/>
      <c r="BY364" s="103"/>
    </row>
    <row r="365" customFormat="false" ht="15.75" hidden="false" customHeight="false" outlineLevel="0" collapsed="false">
      <c r="E365" s="151" t="s">
        <v>81</v>
      </c>
      <c r="F365" s="113" t="s">
        <v>115</v>
      </c>
      <c r="G365" s="114" t="str">
        <f aca="false">IFERROR((F365-AVERAGE(F354:F373))/STDEV(F354:F373),"-")</f>
        <v>-</v>
      </c>
      <c r="I365" s="158" t="s">
        <v>81</v>
      </c>
      <c r="J365" s="156" t="str">
        <f aca="false">F365</f>
        <v>-</v>
      </c>
      <c r="K365" s="157" t="str">
        <f aca="false">IFERROR((J365-AVERAGE(J354:J373))/STDEV(J354:J373),"-")</f>
        <v>-</v>
      </c>
      <c r="BV365" s="103"/>
      <c r="BW365" s="103"/>
      <c r="BX365" s="103"/>
      <c r="BY365" s="103"/>
    </row>
    <row r="366" customFormat="false" ht="15.75" hidden="false" customHeight="false" outlineLevel="0" collapsed="false">
      <c r="E366" s="151" t="s">
        <v>87</v>
      </c>
      <c r="F366" s="113" t="s">
        <v>115</v>
      </c>
      <c r="G366" s="114" t="str">
        <f aca="false">IFERROR((F366-AVERAGE(F354:F373))/STDEV(F354:F373),"-")</f>
        <v>-</v>
      </c>
      <c r="I366" s="158" t="s">
        <v>87</v>
      </c>
      <c r="J366" s="156" t="str">
        <f aca="false">F366</f>
        <v>-</v>
      </c>
      <c r="K366" s="157" t="str">
        <f aca="false">IFERROR((J366-AVERAGE(J354:J373))/STDEV(J354:J373),"-")</f>
        <v>-</v>
      </c>
      <c r="BV366" s="103"/>
      <c r="BW366" s="103"/>
      <c r="BX366" s="103"/>
      <c r="BY366" s="103"/>
    </row>
    <row r="367" customFormat="false" ht="15.75" hidden="false" customHeight="false" outlineLevel="0" collapsed="false">
      <c r="E367" s="151" t="s">
        <v>90</v>
      </c>
      <c r="F367" s="113" t="s">
        <v>115</v>
      </c>
      <c r="G367" s="114" t="str">
        <f aca="false">IFERROR((F367-AVERAGE(F354:F373))/STDEV(F354:F373),"-")</f>
        <v>-</v>
      </c>
      <c r="I367" s="158" t="s">
        <v>90</v>
      </c>
      <c r="J367" s="156" t="str">
        <f aca="false">F367</f>
        <v>-</v>
      </c>
      <c r="K367" s="157" t="str">
        <f aca="false">IFERROR((J367-AVERAGE(J354:J373))/STDEV(J354:J373),"-")</f>
        <v>-</v>
      </c>
      <c r="BV367" s="103"/>
      <c r="BW367" s="103"/>
      <c r="BX367" s="103"/>
      <c r="BY367" s="103"/>
    </row>
    <row r="368" customFormat="false" ht="15.75" hidden="false" customHeight="false" outlineLevel="0" collapsed="false">
      <c r="E368" s="151" t="s">
        <v>93</v>
      </c>
      <c r="F368" s="113" t="s">
        <v>115</v>
      </c>
      <c r="G368" s="114" t="str">
        <f aca="false">IFERROR((F368-AVERAGE(F354:F373))/STDEV(F354:F373),"-")</f>
        <v>-</v>
      </c>
      <c r="I368" s="158" t="s">
        <v>93</v>
      </c>
      <c r="J368" s="156" t="str">
        <f aca="false">F368</f>
        <v>-</v>
      </c>
      <c r="K368" s="157" t="str">
        <f aca="false">IFERROR((J368-AVERAGE(J354:J373))/STDEV(J354:J373),"-")</f>
        <v>-</v>
      </c>
      <c r="BV368" s="103"/>
      <c r="BW368" s="103"/>
      <c r="BX368" s="103"/>
      <c r="BY368" s="103"/>
    </row>
    <row r="369" customFormat="false" ht="15.75" hidden="false" customHeight="false" outlineLevel="0" collapsed="false">
      <c r="E369" s="151" t="s">
        <v>96</v>
      </c>
      <c r="F369" s="113" t="s">
        <v>115</v>
      </c>
      <c r="G369" s="114" t="str">
        <f aca="false">IFERROR((F369-AVERAGE(F354:F373))/STDEV(F354:F373),"-")</f>
        <v>-</v>
      </c>
      <c r="I369" s="158" t="s">
        <v>96</v>
      </c>
      <c r="J369" s="156" t="str">
        <f aca="false">F369</f>
        <v>-</v>
      </c>
      <c r="K369" s="157" t="str">
        <f aca="false">IFERROR((J369-AVERAGE(J354:J373))/STDEV(J354:J373),"-")</f>
        <v>-</v>
      </c>
      <c r="BV369" s="103"/>
      <c r="BW369" s="103"/>
      <c r="BX369" s="103"/>
      <c r="BY369" s="103"/>
    </row>
    <row r="370" customFormat="false" ht="15.75" hidden="false" customHeight="false" outlineLevel="0" collapsed="false">
      <c r="E370" s="151" t="s">
        <v>103</v>
      </c>
      <c r="F370" s="113" t="s">
        <v>115</v>
      </c>
      <c r="G370" s="114" t="str">
        <f aca="false">IFERROR((F370-AVERAGE(F354:F373))/STDEV(F354:F373),"-")</f>
        <v>-</v>
      </c>
      <c r="I370" s="158" t="s">
        <v>103</v>
      </c>
      <c r="J370" s="156" t="str">
        <f aca="false">F370</f>
        <v>-</v>
      </c>
      <c r="K370" s="157" t="str">
        <f aca="false">IFERROR((J370-AVERAGE(J354:J373))/STDEV(J354:J373),"-")</f>
        <v>-</v>
      </c>
      <c r="BV370" s="103"/>
      <c r="BW370" s="103"/>
      <c r="BX370" s="103"/>
      <c r="BY370" s="103"/>
    </row>
    <row r="371" customFormat="false" ht="15.75" hidden="false" customHeight="false" outlineLevel="0" collapsed="false">
      <c r="E371" s="151" t="s">
        <v>111</v>
      </c>
      <c r="F371" s="113" t="s">
        <v>115</v>
      </c>
      <c r="G371" s="114" t="str">
        <f aca="false">IFERROR((F371-AVERAGE(F354:F373))/STDEV(F354:F373),"-")</f>
        <v>-</v>
      </c>
      <c r="I371" s="158" t="s">
        <v>111</v>
      </c>
      <c r="J371" s="156" t="str">
        <f aca="false">F371</f>
        <v>-</v>
      </c>
      <c r="K371" s="157" t="str">
        <f aca="false">IFERROR((J371-AVERAGE(J354:J373))/STDEV(J354:J373),"-")</f>
        <v>-</v>
      </c>
      <c r="BV371" s="103"/>
      <c r="BW371" s="103"/>
      <c r="BX371" s="103"/>
      <c r="BY371" s="103"/>
    </row>
    <row r="372" customFormat="false" ht="15.75" hidden="false" customHeight="false" outlineLevel="0" collapsed="false">
      <c r="E372" s="151" t="s">
        <v>107</v>
      </c>
      <c r="F372" s="113" t="s">
        <v>115</v>
      </c>
      <c r="G372" s="114" t="str">
        <f aca="false">IFERROR((F372-AVERAGE(F354:F373))/STDEV(F354:F373),"-")</f>
        <v>-</v>
      </c>
      <c r="I372" s="158" t="s">
        <v>107</v>
      </c>
      <c r="J372" s="156" t="str">
        <f aca="false">F372</f>
        <v>-</v>
      </c>
      <c r="K372" s="157" t="str">
        <f aca="false">IFERROR((J372-AVERAGE(J354:J373))/STDEV(J354:J373),"-")</f>
        <v>-</v>
      </c>
      <c r="BV372" s="103"/>
      <c r="BW372" s="103"/>
      <c r="BX372" s="103"/>
      <c r="BY372" s="103"/>
    </row>
    <row r="373" customFormat="false" ht="15.75" hidden="false" customHeight="false" outlineLevel="0" collapsed="false">
      <c r="E373" s="151" t="s">
        <v>116</v>
      </c>
      <c r="F373" s="113" t="s">
        <v>115</v>
      </c>
      <c r="G373" s="114" t="str">
        <f aca="false">IFERROR((F373-AVERAGE(F354:F373))/STDEV(F354:F373),"-")</f>
        <v>-</v>
      </c>
      <c r="I373" s="158" t="s">
        <v>116</v>
      </c>
      <c r="J373" s="156" t="str">
        <f aca="false">F373</f>
        <v>-</v>
      </c>
      <c r="K373" s="157" t="str">
        <f aca="false">IFERROR((J373-AVERAGE(J354:J373))/STDEV(J354:J373),"-")</f>
        <v>-</v>
      </c>
      <c r="BV373" s="103"/>
      <c r="BW373" s="103"/>
      <c r="BX373" s="103"/>
      <c r="BY373" s="103"/>
    </row>
    <row r="374" customFormat="false" ht="30.75" hidden="false" customHeight="false" outlineLevel="0" collapsed="false">
      <c r="A374" s="2"/>
      <c r="B374" s="2"/>
      <c r="C374" s="2"/>
      <c r="D374" s="2"/>
      <c r="E374" s="126" t="s">
        <v>369</v>
      </c>
      <c r="F374" s="127" t="n">
        <f aca="false">STDEV(F354:F373)/AVERAGE(F354:F373)</f>
        <v>0.166807864105447</v>
      </c>
      <c r="G374" s="128"/>
      <c r="H374" s="2"/>
      <c r="I374" s="159" t="s">
        <v>369</v>
      </c>
      <c r="J374" s="160" t="n">
        <f aca="false">STDEV(J354:J373)/AVERAGE(J354:J373)</f>
        <v>0.184898145980587</v>
      </c>
      <c r="K374" s="161"/>
      <c r="L374" s="2"/>
      <c r="BV374" s="103"/>
      <c r="BW374" s="103"/>
      <c r="BX374" s="103"/>
      <c r="BY374" s="103"/>
    </row>
    <row r="375" customFormat="false" ht="15" hidden="false" customHeight="false" outlineLevel="0" collapsed="false">
      <c r="F375" s="132" t="s">
        <v>370</v>
      </c>
      <c r="G375" s="133" t="n">
        <f aca="false">LARGE(G354:G373,1)</f>
        <v>1.09972094160727</v>
      </c>
      <c r="I375" s="33"/>
      <c r="J375" s="33" t="s">
        <v>370</v>
      </c>
      <c r="K375" s="157" t="n">
        <f aca="false">LARGE(K354:K373,1)</f>
        <v>1.1667966002326</v>
      </c>
      <c r="BV375" s="103"/>
      <c r="BW375" s="103"/>
      <c r="BX375" s="103"/>
      <c r="BY375" s="103"/>
    </row>
    <row r="376" customFormat="false" ht="15" hidden="false" customHeight="false" outlineLevel="0" collapsed="false">
      <c r="F376" s="134" t="s">
        <v>371</v>
      </c>
      <c r="G376" s="135" t="n">
        <f aca="false">SMALL(G354:G373,1)</f>
        <v>-1.48718865263802</v>
      </c>
      <c r="I376" s="33"/>
      <c r="J376" s="33" t="s">
        <v>371</v>
      </c>
      <c r="K376" s="157" t="n">
        <f aca="false">SMALL(K354:K373,1)</f>
        <v>-1.23070210541608</v>
      </c>
      <c r="BV376" s="103"/>
      <c r="BW376" s="103"/>
      <c r="BX376" s="103"/>
      <c r="BY376" s="103"/>
    </row>
    <row r="377" customFormat="false" ht="15" hidden="false" customHeight="false" outlineLevel="0" collapsed="false">
      <c r="B377" s="3" t="s">
        <v>372</v>
      </c>
      <c r="C377" s="136" t="n">
        <f aca="false">COUNT(F354:F373)</f>
        <v>5</v>
      </c>
      <c r="F377" s="134" t="s">
        <v>373</v>
      </c>
      <c r="G377" s="135" t="n">
        <f aca="false">IF(ABS(G375)&gt;ABS(G376),G375,G376)</f>
        <v>-1.48718865263802</v>
      </c>
      <c r="I377" s="33"/>
      <c r="J377" s="33" t="s">
        <v>373</v>
      </c>
      <c r="K377" s="157" t="n">
        <f aca="false">IF(ABS(K375)&gt;ABS(K376),K375,K376)</f>
        <v>-1.23070210541608</v>
      </c>
      <c r="BV377" s="103"/>
      <c r="BW377" s="103"/>
      <c r="BX377" s="103"/>
      <c r="BY377" s="103"/>
    </row>
    <row r="378" customFormat="false" ht="15" hidden="false" customHeight="false" outlineLevel="0" collapsed="false">
      <c r="B378" s="134" t="s">
        <v>374</v>
      </c>
      <c r="C378" s="138" t="n">
        <f aca="false">G378</f>
        <v>932.872</v>
      </c>
      <c r="F378" s="134" t="s">
        <v>374</v>
      </c>
      <c r="G378" s="139" t="n">
        <f aca="false">AVERAGE(F354:F373)</f>
        <v>932.872</v>
      </c>
      <c r="H378" s="149"/>
      <c r="I378" s="33"/>
      <c r="J378" s="33" t="s">
        <v>374</v>
      </c>
      <c r="K378" s="162"/>
      <c r="BV378" s="103"/>
      <c r="BW378" s="103"/>
      <c r="BX378" s="103"/>
      <c r="BY378" s="103"/>
    </row>
    <row r="379" customFormat="false" ht="15" hidden="false" customHeight="false" outlineLevel="0" collapsed="false">
      <c r="B379" s="134" t="s">
        <v>375</v>
      </c>
      <c r="C379" s="138" t="n">
        <f aca="false">G379</f>
        <v>954.91</v>
      </c>
      <c r="F379" s="134" t="s">
        <v>375</v>
      </c>
      <c r="G379" s="143" t="n">
        <f aca="false">MEDIAN(F354:F373)</f>
        <v>954.91</v>
      </c>
      <c r="I379" s="33"/>
      <c r="J379" s="33" t="s">
        <v>375</v>
      </c>
      <c r="K379" s="147"/>
      <c r="BV379" s="103"/>
      <c r="BW379" s="103"/>
      <c r="BX379" s="103"/>
      <c r="BY379" s="103"/>
    </row>
    <row r="380" customFormat="false" ht="15" hidden="false" customHeight="false" outlineLevel="0" collapsed="false">
      <c r="U380" s="150"/>
      <c r="BV380" s="103"/>
      <c r="BW380" s="103"/>
      <c r="BX380" s="103"/>
      <c r="BY380" s="103"/>
    </row>
    <row r="381" customFormat="false" ht="15.75" hidden="false" customHeight="false" outlineLevel="0" collapsed="false">
      <c r="I381" s="33"/>
      <c r="J381" s="33"/>
      <c r="K381" s="33"/>
      <c r="U381" s="150"/>
      <c r="BV381" s="103"/>
      <c r="BW381" s="103"/>
      <c r="BX381" s="103"/>
      <c r="BY381" s="103"/>
    </row>
    <row r="382" customFormat="false" ht="15" hidden="false" customHeight="false" outlineLevel="0" collapsed="false">
      <c r="B382" s="3" t="n">
        <v>10</v>
      </c>
      <c r="C382" s="97" t="n">
        <f aca="false">COUNT(F384:F403)-$BD$13</f>
        <v>0</v>
      </c>
      <c r="E382" s="99" t="str">
        <f aca="false">"ITEM "&amp;B382&amp;" - ITERAÇÃO 01"</f>
        <v>ITEM 10 - ITERAÇÃO 01</v>
      </c>
      <c r="F382" s="99"/>
      <c r="G382" s="99"/>
      <c r="I382" s="100" t="str">
        <f aca="false">"ITEM "&amp;B382&amp;" - ITERAÇÃO 02"</f>
        <v>ITEM 10 - ITERAÇÃO 02</v>
      </c>
      <c r="J382" s="100"/>
      <c r="K382" s="100"/>
      <c r="BV382" s="103"/>
      <c r="BW382" s="103"/>
      <c r="BX382" s="103"/>
      <c r="BY382" s="103"/>
    </row>
    <row r="383" customFormat="false" ht="15" hidden="false" customHeight="false" outlineLevel="0" collapsed="false">
      <c r="E383" s="106" t="s">
        <v>363</v>
      </c>
      <c r="F383" s="105" t="s">
        <v>364</v>
      </c>
      <c r="G383" s="107" t="s">
        <v>365</v>
      </c>
      <c r="I383" s="153" t="s">
        <v>363</v>
      </c>
      <c r="J383" s="153" t="s">
        <v>364</v>
      </c>
      <c r="K383" s="153" t="s">
        <v>365</v>
      </c>
      <c r="BV383" s="103"/>
      <c r="BW383" s="103"/>
      <c r="BX383" s="103"/>
      <c r="BY383" s="103"/>
    </row>
    <row r="384" customFormat="false" ht="15.75" hidden="false" customHeight="false" outlineLevel="0" collapsed="false">
      <c r="E384" s="154" t="s">
        <v>116</v>
      </c>
      <c r="F384" s="118" t="n">
        <v>3312</v>
      </c>
      <c r="G384" s="114" t="n">
        <f aca="false">IFERROR((F384-AVERAGE(F384:F403))/STDEV(F384:F403),"-")</f>
        <v>1.05499339711142</v>
      </c>
      <c r="I384" s="155" t="str">
        <f aca="false">E384</f>
        <v>T</v>
      </c>
      <c r="J384" s="156" t="n">
        <f aca="false">F384</f>
        <v>3312</v>
      </c>
      <c r="K384" s="157" t="n">
        <f aca="false">IFERROR((J384-AVERAGE(J384:J403))/STDEV(J384:J403),"-")</f>
        <v>1.12110700789127</v>
      </c>
      <c r="BV384" s="103"/>
      <c r="BW384" s="103"/>
      <c r="BX384" s="103"/>
      <c r="BY384" s="103"/>
    </row>
    <row r="385" customFormat="false" ht="15.75" hidden="false" customHeight="false" outlineLevel="0" collapsed="false">
      <c r="E385" s="154" t="s">
        <v>191</v>
      </c>
      <c r="F385" s="119" t="n">
        <v>3096</v>
      </c>
      <c r="G385" s="114" t="n">
        <f aca="false">IFERROR((F385-AVERAGE(F384:F403))/STDEV(F384:F403),"-")</f>
        <v>0.628296045961968</v>
      </c>
      <c r="I385" s="155" t="str">
        <f aca="false">E385</f>
        <v>AM</v>
      </c>
      <c r="J385" s="156" t="s">
        <v>115</v>
      </c>
      <c r="K385" s="157" t="str">
        <f aca="false">IFERROR((J385-AVERAGE(J384:J403))/STDEV(J384:J403),"-")</f>
        <v>-</v>
      </c>
      <c r="BV385" s="103"/>
      <c r="BW385" s="103"/>
      <c r="BX385" s="103"/>
      <c r="BY385" s="103"/>
    </row>
    <row r="386" customFormat="false" ht="15.75" hidden="false" customHeight="false" outlineLevel="0" collapsed="false">
      <c r="E386" s="154" t="s">
        <v>107</v>
      </c>
      <c r="F386" s="118" t="n">
        <v>2864.74</v>
      </c>
      <c r="G386" s="114" t="n">
        <f aca="false">IFERROR((F386-AVERAGE(F384:F403))/STDEV(F384:F403),"-")</f>
        <v>0.171453317134088</v>
      </c>
      <c r="I386" s="155" t="str">
        <f aca="false">E386</f>
        <v>S</v>
      </c>
      <c r="J386" s="156" t="n">
        <f aca="false">F386</f>
        <v>2864.74</v>
      </c>
      <c r="K386" s="157" t="n">
        <f aca="false">IFERROR((J386-AVERAGE(J384:J403))/STDEV(J384:J403),"-")</f>
        <v>0.30387277785949</v>
      </c>
      <c r="BV386" s="103"/>
      <c r="BW386" s="103"/>
      <c r="BX386" s="103"/>
      <c r="BY386" s="103"/>
    </row>
    <row r="387" customFormat="false" ht="15.75" hidden="false" customHeight="false" outlineLevel="0" collapsed="false">
      <c r="E387" s="154" t="s">
        <v>111</v>
      </c>
      <c r="F387" s="118" t="n">
        <v>2617</v>
      </c>
      <c r="G387" s="114" t="n">
        <f aca="false">IFERROR((F387-AVERAGE(F384:F403))/STDEV(F384:F403),"-")</f>
        <v>-0.317944839225934</v>
      </c>
      <c r="I387" s="155" t="str">
        <f aca="false">E387</f>
        <v>R</v>
      </c>
      <c r="J387" s="156" t="n">
        <f aca="false">F387</f>
        <v>2617</v>
      </c>
      <c r="K387" s="157" t="n">
        <f aca="false">IFERROR((J387-AVERAGE(J384:J403))/STDEV(J384:J403),"-")</f>
        <v>-0.148798170018866</v>
      </c>
      <c r="BV387" s="103"/>
      <c r="BW387" s="103"/>
      <c r="BX387" s="103"/>
      <c r="BY387" s="103"/>
    </row>
    <row r="388" customFormat="false" ht="15.75" hidden="false" customHeight="false" outlineLevel="0" collapsed="false">
      <c r="E388" s="154" t="s">
        <v>128</v>
      </c>
      <c r="F388" s="119" t="n">
        <v>2000</v>
      </c>
      <c r="G388" s="114" t="n">
        <f aca="false">IFERROR((F388-AVERAGE(F384:F403))/STDEV(F384:F403),"-")</f>
        <v>-1.53679792098154</v>
      </c>
      <c r="I388" s="155" t="str">
        <f aca="false">E388</f>
        <v>Z</v>
      </c>
      <c r="J388" s="156" t="n">
        <f aca="false">F388</f>
        <v>2000</v>
      </c>
      <c r="K388" s="157" t="n">
        <f aca="false">IFERROR((J388-AVERAGE(J384:J403))/STDEV(J384:J403),"-")</f>
        <v>-1.2761816157319</v>
      </c>
      <c r="BV388" s="103"/>
      <c r="BW388" s="103"/>
      <c r="BX388" s="103"/>
      <c r="BY388" s="103"/>
    </row>
    <row r="389" customFormat="false" ht="15.75" hidden="false" customHeight="false" outlineLevel="0" collapsed="false">
      <c r="E389" s="151" t="s">
        <v>52</v>
      </c>
      <c r="F389" s="113" t="s">
        <v>115</v>
      </c>
      <c r="G389" s="114" t="str">
        <f aca="false">IFERROR((F389-AVERAGE(F384:F403))/STDEV(F384:F403),"-")</f>
        <v>-</v>
      </c>
      <c r="I389" s="158" t="s">
        <v>52</v>
      </c>
      <c r="J389" s="156" t="str">
        <f aca="false">F389</f>
        <v>-</v>
      </c>
      <c r="K389" s="157" t="str">
        <f aca="false">IFERROR((J389-AVERAGE(J384:J403))/STDEV(J384:J403),"-")</f>
        <v>-</v>
      </c>
      <c r="BV389" s="103"/>
      <c r="BW389" s="103"/>
      <c r="BX389" s="103"/>
      <c r="BY389" s="103"/>
    </row>
    <row r="390" customFormat="false" ht="15.75" hidden="false" customHeight="false" outlineLevel="0" collapsed="false">
      <c r="E390" s="151" t="s">
        <v>56</v>
      </c>
      <c r="F390" s="113" t="s">
        <v>115</v>
      </c>
      <c r="G390" s="114" t="str">
        <f aca="false">IFERROR((F390-AVERAGE(F384:F403))/STDEV(F384:F403),"-")</f>
        <v>-</v>
      </c>
      <c r="I390" s="158" t="s">
        <v>56</v>
      </c>
      <c r="J390" s="156" t="str">
        <f aca="false">F390</f>
        <v>-</v>
      </c>
      <c r="K390" s="157" t="str">
        <f aca="false">IFERROR((J390-AVERAGE(J384:J403))/STDEV(J384:J403),"-")</f>
        <v>-</v>
      </c>
      <c r="BV390" s="103"/>
      <c r="BW390" s="103"/>
      <c r="BX390" s="103"/>
      <c r="BY390" s="103"/>
    </row>
    <row r="391" customFormat="false" ht="15.75" hidden="false" customHeight="false" outlineLevel="0" collapsed="false">
      <c r="E391" s="151" t="s">
        <v>62</v>
      </c>
      <c r="F391" s="113" t="s">
        <v>115</v>
      </c>
      <c r="G391" s="114" t="str">
        <f aca="false">IFERROR((F391-AVERAGE(F384:F403))/STDEV(F384:F403),"-")</f>
        <v>-</v>
      </c>
      <c r="I391" s="158" t="s">
        <v>62</v>
      </c>
      <c r="J391" s="156" t="str">
        <f aca="false">F391</f>
        <v>-</v>
      </c>
      <c r="K391" s="157" t="str">
        <f aca="false">IFERROR((J391-AVERAGE(J384:J403))/STDEV(J384:J403),"-")</f>
        <v>-</v>
      </c>
      <c r="BV391" s="103"/>
      <c r="BW391" s="103"/>
      <c r="BX391" s="103"/>
      <c r="BY391" s="103"/>
    </row>
    <row r="392" customFormat="false" ht="15.75" hidden="false" customHeight="false" outlineLevel="0" collapsed="false">
      <c r="E392" s="151" t="s">
        <v>68</v>
      </c>
      <c r="F392" s="113" t="s">
        <v>115</v>
      </c>
      <c r="G392" s="114" t="str">
        <f aca="false">IFERROR((F392-AVERAGE(F384:F403))/STDEV(F384:F403),"-")</f>
        <v>-</v>
      </c>
      <c r="I392" s="158" t="s">
        <v>68</v>
      </c>
      <c r="J392" s="156" t="str">
        <f aca="false">F392</f>
        <v>-</v>
      </c>
      <c r="K392" s="157" t="str">
        <f aca="false">IFERROR((J392-AVERAGE(J384:J403))/STDEV(J384:J403),"-")</f>
        <v>-</v>
      </c>
      <c r="BV392" s="103"/>
      <c r="BW392" s="103"/>
      <c r="BX392" s="103"/>
      <c r="BY392" s="103"/>
    </row>
    <row r="393" customFormat="false" ht="15.75" hidden="false" customHeight="false" outlineLevel="0" collapsed="false">
      <c r="E393" s="151" t="s">
        <v>70</v>
      </c>
      <c r="F393" s="113" t="s">
        <v>115</v>
      </c>
      <c r="G393" s="114" t="str">
        <f aca="false">IFERROR((F393-AVERAGE(F384:F403))/STDEV(F384:F403),"-")</f>
        <v>-</v>
      </c>
      <c r="I393" s="158" t="s">
        <v>70</v>
      </c>
      <c r="J393" s="156" t="s">
        <v>115</v>
      </c>
      <c r="K393" s="157" t="str">
        <f aca="false">IFERROR((J393-AVERAGE(J384:J403))/STDEV(J384:J403),"-")</f>
        <v>-</v>
      </c>
      <c r="BV393" s="103"/>
      <c r="BW393" s="103"/>
      <c r="BX393" s="103"/>
      <c r="BY393" s="103"/>
    </row>
    <row r="394" customFormat="false" ht="15.75" hidden="false" customHeight="false" outlineLevel="0" collapsed="false">
      <c r="E394" s="151" t="s">
        <v>74</v>
      </c>
      <c r="F394" s="113" t="s">
        <v>115</v>
      </c>
      <c r="G394" s="114" t="str">
        <f aca="false">IFERROR((F394-AVERAGE(F384:F403))/STDEV(F384:F403),"-")</f>
        <v>-</v>
      </c>
      <c r="I394" s="158" t="s">
        <v>74</v>
      </c>
      <c r="J394" s="156" t="str">
        <f aca="false">F394</f>
        <v>-</v>
      </c>
      <c r="K394" s="157" t="str">
        <f aca="false">IFERROR((J394-AVERAGE(J384:J403))/STDEV(J384:J403),"-")</f>
        <v>-</v>
      </c>
      <c r="BV394" s="103"/>
      <c r="BW394" s="103"/>
      <c r="BX394" s="103"/>
      <c r="BY394" s="103"/>
    </row>
    <row r="395" customFormat="false" ht="15.75" hidden="false" customHeight="false" outlineLevel="0" collapsed="false">
      <c r="E395" s="151" t="s">
        <v>81</v>
      </c>
      <c r="F395" s="113" t="s">
        <v>115</v>
      </c>
      <c r="G395" s="114" t="str">
        <f aca="false">IFERROR((F395-AVERAGE(F384:F403))/STDEV(F384:F403),"-")</f>
        <v>-</v>
      </c>
      <c r="I395" s="158" t="s">
        <v>81</v>
      </c>
      <c r="J395" s="156" t="str">
        <f aca="false">F395</f>
        <v>-</v>
      </c>
      <c r="K395" s="157" t="str">
        <f aca="false">IFERROR((J395-AVERAGE(J384:J403))/STDEV(J384:J403),"-")</f>
        <v>-</v>
      </c>
      <c r="BV395" s="103"/>
      <c r="BW395" s="103"/>
      <c r="BX395" s="103"/>
      <c r="BY395" s="103"/>
    </row>
    <row r="396" customFormat="false" ht="15.75" hidden="false" customHeight="false" outlineLevel="0" collapsed="false">
      <c r="E396" s="151" t="s">
        <v>87</v>
      </c>
      <c r="F396" s="113" t="s">
        <v>115</v>
      </c>
      <c r="G396" s="114" t="str">
        <f aca="false">IFERROR((F396-AVERAGE(F384:F403))/STDEV(F384:F403),"-")</f>
        <v>-</v>
      </c>
      <c r="I396" s="158" t="s">
        <v>87</v>
      </c>
      <c r="J396" s="156" t="str">
        <f aca="false">F396</f>
        <v>-</v>
      </c>
      <c r="K396" s="157" t="str">
        <f aca="false">IFERROR((J396-AVERAGE(J384:J403))/STDEV(J384:J403),"-")</f>
        <v>-</v>
      </c>
      <c r="BV396" s="103"/>
      <c r="BW396" s="103"/>
      <c r="BX396" s="103"/>
      <c r="BY396" s="103"/>
    </row>
    <row r="397" customFormat="false" ht="15.75" hidden="false" customHeight="false" outlineLevel="0" collapsed="false">
      <c r="E397" s="151" t="s">
        <v>90</v>
      </c>
      <c r="F397" s="113" t="s">
        <v>115</v>
      </c>
      <c r="G397" s="114" t="str">
        <f aca="false">IFERROR((F397-AVERAGE(F384:F403))/STDEV(F384:F403),"-")</f>
        <v>-</v>
      </c>
      <c r="I397" s="158" t="s">
        <v>90</v>
      </c>
      <c r="J397" s="156" t="str">
        <f aca="false">F397</f>
        <v>-</v>
      </c>
      <c r="K397" s="157" t="str">
        <f aca="false">IFERROR((J397-AVERAGE(J384:J403))/STDEV(J384:J403),"-")</f>
        <v>-</v>
      </c>
      <c r="BV397" s="103"/>
      <c r="BW397" s="103"/>
      <c r="BX397" s="103"/>
      <c r="BY397" s="103"/>
    </row>
    <row r="398" customFormat="false" ht="15.75" hidden="false" customHeight="false" outlineLevel="0" collapsed="false">
      <c r="E398" s="151" t="s">
        <v>93</v>
      </c>
      <c r="F398" s="113" t="s">
        <v>115</v>
      </c>
      <c r="G398" s="114" t="str">
        <f aca="false">IFERROR((F398-AVERAGE(F384:F403))/STDEV(F384:F403),"-")</f>
        <v>-</v>
      </c>
      <c r="I398" s="158" t="s">
        <v>93</v>
      </c>
      <c r="J398" s="156" t="str">
        <f aca="false">F398</f>
        <v>-</v>
      </c>
      <c r="K398" s="157" t="str">
        <f aca="false">IFERROR((J398-AVERAGE(J384:J403))/STDEV(J384:J403),"-")</f>
        <v>-</v>
      </c>
      <c r="BV398" s="103"/>
      <c r="BW398" s="103"/>
      <c r="BX398" s="103"/>
      <c r="BY398" s="103"/>
    </row>
    <row r="399" customFormat="false" ht="15.75" hidden="false" customHeight="false" outlineLevel="0" collapsed="false">
      <c r="E399" s="151" t="s">
        <v>96</v>
      </c>
      <c r="F399" s="113" t="s">
        <v>115</v>
      </c>
      <c r="G399" s="114" t="str">
        <f aca="false">IFERROR((F399-AVERAGE(F384:F403))/STDEV(F384:F403),"-")</f>
        <v>-</v>
      </c>
      <c r="I399" s="158" t="s">
        <v>96</v>
      </c>
      <c r="J399" s="156" t="str">
        <f aca="false">F399</f>
        <v>-</v>
      </c>
      <c r="K399" s="157" t="str">
        <f aca="false">IFERROR((J399-AVERAGE(J384:J403))/STDEV(J384:J403),"-")</f>
        <v>-</v>
      </c>
      <c r="BV399" s="103"/>
      <c r="BW399" s="103"/>
      <c r="BX399" s="103"/>
      <c r="BY399" s="103"/>
    </row>
    <row r="400" customFormat="false" ht="15.75" hidden="false" customHeight="false" outlineLevel="0" collapsed="false">
      <c r="E400" s="151" t="s">
        <v>103</v>
      </c>
      <c r="F400" s="113" t="s">
        <v>115</v>
      </c>
      <c r="G400" s="114" t="str">
        <f aca="false">IFERROR((F400-AVERAGE(F384:F403))/STDEV(F384:F403),"-")</f>
        <v>-</v>
      </c>
      <c r="I400" s="158" t="s">
        <v>103</v>
      </c>
      <c r="J400" s="156" t="str">
        <f aca="false">F400</f>
        <v>-</v>
      </c>
      <c r="K400" s="157" t="str">
        <f aca="false">IFERROR((J400-AVERAGE(J384:J403))/STDEV(J384:J403),"-")</f>
        <v>-</v>
      </c>
      <c r="BV400" s="103"/>
      <c r="BW400" s="103"/>
      <c r="BX400" s="103"/>
      <c r="BY400" s="103"/>
    </row>
    <row r="401" customFormat="false" ht="15.75" hidden="false" customHeight="false" outlineLevel="0" collapsed="false">
      <c r="E401" s="151" t="s">
        <v>111</v>
      </c>
      <c r="F401" s="113" t="s">
        <v>115</v>
      </c>
      <c r="G401" s="114" t="str">
        <f aca="false">IFERROR((F401-AVERAGE(F384:F403))/STDEV(F384:F403),"-")</f>
        <v>-</v>
      </c>
      <c r="I401" s="158" t="s">
        <v>111</v>
      </c>
      <c r="J401" s="156" t="str">
        <f aca="false">F401</f>
        <v>-</v>
      </c>
      <c r="K401" s="157" t="str">
        <f aca="false">IFERROR((J401-AVERAGE(J384:J403))/STDEV(J384:J403),"-")</f>
        <v>-</v>
      </c>
      <c r="BV401" s="103"/>
      <c r="BW401" s="103"/>
      <c r="BX401" s="103"/>
      <c r="BY401" s="103"/>
    </row>
    <row r="402" customFormat="false" ht="15.75" hidden="false" customHeight="false" outlineLevel="0" collapsed="false">
      <c r="E402" s="151" t="s">
        <v>107</v>
      </c>
      <c r="F402" s="113" t="s">
        <v>115</v>
      </c>
      <c r="G402" s="114" t="str">
        <f aca="false">IFERROR((F402-AVERAGE(F384:F403))/STDEV(F384:F403),"-")</f>
        <v>-</v>
      </c>
      <c r="I402" s="158" t="s">
        <v>107</v>
      </c>
      <c r="J402" s="156" t="str">
        <f aca="false">F402</f>
        <v>-</v>
      </c>
      <c r="K402" s="157" t="str">
        <f aca="false">IFERROR((J402-AVERAGE(J384:J403))/STDEV(J384:J403),"-")</f>
        <v>-</v>
      </c>
      <c r="BV402" s="103"/>
      <c r="BW402" s="103"/>
      <c r="BX402" s="103"/>
      <c r="BY402" s="103"/>
    </row>
    <row r="403" customFormat="false" ht="15.75" hidden="false" customHeight="false" outlineLevel="0" collapsed="false">
      <c r="E403" s="151" t="s">
        <v>116</v>
      </c>
      <c r="F403" s="113" t="s">
        <v>115</v>
      </c>
      <c r="G403" s="114" t="str">
        <f aca="false">IFERROR((F403-AVERAGE(F384:F403))/STDEV(F384:F403),"-")</f>
        <v>-</v>
      </c>
      <c r="I403" s="158" t="s">
        <v>116</v>
      </c>
      <c r="J403" s="156" t="str">
        <f aca="false">F403</f>
        <v>-</v>
      </c>
      <c r="K403" s="157" t="str">
        <f aca="false">IFERROR((J403-AVERAGE(J384:J403))/STDEV(J384:J403),"-")</f>
        <v>-</v>
      </c>
      <c r="BV403" s="103"/>
      <c r="BW403" s="103"/>
      <c r="BX403" s="103"/>
      <c r="BY403" s="103"/>
    </row>
    <row r="404" customFormat="false" ht="30.75" hidden="false" customHeight="false" outlineLevel="0" collapsed="false">
      <c r="A404" s="2"/>
      <c r="B404" s="2"/>
      <c r="C404" s="2"/>
      <c r="D404" s="2"/>
      <c r="E404" s="126" t="s">
        <v>369</v>
      </c>
      <c r="F404" s="127" t="n">
        <f aca="false">STDEV(F384:F403)/AVERAGE(F384:F403)</f>
        <v>0.182225727321086</v>
      </c>
      <c r="G404" s="128"/>
      <c r="H404" s="2"/>
      <c r="I404" s="159" t="s">
        <v>369</v>
      </c>
      <c r="J404" s="160" t="n">
        <f aca="false">STDEV(J384:J403)/AVERAGE(J384:J403)</f>
        <v>0.202815690005247</v>
      </c>
      <c r="K404" s="161"/>
      <c r="L404" s="2"/>
      <c r="P404" s="2"/>
      <c r="BV404" s="103"/>
      <c r="BW404" s="103"/>
      <c r="BX404" s="103"/>
      <c r="BY404" s="103"/>
    </row>
    <row r="405" customFormat="false" ht="15" hidden="false" customHeight="false" outlineLevel="0" collapsed="false">
      <c r="F405" s="132" t="s">
        <v>370</v>
      </c>
      <c r="G405" s="133" t="n">
        <f aca="false">LARGE(G384:G403,1)</f>
        <v>1.05499339711142</v>
      </c>
      <c r="I405" s="33"/>
      <c r="J405" s="33" t="s">
        <v>370</v>
      </c>
      <c r="K405" s="157" t="n">
        <f aca="false">LARGE(K384:K403,1)</f>
        <v>1.12110700789127</v>
      </c>
      <c r="BV405" s="103"/>
      <c r="BW405" s="103"/>
      <c r="BX405" s="103"/>
      <c r="BY405" s="103"/>
    </row>
    <row r="406" customFormat="false" ht="15" hidden="false" customHeight="false" outlineLevel="0" collapsed="false">
      <c r="F406" s="134" t="s">
        <v>371</v>
      </c>
      <c r="G406" s="135" t="n">
        <f aca="false">SMALL(G384:G403,1)</f>
        <v>-1.53679792098154</v>
      </c>
      <c r="I406" s="33"/>
      <c r="J406" s="33" t="s">
        <v>371</v>
      </c>
      <c r="K406" s="157" t="n">
        <f aca="false">SMALL(K384:K403,1)</f>
        <v>-1.2761816157319</v>
      </c>
      <c r="BV406" s="103"/>
      <c r="BW406" s="103"/>
      <c r="BX406" s="103"/>
      <c r="BY406" s="103"/>
    </row>
    <row r="407" customFormat="false" ht="15" hidden="false" customHeight="false" outlineLevel="0" collapsed="false">
      <c r="B407" s="3" t="s">
        <v>372</v>
      </c>
      <c r="C407" s="136" t="n">
        <f aca="false">COUNT(F384:F403)</f>
        <v>5</v>
      </c>
      <c r="F407" s="134" t="s">
        <v>373</v>
      </c>
      <c r="G407" s="135" t="n">
        <f aca="false">IF(ABS(G405)&gt;ABS(G406),G405,G406)</f>
        <v>-1.53679792098154</v>
      </c>
      <c r="I407" s="33"/>
      <c r="J407" s="33" t="s">
        <v>373</v>
      </c>
      <c r="K407" s="157" t="n">
        <f aca="false">IF(ABS(K405)&gt;ABS(K406),K405,K406)</f>
        <v>-1.2761816157319</v>
      </c>
      <c r="BV407" s="103"/>
      <c r="BW407" s="103"/>
      <c r="BX407" s="103"/>
      <c r="BY407" s="103"/>
    </row>
    <row r="408" customFormat="false" ht="15" hidden="false" customHeight="false" outlineLevel="0" collapsed="false">
      <c r="B408" s="134" t="s">
        <v>374</v>
      </c>
      <c r="C408" s="138" t="n">
        <f aca="false">G408</f>
        <v>2777.948</v>
      </c>
      <c r="F408" s="134" t="s">
        <v>374</v>
      </c>
      <c r="G408" s="139" t="n">
        <f aca="false">AVERAGE(F384:F403)</f>
        <v>2777.948</v>
      </c>
      <c r="I408" s="33"/>
      <c r="J408" s="33" t="s">
        <v>374</v>
      </c>
      <c r="K408" s="162"/>
      <c r="BV408" s="103"/>
      <c r="BW408" s="103"/>
      <c r="BX408" s="103"/>
      <c r="BY408" s="103"/>
    </row>
    <row r="409" customFormat="false" ht="15" hidden="false" customHeight="false" outlineLevel="0" collapsed="false">
      <c r="B409" s="134" t="s">
        <v>375</v>
      </c>
      <c r="C409" s="138" t="n">
        <f aca="false">G409</f>
        <v>2864.74</v>
      </c>
      <c r="F409" s="134" t="s">
        <v>375</v>
      </c>
      <c r="G409" s="143" t="n">
        <f aca="false">MEDIAN(F384:F403)</f>
        <v>2864.74</v>
      </c>
      <c r="I409" s="33"/>
      <c r="J409" s="33" t="s">
        <v>375</v>
      </c>
      <c r="K409" s="147"/>
      <c r="BV409" s="103"/>
      <c r="BW409" s="103"/>
      <c r="BX409" s="103"/>
      <c r="BY409" s="103"/>
    </row>
    <row r="410" customFormat="false" ht="15" hidden="false" customHeight="false" outlineLevel="0" collapsed="false">
      <c r="U410" s="150"/>
      <c r="BV410" s="103"/>
      <c r="BW410" s="103"/>
      <c r="BX410" s="103"/>
      <c r="BY410" s="103"/>
    </row>
    <row r="411" customFormat="false" ht="15.75" hidden="false" customHeight="false" outlineLevel="0" collapsed="false">
      <c r="U411" s="150"/>
      <c r="BV411" s="103"/>
      <c r="BW411" s="103"/>
      <c r="BX411" s="103"/>
      <c r="BY411" s="103"/>
    </row>
    <row r="412" customFormat="false" ht="15" hidden="false" customHeight="false" outlineLevel="0" collapsed="false">
      <c r="B412" s="3" t="n">
        <v>11</v>
      </c>
      <c r="C412" s="97" t="n">
        <f aca="false">COUNT(F414:F433)-$BD$14</f>
        <v>0</v>
      </c>
      <c r="E412" s="99" t="str">
        <f aca="false">"ITEM "&amp;B412&amp;" - ITERAÇÃO 01"</f>
        <v>ITEM 11 - ITERAÇÃO 01</v>
      </c>
      <c r="F412" s="99"/>
      <c r="G412" s="99"/>
      <c r="I412" s="100" t="str">
        <f aca="false">"ITEM "&amp;B412&amp;" - ITERAÇÃO 02"</f>
        <v>ITEM 11 - ITERAÇÃO 02</v>
      </c>
      <c r="J412" s="100"/>
      <c r="K412" s="100"/>
      <c r="L412" s="33"/>
      <c r="M412" s="100" t="str">
        <f aca="false">"ITEM "&amp;B412&amp;" - ITERAÇÃO 03"</f>
        <v>ITEM 11 - ITERAÇÃO 03</v>
      </c>
      <c r="N412" s="100"/>
      <c r="O412" s="100"/>
      <c r="P412" s="33"/>
      <c r="Q412" s="100" t="str">
        <f aca="false">"ITEM "&amp;B412&amp;" - ITERAÇÃO 04"</f>
        <v>ITEM 11 - ITERAÇÃO 04</v>
      </c>
      <c r="R412" s="100"/>
      <c r="S412" s="100"/>
      <c r="BV412" s="103"/>
      <c r="BW412" s="103"/>
      <c r="BX412" s="103"/>
      <c r="BY412" s="103"/>
    </row>
    <row r="413" customFormat="false" ht="15" hidden="false" customHeight="false" outlineLevel="0" collapsed="false">
      <c r="E413" s="106" t="s">
        <v>363</v>
      </c>
      <c r="F413" s="105" t="s">
        <v>364</v>
      </c>
      <c r="G413" s="107" t="s">
        <v>365</v>
      </c>
      <c r="I413" s="153" t="s">
        <v>363</v>
      </c>
      <c r="J413" s="153" t="s">
        <v>364</v>
      </c>
      <c r="K413" s="153" t="s">
        <v>365</v>
      </c>
      <c r="L413" s="33"/>
      <c r="M413" s="153" t="s">
        <v>363</v>
      </c>
      <c r="N413" s="153" t="s">
        <v>364</v>
      </c>
      <c r="O413" s="153" t="s">
        <v>365</v>
      </c>
      <c r="P413" s="33"/>
      <c r="Q413" s="153" t="s">
        <v>363</v>
      </c>
      <c r="R413" s="153" t="s">
        <v>364</v>
      </c>
      <c r="S413" s="153" t="s">
        <v>365</v>
      </c>
      <c r="BV413" s="103"/>
      <c r="BW413" s="103"/>
      <c r="BX413" s="103"/>
      <c r="BY413" s="103"/>
    </row>
    <row r="414" customFormat="false" ht="15.75" hidden="false" customHeight="false" outlineLevel="0" collapsed="false">
      <c r="E414" s="154" t="s">
        <v>103</v>
      </c>
      <c r="F414" s="118" t="n">
        <v>23223.57</v>
      </c>
      <c r="G414" s="114" t="n">
        <f aca="false">IFERROR((F414-AVERAGE(F414:F433))/STDEV(F414:F433),"-")</f>
        <v>1.63910722894863</v>
      </c>
      <c r="I414" s="155" t="str">
        <f aca="false">E414</f>
        <v>Q</v>
      </c>
      <c r="J414" s="156" t="s">
        <v>115</v>
      </c>
      <c r="K414" s="157" t="str">
        <f aca="false">IFERROR((J414-AVERAGE(J414:J433))/STDEV(J414:J433),"-")</f>
        <v>-</v>
      </c>
      <c r="L414" s="33"/>
      <c r="M414" s="158" t="s">
        <v>19</v>
      </c>
      <c r="N414" s="156" t="str">
        <f aca="false">J414</f>
        <v>-</v>
      </c>
      <c r="O414" s="157" t="str">
        <f aca="false">IFERROR((N414-AVERAGE(N414:N433))/STDEV(N414:N433),"-")</f>
        <v>-</v>
      </c>
      <c r="P414" s="33"/>
      <c r="Q414" s="158" t="s">
        <v>19</v>
      </c>
      <c r="R414" s="156" t="str">
        <f aca="false">N414</f>
        <v>-</v>
      </c>
      <c r="S414" s="157" t="str">
        <f aca="false">IFERROR((R414-AVERAGE(R414:R433))/STDEV(R414:R433),"-")</f>
        <v>-</v>
      </c>
      <c r="BV414" s="103"/>
      <c r="BW414" s="103"/>
      <c r="BX414" s="103"/>
      <c r="BY414" s="103"/>
    </row>
    <row r="415" customFormat="false" ht="15.75" hidden="false" customHeight="false" outlineLevel="0" collapsed="false">
      <c r="E415" s="154" t="s">
        <v>116</v>
      </c>
      <c r="F415" s="118" t="n">
        <v>21150</v>
      </c>
      <c r="G415" s="114" t="n">
        <f aca="false">IFERROR((F415-AVERAGE(F414:F433))/STDEV(F414:F433),"-")</f>
        <v>1.10221912052753</v>
      </c>
      <c r="I415" s="155" t="str">
        <f aca="false">E415</f>
        <v>T</v>
      </c>
      <c r="J415" s="156" t="n">
        <f aca="false">F415</f>
        <v>21150</v>
      </c>
      <c r="K415" s="157" t="n">
        <f aca="false">IFERROR((J415-AVERAGE(J414:J433))/STDEV(J414:J433),"-")</f>
        <v>1.55008312004444</v>
      </c>
      <c r="L415" s="33"/>
      <c r="M415" s="158" t="s">
        <v>28</v>
      </c>
      <c r="N415" s="156" t="s">
        <v>115</v>
      </c>
      <c r="O415" s="157" t="str">
        <f aca="false">IFERROR((N415-AVERAGE(N414:N433))/STDEV(N414:N433),"-")</f>
        <v>-</v>
      </c>
      <c r="P415" s="33"/>
      <c r="Q415" s="158" t="s">
        <v>28</v>
      </c>
      <c r="R415" s="156" t="str">
        <f aca="false">N415</f>
        <v>-</v>
      </c>
      <c r="S415" s="157" t="str">
        <f aca="false">IFERROR((R415-AVERAGE(R414:R433))/STDEV(R414:R433),"-")</f>
        <v>-</v>
      </c>
      <c r="BV415" s="103"/>
      <c r="BW415" s="103"/>
      <c r="BX415" s="103"/>
      <c r="BY415" s="103"/>
    </row>
    <row r="416" customFormat="false" ht="15.75" hidden="false" customHeight="false" outlineLevel="0" collapsed="false">
      <c r="E416" s="154" t="s">
        <v>118</v>
      </c>
      <c r="F416" s="118" t="n">
        <v>18900</v>
      </c>
      <c r="G416" s="114" t="n">
        <f aca="false">IFERROR((F416-AVERAGE(F414:F433))/STDEV(F414:F433),"-")</f>
        <v>0.519649810618772</v>
      </c>
      <c r="I416" s="155" t="str">
        <f aca="false">E416</f>
        <v>U</v>
      </c>
      <c r="J416" s="156" t="n">
        <f aca="false">F416</f>
        <v>18900</v>
      </c>
      <c r="K416" s="157" t="n">
        <f aca="false">IFERROR((J416-AVERAGE(J414:J433))/STDEV(J414:J433),"-")</f>
        <v>0.859221169620416</v>
      </c>
      <c r="L416" s="33"/>
      <c r="M416" s="158" t="s">
        <v>38</v>
      </c>
      <c r="N416" s="156" t="n">
        <f aca="false">J416</f>
        <v>18900</v>
      </c>
      <c r="O416" s="157" t="n">
        <f aca="false">IFERROR((N416-AVERAGE(N414:N433))/STDEV(N414:N433),"-")</f>
        <v>1.28341483845406</v>
      </c>
      <c r="P416" s="33"/>
      <c r="Q416" s="158" t="s">
        <v>38</v>
      </c>
      <c r="R416" s="156" t="n">
        <f aca="false">N416</f>
        <v>18900</v>
      </c>
      <c r="S416" s="157" t="n">
        <f aca="false">IFERROR((R416-AVERAGE(R414:R433))/STDEV(R414:R433),"-")</f>
        <v>1.28341483845406</v>
      </c>
      <c r="BV416" s="103"/>
      <c r="BW416" s="103"/>
      <c r="BX416" s="103"/>
      <c r="BY416" s="103"/>
    </row>
    <row r="417" customFormat="false" ht="15.75" hidden="false" customHeight="false" outlineLevel="0" collapsed="false">
      <c r="E417" s="154" t="s">
        <v>111</v>
      </c>
      <c r="F417" s="118" t="n">
        <v>17172</v>
      </c>
      <c r="G417" s="114" t="n">
        <f aca="false">IFERROR((F417-AVERAGE(F414:F433))/STDEV(F414:F433),"-")</f>
        <v>0.0722365806088489</v>
      </c>
      <c r="I417" s="155" t="str">
        <f aca="false">E417</f>
        <v>R</v>
      </c>
      <c r="J417" s="156" t="n">
        <f aca="false">F417</f>
        <v>17172</v>
      </c>
      <c r="K417" s="157" t="n">
        <f aca="false">IFERROR((J417-AVERAGE(J414:J433))/STDEV(J414:J433),"-")</f>
        <v>0.328639191694763</v>
      </c>
      <c r="L417" s="33"/>
      <c r="M417" s="158" t="s">
        <v>43</v>
      </c>
      <c r="N417" s="156" t="n">
        <f aca="false">J417</f>
        <v>17172</v>
      </c>
      <c r="O417" s="157" t="n">
        <f aca="false">IFERROR((N417-AVERAGE(N414:N433))/STDEV(N414:N433),"-")</f>
        <v>0.653285319815443</v>
      </c>
      <c r="P417" s="33"/>
      <c r="Q417" s="158" t="s">
        <v>43</v>
      </c>
      <c r="R417" s="156" t="n">
        <f aca="false">N417</f>
        <v>17172</v>
      </c>
      <c r="S417" s="157" t="n">
        <f aca="false">IFERROR((R417-AVERAGE(R414:R433))/STDEV(R414:R433),"-")</f>
        <v>0.653285319815443</v>
      </c>
      <c r="BV417" s="103"/>
      <c r="BW417" s="103"/>
      <c r="BX417" s="103"/>
      <c r="BY417" s="103"/>
    </row>
    <row r="418" customFormat="false" ht="15.75" hidden="false" customHeight="false" outlineLevel="0" collapsed="false">
      <c r="E418" s="154" t="s">
        <v>120</v>
      </c>
      <c r="F418" s="118" t="n">
        <v>17092</v>
      </c>
      <c r="G418" s="114" t="n">
        <f aca="false">IFERROR((F418-AVERAGE(F414:F433))/STDEV(F414:F433),"-")</f>
        <v>0.0515230051454266</v>
      </c>
      <c r="I418" s="155" t="str">
        <f aca="false">E418</f>
        <v>V</v>
      </c>
      <c r="J418" s="156" t="n">
        <f aca="false">F418</f>
        <v>17092</v>
      </c>
      <c r="K418" s="157" t="n">
        <f aca="false">IFERROR((J418-AVERAGE(J414:J433))/STDEV(J414:J433),"-")</f>
        <v>0.304075211235242</v>
      </c>
      <c r="L418" s="33"/>
      <c r="M418" s="158" t="s">
        <v>48</v>
      </c>
      <c r="N418" s="156" t="n">
        <f aca="false">J418</f>
        <v>17092</v>
      </c>
      <c r="O418" s="157" t="n">
        <f aca="false">IFERROR((N418-AVERAGE(N414:N433))/STDEV(N414:N433),"-")</f>
        <v>0.624112656915507</v>
      </c>
      <c r="P418" s="33"/>
      <c r="Q418" s="158" t="s">
        <v>48</v>
      </c>
      <c r="R418" s="156" t="n">
        <f aca="false">N418</f>
        <v>17092</v>
      </c>
      <c r="S418" s="157" t="n">
        <f aca="false">IFERROR((R418-AVERAGE(R414:R433))/STDEV(R414:R433),"-")</f>
        <v>0.624112656915507</v>
      </c>
      <c r="BV418" s="103"/>
      <c r="BW418" s="103"/>
      <c r="BX418" s="103"/>
      <c r="BY418" s="103"/>
    </row>
    <row r="419" customFormat="false" ht="15.75" hidden="false" customHeight="false" outlineLevel="0" collapsed="false">
      <c r="E419" s="154" t="s">
        <v>169</v>
      </c>
      <c r="F419" s="119" t="n">
        <v>16562.5</v>
      </c>
      <c r="G419" s="114" t="n">
        <f aca="false">IFERROR((F419-AVERAGE(F414:F433))/STDEV(F414:F433),"-")</f>
        <v>-0.0855749724531001</v>
      </c>
      <c r="I419" s="155" t="str">
        <f aca="false">E419</f>
        <v>AG</v>
      </c>
      <c r="J419" s="156" t="n">
        <f aca="false">F419</f>
        <v>16562.5</v>
      </c>
      <c r="K419" s="157" t="n">
        <f aca="false">IFERROR((J419-AVERAGE(J414:J433))/STDEV(J414:J433),"-")</f>
        <v>0.141492365568788</v>
      </c>
      <c r="L419" s="33"/>
      <c r="M419" s="158" t="s">
        <v>52</v>
      </c>
      <c r="N419" s="156" t="n">
        <f aca="false">J419</f>
        <v>16562.5</v>
      </c>
      <c r="O419" s="157" t="n">
        <f aca="false">IFERROR((N419-AVERAGE(N414:N433))/STDEV(N414:N433),"-")</f>
        <v>0.431026094346555</v>
      </c>
      <c r="P419" s="33"/>
      <c r="Q419" s="158" t="s">
        <v>52</v>
      </c>
      <c r="R419" s="156" t="n">
        <f aca="false">N419</f>
        <v>16562.5</v>
      </c>
      <c r="S419" s="157" t="n">
        <f aca="false">IFERROR((R419-AVERAGE(R414:R433))/STDEV(R414:R433),"-")</f>
        <v>0.431026094346555</v>
      </c>
      <c r="BV419" s="103"/>
      <c r="BW419" s="103"/>
      <c r="BX419" s="103"/>
      <c r="BY419" s="103"/>
    </row>
    <row r="420" customFormat="false" ht="15.75" hidden="false" customHeight="false" outlineLevel="0" collapsed="false">
      <c r="E420" s="154" t="s">
        <v>187</v>
      </c>
      <c r="F420" s="119" t="n">
        <v>13604</v>
      </c>
      <c r="G420" s="114" t="n">
        <f aca="false">IFERROR((F420-AVERAGE(F414:F433))/STDEV(F414:F433),"-")</f>
        <v>-0.851588885059787</v>
      </c>
      <c r="I420" s="155" t="str">
        <f aca="false">E420</f>
        <v>AK</v>
      </c>
      <c r="J420" s="156" t="n">
        <f aca="false">F420</f>
        <v>13604</v>
      </c>
      <c r="K420" s="157" t="n">
        <f aca="false">IFERROR((J420-AVERAGE(J414:J433))/STDEV(J414:J433),"-")</f>
        <v>-0.766914336799873</v>
      </c>
      <c r="L420" s="33"/>
      <c r="M420" s="158" t="s">
        <v>56</v>
      </c>
      <c r="N420" s="156" t="n">
        <f aca="false">J420</f>
        <v>13604</v>
      </c>
      <c r="O420" s="157" t="n">
        <f aca="false">IFERROR((N420-AVERAGE(N414:N433))/STDEV(N414:N433),"-")</f>
        <v>-0.647815445521705</v>
      </c>
      <c r="P420" s="33"/>
      <c r="Q420" s="158" t="s">
        <v>56</v>
      </c>
      <c r="R420" s="156" t="n">
        <f aca="false">N420</f>
        <v>13604</v>
      </c>
      <c r="S420" s="157" t="n">
        <f aca="false">IFERROR((R420-AVERAGE(R414:R433))/STDEV(R414:R433),"-")</f>
        <v>-0.647815445521705</v>
      </c>
      <c r="BV420" s="103"/>
      <c r="BW420" s="103"/>
      <c r="BX420" s="103"/>
      <c r="BY420" s="103"/>
    </row>
    <row r="421" customFormat="false" ht="15.75" hidden="false" customHeight="false" outlineLevel="0" collapsed="false">
      <c r="E421" s="154" t="str">
        <f aca="false">"AN."</f>
        <v>AN.</v>
      </c>
      <c r="F421" s="119" t="n">
        <v>12998</v>
      </c>
      <c r="G421" s="114" t="n">
        <f aca="false">IFERROR((F421-AVERAGE(F414:F433))/STDEV(F414:F433),"-")</f>
        <v>-1.00849421919521</v>
      </c>
      <c r="I421" s="155" t="str">
        <f aca="false">E421</f>
        <v>AN.</v>
      </c>
      <c r="J421" s="156" t="n">
        <f aca="false">F421</f>
        <v>12998</v>
      </c>
      <c r="K421" s="157" t="n">
        <f aca="false">IFERROR((J421-AVERAGE(J414:J433))/STDEV(J414:J433),"-")</f>
        <v>-0.952986488780744</v>
      </c>
      <c r="L421" s="33"/>
      <c r="M421" s="158" t="s">
        <v>62</v>
      </c>
      <c r="N421" s="156" t="n">
        <f aca="false">J421</f>
        <v>12998</v>
      </c>
      <c r="O421" s="157" t="n">
        <f aca="false">IFERROR((N421-AVERAGE(N414:N433))/STDEV(N414:N433),"-")</f>
        <v>-0.868798366988721</v>
      </c>
      <c r="P421" s="33"/>
      <c r="Q421" s="158" t="s">
        <v>62</v>
      </c>
      <c r="R421" s="156" t="n">
        <f aca="false">N421</f>
        <v>12998</v>
      </c>
      <c r="S421" s="157" t="n">
        <f aca="false">IFERROR((R421-AVERAGE(R414:R433))/STDEV(R414:R433),"-")</f>
        <v>-0.868798366988721</v>
      </c>
      <c r="BV421" s="103"/>
      <c r="BW421" s="103"/>
      <c r="BX421" s="103"/>
      <c r="BY421" s="103"/>
    </row>
    <row r="422" customFormat="false" ht="15.75" hidden="false" customHeight="false" outlineLevel="0" collapsed="false">
      <c r="E422" s="154" t="s">
        <v>142</v>
      </c>
      <c r="F422" s="119" t="n">
        <v>11335</v>
      </c>
      <c r="G422" s="114" t="n">
        <f aca="false">IFERROR((F422-AVERAGE(F414:F433))/STDEV(F414:F433),"-")</f>
        <v>-1.4390776691411</v>
      </c>
      <c r="I422" s="155" t="str">
        <f aca="false">E422</f>
        <v>AC</v>
      </c>
      <c r="J422" s="156" t="n">
        <f aca="false">F422</f>
        <v>11335</v>
      </c>
      <c r="K422" s="157" t="n">
        <f aca="false">IFERROR((J422-AVERAGE(J414:J433))/STDEV(J414:J433),"-")</f>
        <v>-1.46361023258304</v>
      </c>
      <c r="L422" s="33"/>
      <c r="M422" s="158" t="s">
        <v>68</v>
      </c>
      <c r="N422" s="156" t="n">
        <f aca="false">J422</f>
        <v>11335</v>
      </c>
      <c r="O422" s="157" t="n">
        <f aca="false">IFERROR((N422-AVERAGE(N414:N433))/STDEV(N414:N433),"-")</f>
        <v>-1.47522509702114</v>
      </c>
      <c r="P422" s="33"/>
      <c r="Q422" s="158" t="s">
        <v>68</v>
      </c>
      <c r="R422" s="156" t="n">
        <f aca="false">N422</f>
        <v>11335</v>
      </c>
      <c r="S422" s="157" t="n">
        <f aca="false">IFERROR((R422-AVERAGE(R414:R433))/STDEV(R414:R433),"-")</f>
        <v>-1.47522509702114</v>
      </c>
      <c r="BV422" s="103"/>
      <c r="BW422" s="103"/>
      <c r="BX422" s="103"/>
      <c r="BY422" s="103"/>
    </row>
    <row r="423" customFormat="false" ht="15.75" hidden="false" customHeight="false" outlineLevel="0" collapsed="false">
      <c r="E423" s="151" t="s">
        <v>70</v>
      </c>
      <c r="F423" s="113" t="s">
        <v>115</v>
      </c>
      <c r="G423" s="114" t="str">
        <f aca="false">IFERROR((F423-AVERAGE(F414:F433))/STDEV(F414:F433),"-")</f>
        <v>-</v>
      </c>
      <c r="I423" s="158" t="s">
        <v>70</v>
      </c>
      <c r="J423" s="156" t="str">
        <f aca="false">F423</f>
        <v>-</v>
      </c>
      <c r="K423" s="157" t="str">
        <f aca="false">IFERROR((J423-AVERAGE(J414:J433))/STDEV(J414:J433),"-")</f>
        <v>-</v>
      </c>
      <c r="L423" s="33"/>
      <c r="M423" s="158" t="s">
        <v>70</v>
      </c>
      <c r="N423" s="156" t="str">
        <f aca="false">J423</f>
        <v>-</v>
      </c>
      <c r="O423" s="157" t="str">
        <f aca="false">IFERROR((N423-AVERAGE(N414:N433))/STDEV(N414:N433),"-")</f>
        <v>-</v>
      </c>
      <c r="P423" s="33"/>
      <c r="Q423" s="158" t="s">
        <v>70</v>
      </c>
      <c r="R423" s="156" t="str">
        <f aca="false">N423</f>
        <v>-</v>
      </c>
      <c r="S423" s="157" t="str">
        <f aca="false">IFERROR((R423-AVERAGE(R414:R433))/STDEV(R414:R433),"-")</f>
        <v>-</v>
      </c>
      <c r="BV423" s="103"/>
      <c r="BW423" s="103"/>
      <c r="BX423" s="103"/>
      <c r="BY423" s="103"/>
    </row>
    <row r="424" customFormat="false" ht="15.75" hidden="false" customHeight="false" outlineLevel="0" collapsed="false">
      <c r="E424" s="151" t="s">
        <v>74</v>
      </c>
      <c r="F424" s="113" t="s">
        <v>115</v>
      </c>
      <c r="G424" s="114" t="str">
        <f aca="false">IFERROR((F424-AVERAGE(F414:F433))/STDEV(F414:F433),"-")</f>
        <v>-</v>
      </c>
      <c r="I424" s="158" t="s">
        <v>74</v>
      </c>
      <c r="J424" s="156" t="str">
        <f aca="false">F424</f>
        <v>-</v>
      </c>
      <c r="K424" s="157" t="str">
        <f aca="false">IFERROR((J424-AVERAGE(J414:J433))/STDEV(J414:J433),"-")</f>
        <v>-</v>
      </c>
      <c r="L424" s="33"/>
      <c r="M424" s="158" t="s">
        <v>74</v>
      </c>
      <c r="N424" s="156" t="s">
        <v>115</v>
      </c>
      <c r="O424" s="157" t="str">
        <f aca="false">IFERROR((N424-AVERAGE(N414:N433))/STDEV(N414:N433),"-")</f>
        <v>-</v>
      </c>
      <c r="P424" s="33"/>
      <c r="Q424" s="158" t="s">
        <v>74</v>
      </c>
      <c r="R424" s="156" t="str">
        <f aca="false">N424</f>
        <v>-</v>
      </c>
      <c r="S424" s="157" t="str">
        <f aca="false">IFERROR((R424-AVERAGE(R414:R433))/STDEV(R414:R433),"-")</f>
        <v>-</v>
      </c>
      <c r="BV424" s="103"/>
      <c r="BW424" s="103"/>
      <c r="BX424" s="103"/>
      <c r="BY424" s="103"/>
    </row>
    <row r="425" customFormat="false" ht="15.75" hidden="false" customHeight="false" outlineLevel="0" collapsed="false">
      <c r="E425" s="151" t="s">
        <v>81</v>
      </c>
      <c r="F425" s="113" t="s">
        <v>115</v>
      </c>
      <c r="G425" s="114" t="str">
        <f aca="false">IFERROR((F425-AVERAGE(F414:F433))/STDEV(F414:F433),"-")</f>
        <v>-</v>
      </c>
      <c r="I425" s="158" t="s">
        <v>81</v>
      </c>
      <c r="J425" s="156" t="str">
        <f aca="false">F425</f>
        <v>-</v>
      </c>
      <c r="K425" s="157" t="str">
        <f aca="false">IFERROR((J425-AVERAGE(J414:J433))/STDEV(J414:J433),"-")</f>
        <v>-</v>
      </c>
      <c r="L425" s="33"/>
      <c r="M425" s="158" t="s">
        <v>81</v>
      </c>
      <c r="N425" s="156" t="str">
        <f aca="false">J425</f>
        <v>-</v>
      </c>
      <c r="O425" s="157" t="str">
        <f aca="false">IFERROR((N425-AVERAGE(N414:N433))/STDEV(N414:N433),"-")</f>
        <v>-</v>
      </c>
      <c r="P425" s="33"/>
      <c r="Q425" s="158" t="s">
        <v>81</v>
      </c>
      <c r="R425" s="156" t="str">
        <f aca="false">N425</f>
        <v>-</v>
      </c>
      <c r="S425" s="157" t="str">
        <f aca="false">IFERROR((R425-AVERAGE(R414:R433))/STDEV(R414:R433),"-")</f>
        <v>-</v>
      </c>
      <c r="BV425" s="103"/>
      <c r="BW425" s="103"/>
      <c r="BX425" s="103"/>
      <c r="BY425" s="103"/>
    </row>
    <row r="426" customFormat="false" ht="15.75" hidden="false" customHeight="false" outlineLevel="0" collapsed="false">
      <c r="E426" s="151" t="s">
        <v>87</v>
      </c>
      <c r="F426" s="113" t="s">
        <v>115</v>
      </c>
      <c r="G426" s="114" t="str">
        <f aca="false">IFERROR((F426-AVERAGE(F414:F433))/STDEV(F414:F433),"-")</f>
        <v>-</v>
      </c>
      <c r="I426" s="158" t="s">
        <v>87</v>
      </c>
      <c r="J426" s="156" t="str">
        <f aca="false">F426</f>
        <v>-</v>
      </c>
      <c r="K426" s="157" t="str">
        <f aca="false">IFERROR((J426-AVERAGE(J414:J433))/STDEV(J414:J433),"-")</f>
        <v>-</v>
      </c>
      <c r="L426" s="33"/>
      <c r="M426" s="158" t="s">
        <v>87</v>
      </c>
      <c r="N426" s="156" t="str">
        <f aca="false">J426</f>
        <v>-</v>
      </c>
      <c r="O426" s="157" t="str">
        <f aca="false">IFERROR((N426-AVERAGE(N414:N433))/STDEV(N414:N433),"-")</f>
        <v>-</v>
      </c>
      <c r="P426" s="33"/>
      <c r="Q426" s="158" t="s">
        <v>87</v>
      </c>
      <c r="R426" s="156" t="s">
        <v>115</v>
      </c>
      <c r="S426" s="157" t="str">
        <f aca="false">IFERROR((R426-AVERAGE(R414:R433))/STDEV(R414:R433),"-")</f>
        <v>-</v>
      </c>
      <c r="BV426" s="103"/>
      <c r="BW426" s="103"/>
      <c r="BX426" s="103"/>
      <c r="BY426" s="103"/>
    </row>
    <row r="427" customFormat="false" ht="15.75" hidden="false" customHeight="false" outlineLevel="0" collapsed="false">
      <c r="E427" s="151" t="s">
        <v>90</v>
      </c>
      <c r="F427" s="113" t="s">
        <v>115</v>
      </c>
      <c r="G427" s="114" t="str">
        <f aca="false">IFERROR((F427-AVERAGE(F414:F433))/STDEV(F414:F433),"-")</f>
        <v>-</v>
      </c>
      <c r="I427" s="158" t="s">
        <v>90</v>
      </c>
      <c r="J427" s="156" t="str">
        <f aca="false">F427</f>
        <v>-</v>
      </c>
      <c r="K427" s="157" t="str">
        <f aca="false">IFERROR((J427-AVERAGE(J414:J433))/STDEV(J414:J433),"-")</f>
        <v>-</v>
      </c>
      <c r="L427" s="33"/>
      <c r="M427" s="158" t="s">
        <v>90</v>
      </c>
      <c r="N427" s="156" t="str">
        <f aca="false">J427</f>
        <v>-</v>
      </c>
      <c r="O427" s="157" t="str">
        <f aca="false">IFERROR((N427-AVERAGE(N414:N433))/STDEV(N414:N433),"-")</f>
        <v>-</v>
      </c>
      <c r="P427" s="33"/>
      <c r="Q427" s="158" t="s">
        <v>90</v>
      </c>
      <c r="R427" s="156" t="str">
        <f aca="false">N427</f>
        <v>-</v>
      </c>
      <c r="S427" s="157" t="str">
        <f aca="false">IFERROR((R427-AVERAGE(R414:R433))/STDEV(R414:R433),"-")</f>
        <v>-</v>
      </c>
      <c r="BV427" s="103"/>
      <c r="BW427" s="103"/>
      <c r="BX427" s="103"/>
      <c r="BY427" s="103"/>
    </row>
    <row r="428" customFormat="false" ht="15.75" hidden="false" customHeight="false" outlineLevel="0" collapsed="false">
      <c r="E428" s="151" t="s">
        <v>93</v>
      </c>
      <c r="F428" s="113" t="s">
        <v>115</v>
      </c>
      <c r="G428" s="114" t="str">
        <f aca="false">IFERROR((F428-AVERAGE(F414:F433))/STDEV(F414:F433),"-")</f>
        <v>-</v>
      </c>
      <c r="I428" s="158" t="s">
        <v>93</v>
      </c>
      <c r="J428" s="156" t="str">
        <f aca="false">F428</f>
        <v>-</v>
      </c>
      <c r="K428" s="157" t="str">
        <f aca="false">IFERROR((J428-AVERAGE(J414:J433))/STDEV(J414:J433),"-")</f>
        <v>-</v>
      </c>
      <c r="L428" s="33"/>
      <c r="M428" s="158" t="s">
        <v>93</v>
      </c>
      <c r="N428" s="156" t="str">
        <f aca="false">J428</f>
        <v>-</v>
      </c>
      <c r="O428" s="157" t="str">
        <f aca="false">IFERROR((N428-AVERAGE(N414:N433))/STDEV(N414:N433),"-")</f>
        <v>-</v>
      </c>
      <c r="P428" s="33"/>
      <c r="Q428" s="158" t="s">
        <v>93</v>
      </c>
      <c r="R428" s="156" t="str">
        <f aca="false">N428</f>
        <v>-</v>
      </c>
      <c r="S428" s="157" t="str">
        <f aca="false">IFERROR((R428-AVERAGE(R414:R433))/STDEV(R414:R433),"-")</f>
        <v>-</v>
      </c>
      <c r="BV428" s="103"/>
      <c r="BW428" s="103"/>
      <c r="BX428" s="103"/>
      <c r="BY428" s="103"/>
    </row>
    <row r="429" customFormat="false" ht="15.75" hidden="false" customHeight="false" outlineLevel="0" collapsed="false">
      <c r="E429" s="151" t="s">
        <v>96</v>
      </c>
      <c r="F429" s="113" t="s">
        <v>115</v>
      </c>
      <c r="G429" s="114" t="str">
        <f aca="false">IFERROR((F429-AVERAGE(F414:F433))/STDEV(F414:F433),"-")</f>
        <v>-</v>
      </c>
      <c r="I429" s="158" t="s">
        <v>96</v>
      </c>
      <c r="J429" s="156" t="str">
        <f aca="false">F429</f>
        <v>-</v>
      </c>
      <c r="K429" s="157" t="str">
        <f aca="false">IFERROR((J429-AVERAGE(J414:J433))/STDEV(J414:J433),"-")</f>
        <v>-</v>
      </c>
      <c r="L429" s="33"/>
      <c r="M429" s="158" t="s">
        <v>96</v>
      </c>
      <c r="N429" s="156" t="str">
        <f aca="false">J429</f>
        <v>-</v>
      </c>
      <c r="O429" s="157" t="str">
        <f aca="false">IFERROR((N429-AVERAGE(N414:N433))/STDEV(N414:N433),"-")</f>
        <v>-</v>
      </c>
      <c r="P429" s="33"/>
      <c r="Q429" s="158" t="s">
        <v>96</v>
      </c>
      <c r="R429" s="156" t="s">
        <v>115</v>
      </c>
      <c r="S429" s="157" t="str">
        <f aca="false">IFERROR((R429-AVERAGE(R414:R433))/STDEV(R414:R433),"-")</f>
        <v>-</v>
      </c>
      <c r="BV429" s="103"/>
      <c r="BW429" s="103"/>
      <c r="BX429" s="103"/>
      <c r="BY429" s="103"/>
    </row>
    <row r="430" customFormat="false" ht="15.75" hidden="false" customHeight="false" outlineLevel="0" collapsed="false">
      <c r="E430" s="151" t="s">
        <v>103</v>
      </c>
      <c r="F430" s="113" t="s">
        <v>115</v>
      </c>
      <c r="G430" s="114" t="str">
        <f aca="false">IFERROR((F430-AVERAGE(F414:F433))/STDEV(F414:F433),"-")</f>
        <v>-</v>
      </c>
      <c r="I430" s="158" t="s">
        <v>103</v>
      </c>
      <c r="J430" s="156" t="str">
        <f aca="false">F430</f>
        <v>-</v>
      </c>
      <c r="K430" s="157" t="str">
        <f aca="false">IFERROR((J430-AVERAGE(J414:J433))/STDEV(J414:J433),"-")</f>
        <v>-</v>
      </c>
      <c r="L430" s="33"/>
      <c r="M430" s="158" t="s">
        <v>103</v>
      </c>
      <c r="N430" s="156" t="str">
        <f aca="false">J430</f>
        <v>-</v>
      </c>
      <c r="O430" s="157" t="str">
        <f aca="false">IFERROR((N430-AVERAGE(N414:N433))/STDEV(N414:N433),"-")</f>
        <v>-</v>
      </c>
      <c r="P430" s="33"/>
      <c r="Q430" s="158" t="s">
        <v>103</v>
      </c>
      <c r="R430" s="156" t="str">
        <f aca="false">N430</f>
        <v>-</v>
      </c>
      <c r="S430" s="157" t="str">
        <f aca="false">IFERROR((R430-AVERAGE(R414:R433))/STDEV(R414:R433),"-")</f>
        <v>-</v>
      </c>
      <c r="BV430" s="103"/>
      <c r="BW430" s="103"/>
      <c r="BX430" s="103"/>
      <c r="BY430" s="103"/>
    </row>
    <row r="431" customFormat="false" ht="15.75" hidden="false" customHeight="false" outlineLevel="0" collapsed="false">
      <c r="E431" s="151" t="s">
        <v>111</v>
      </c>
      <c r="F431" s="113" t="s">
        <v>115</v>
      </c>
      <c r="G431" s="114" t="str">
        <f aca="false">IFERROR((F431-AVERAGE(F414:F433))/STDEV(F414:F433),"-")</f>
        <v>-</v>
      </c>
      <c r="I431" s="158" t="s">
        <v>111</v>
      </c>
      <c r="J431" s="156" t="str">
        <f aca="false">F431</f>
        <v>-</v>
      </c>
      <c r="K431" s="157" t="str">
        <f aca="false">IFERROR((J431-AVERAGE(J414:J433))/STDEV(J414:J433),"-")</f>
        <v>-</v>
      </c>
      <c r="L431" s="33"/>
      <c r="M431" s="158" t="s">
        <v>111</v>
      </c>
      <c r="N431" s="156" t="str">
        <f aca="false">J431</f>
        <v>-</v>
      </c>
      <c r="O431" s="157" t="str">
        <f aca="false">IFERROR((N431-AVERAGE(N414:N433))/STDEV(N414:N433),"-")</f>
        <v>-</v>
      </c>
      <c r="P431" s="33"/>
      <c r="Q431" s="158" t="s">
        <v>111</v>
      </c>
      <c r="R431" s="156" t="str">
        <f aca="false">N431</f>
        <v>-</v>
      </c>
      <c r="S431" s="157" t="str">
        <f aca="false">IFERROR((R431-AVERAGE(R414:R433))/STDEV(R414:R433),"-")</f>
        <v>-</v>
      </c>
      <c r="BV431" s="103"/>
      <c r="BW431" s="103"/>
      <c r="BX431" s="103"/>
      <c r="BY431" s="103"/>
    </row>
    <row r="432" customFormat="false" ht="15.75" hidden="false" customHeight="false" outlineLevel="0" collapsed="false">
      <c r="E432" s="151" t="s">
        <v>107</v>
      </c>
      <c r="F432" s="113" t="s">
        <v>115</v>
      </c>
      <c r="G432" s="114" t="str">
        <f aca="false">IFERROR((F432-AVERAGE(F414:F433))/STDEV(F414:F433),"-")</f>
        <v>-</v>
      </c>
      <c r="I432" s="158" t="s">
        <v>107</v>
      </c>
      <c r="J432" s="156" t="str">
        <f aca="false">F432</f>
        <v>-</v>
      </c>
      <c r="K432" s="157" t="str">
        <f aca="false">IFERROR((J432-AVERAGE(J414:J433))/STDEV(J414:J433),"-")</f>
        <v>-</v>
      </c>
      <c r="L432" s="33"/>
      <c r="M432" s="158" t="s">
        <v>107</v>
      </c>
      <c r="N432" s="156" t="str">
        <f aca="false">J432</f>
        <v>-</v>
      </c>
      <c r="O432" s="157" t="str">
        <f aca="false">IFERROR((N432-AVERAGE(N414:N433))/STDEV(N414:N433),"-")</f>
        <v>-</v>
      </c>
      <c r="P432" s="33"/>
      <c r="Q432" s="158" t="s">
        <v>107</v>
      </c>
      <c r="R432" s="156" t="str">
        <f aca="false">N432</f>
        <v>-</v>
      </c>
      <c r="S432" s="157" t="str">
        <f aca="false">IFERROR((R432-AVERAGE(R414:R433))/STDEV(R414:R433),"-")</f>
        <v>-</v>
      </c>
      <c r="BV432" s="103"/>
      <c r="BW432" s="103"/>
      <c r="BX432" s="103"/>
      <c r="BY432" s="103"/>
    </row>
    <row r="433" customFormat="false" ht="15.75" hidden="false" customHeight="false" outlineLevel="0" collapsed="false">
      <c r="E433" s="151" t="s">
        <v>116</v>
      </c>
      <c r="F433" s="113" t="s">
        <v>115</v>
      </c>
      <c r="G433" s="114" t="str">
        <f aca="false">IFERROR((F433-AVERAGE(F414:F433))/STDEV(F414:F433),"-")</f>
        <v>-</v>
      </c>
      <c r="I433" s="158" t="s">
        <v>116</v>
      </c>
      <c r="J433" s="156" t="str">
        <f aca="false">F433</f>
        <v>-</v>
      </c>
      <c r="K433" s="157" t="str">
        <f aca="false">IFERROR((J433-AVERAGE(J414:J433))/STDEV(J414:J433),"-")</f>
        <v>-</v>
      </c>
      <c r="L433" s="33"/>
      <c r="M433" s="158" t="s">
        <v>116</v>
      </c>
      <c r="N433" s="156" t="str">
        <f aca="false">J433</f>
        <v>-</v>
      </c>
      <c r="O433" s="157" t="str">
        <f aca="false">IFERROR((N433-AVERAGE(N414:N433))/STDEV(N414:N433),"-")</f>
        <v>-</v>
      </c>
      <c r="P433" s="33"/>
      <c r="Q433" s="158" t="s">
        <v>116</v>
      </c>
      <c r="R433" s="156" t="str">
        <f aca="false">N433</f>
        <v>-</v>
      </c>
      <c r="S433" s="157" t="str">
        <f aca="false">IFERROR((R433-AVERAGE(R414:R433))/STDEV(R414:R433),"-")</f>
        <v>-</v>
      </c>
      <c r="BV433" s="103"/>
      <c r="BW433" s="103"/>
      <c r="BX433" s="103"/>
      <c r="BY433" s="103"/>
    </row>
    <row r="434" customFormat="false" ht="30.75" hidden="false" customHeight="false" outlineLevel="0" collapsed="false">
      <c r="A434" s="2"/>
      <c r="B434" s="2"/>
      <c r="C434" s="2"/>
      <c r="D434" s="2"/>
      <c r="E434" s="126" t="s">
        <v>369</v>
      </c>
      <c r="F434" s="127" t="n">
        <f aca="false">STDEV(F414:F433)/AVERAGE(F414:F433)</f>
        <v>0.22862721922462</v>
      </c>
      <c r="G434" s="128"/>
      <c r="H434" s="2"/>
      <c r="I434" s="159" t="s">
        <v>369</v>
      </c>
      <c r="J434" s="160" t="n">
        <f aca="false">STDEV(J414:J433)/AVERAGE(J414:J433)</f>
        <v>0.202264586104388</v>
      </c>
      <c r="K434" s="161"/>
      <c r="L434" s="161"/>
      <c r="M434" s="159" t="s">
        <v>369</v>
      </c>
      <c r="N434" s="160" t="n">
        <f aca="false">STDEV(N414:N433)/AVERAGE(N414:N433)</f>
        <v>0.178296763309991</v>
      </c>
      <c r="O434" s="161"/>
      <c r="P434" s="161"/>
      <c r="Q434" s="159" t="s">
        <v>369</v>
      </c>
      <c r="R434" s="160" t="n">
        <f aca="false">STDEV(R414:R433)/AVERAGE(R414:R433)</f>
        <v>0.178296763309991</v>
      </c>
      <c r="S434" s="161"/>
      <c r="T434" s="2"/>
      <c r="X434" s="2"/>
      <c r="Y434" s="2"/>
      <c r="BV434" s="103"/>
      <c r="BW434" s="103"/>
      <c r="BX434" s="103"/>
      <c r="BY434" s="103"/>
    </row>
    <row r="435" customFormat="false" ht="15" hidden="false" customHeight="false" outlineLevel="0" collapsed="false">
      <c r="F435" s="132" t="s">
        <v>370</v>
      </c>
      <c r="G435" s="133" t="n">
        <f aca="false">LARGE(G414:G433,1)</f>
        <v>1.63910722894863</v>
      </c>
      <c r="I435" s="33"/>
      <c r="J435" s="33" t="s">
        <v>370</v>
      </c>
      <c r="K435" s="157" t="n">
        <f aca="false">LARGE(K414:K433,1)</f>
        <v>1.55008312004444</v>
      </c>
      <c r="L435" s="33"/>
      <c r="M435" s="33"/>
      <c r="N435" s="33" t="s">
        <v>370</v>
      </c>
      <c r="O435" s="157" t="n">
        <f aca="false">LARGE(O414:O433,1)</f>
        <v>1.28341483845406</v>
      </c>
      <c r="P435" s="33"/>
      <c r="Q435" s="33"/>
      <c r="R435" s="33" t="s">
        <v>370</v>
      </c>
      <c r="S435" s="157" t="n">
        <f aca="false">LARGE(S414:S433,1)</f>
        <v>1.28341483845406</v>
      </c>
      <c r="BV435" s="103"/>
      <c r="BW435" s="103"/>
      <c r="BX435" s="103"/>
      <c r="BY435" s="103"/>
    </row>
    <row r="436" customFormat="false" ht="15" hidden="false" customHeight="false" outlineLevel="0" collapsed="false">
      <c r="F436" s="134" t="s">
        <v>371</v>
      </c>
      <c r="G436" s="135" t="n">
        <f aca="false">SMALL(G414:G433,1)</f>
        <v>-1.4390776691411</v>
      </c>
      <c r="I436" s="33"/>
      <c r="J436" s="33" t="s">
        <v>371</v>
      </c>
      <c r="K436" s="157" t="n">
        <f aca="false">SMALL(K414:K433,1)</f>
        <v>-1.46361023258304</v>
      </c>
      <c r="L436" s="33"/>
      <c r="M436" s="33"/>
      <c r="N436" s="33" t="s">
        <v>371</v>
      </c>
      <c r="O436" s="157" t="n">
        <f aca="false">SMALL(O414:O433,1)</f>
        <v>-1.47522509702114</v>
      </c>
      <c r="P436" s="33"/>
      <c r="Q436" s="33"/>
      <c r="R436" s="33" t="s">
        <v>371</v>
      </c>
      <c r="S436" s="157" t="n">
        <f aca="false">SMALL(S414:S433,1)</f>
        <v>-1.47522509702114</v>
      </c>
      <c r="BV436" s="103"/>
      <c r="BW436" s="103"/>
      <c r="BX436" s="103"/>
      <c r="BY436" s="103"/>
    </row>
    <row r="437" customFormat="false" ht="15" hidden="false" customHeight="false" outlineLevel="0" collapsed="false">
      <c r="B437" s="3" t="s">
        <v>372</v>
      </c>
      <c r="C437" s="136" t="n">
        <f aca="false">COUNT(F414:F433)</f>
        <v>9</v>
      </c>
      <c r="F437" s="134" t="s">
        <v>373</v>
      </c>
      <c r="G437" s="135" t="n">
        <f aca="false">IF(ABS(G435)&gt;ABS(G436),G435,G436)</f>
        <v>1.63910722894863</v>
      </c>
      <c r="I437" s="33"/>
      <c r="J437" s="33" t="s">
        <v>373</v>
      </c>
      <c r="K437" s="157" t="n">
        <f aca="false">IF(ABS(K435)&gt;ABS(K436),K435,K436)</f>
        <v>1.55008312004444</v>
      </c>
      <c r="L437" s="33"/>
      <c r="M437" s="33"/>
      <c r="N437" s="33" t="s">
        <v>373</v>
      </c>
      <c r="O437" s="157" t="n">
        <f aca="false">IF(ABS(O435)&gt;ABS(O436),O435,O436)</f>
        <v>-1.47522509702114</v>
      </c>
      <c r="P437" s="33"/>
      <c r="Q437" s="33"/>
      <c r="R437" s="33" t="s">
        <v>373</v>
      </c>
      <c r="S437" s="157" t="n">
        <f aca="false">IF(ABS(S435)&gt;ABS(S436),S435,S436)</f>
        <v>-1.47522509702114</v>
      </c>
      <c r="BV437" s="103"/>
      <c r="BW437" s="103"/>
      <c r="BX437" s="103"/>
      <c r="BY437" s="103"/>
    </row>
    <row r="438" customFormat="false" ht="15" hidden="false" customHeight="false" outlineLevel="0" collapsed="false">
      <c r="B438" s="134" t="s">
        <v>374</v>
      </c>
      <c r="C438" s="138" t="n">
        <f aca="false">G438</f>
        <v>16893.0077777778</v>
      </c>
      <c r="F438" s="134" t="s">
        <v>374</v>
      </c>
      <c r="G438" s="139" t="n">
        <f aca="false">AVERAGE(F414:F433)</f>
        <v>16893.0077777778</v>
      </c>
      <c r="I438" s="33"/>
      <c r="J438" s="33" t="s">
        <v>374</v>
      </c>
      <c r="K438" s="162"/>
      <c r="L438" s="33"/>
      <c r="M438" s="33"/>
      <c r="N438" s="33" t="s">
        <v>374</v>
      </c>
      <c r="O438" s="162"/>
      <c r="P438" s="33"/>
      <c r="Q438" s="33"/>
      <c r="R438" s="33" t="s">
        <v>374</v>
      </c>
      <c r="S438" s="162"/>
      <c r="BV438" s="103"/>
      <c r="BW438" s="103"/>
      <c r="BX438" s="103"/>
      <c r="BY438" s="103"/>
    </row>
    <row r="439" customFormat="false" ht="15" hidden="false" customHeight="false" outlineLevel="0" collapsed="false">
      <c r="B439" s="134" t="s">
        <v>375</v>
      </c>
      <c r="C439" s="138" t="n">
        <f aca="false">G439</f>
        <v>17092</v>
      </c>
      <c r="F439" s="134" t="s">
        <v>375</v>
      </c>
      <c r="G439" s="143" t="n">
        <f aca="false">MEDIAN(F414:F433)</f>
        <v>17092</v>
      </c>
      <c r="I439" s="33"/>
      <c r="J439" s="33" t="s">
        <v>375</v>
      </c>
      <c r="K439" s="147"/>
      <c r="L439" s="33"/>
      <c r="M439" s="33"/>
      <c r="N439" s="33" t="s">
        <v>375</v>
      </c>
      <c r="O439" s="147"/>
      <c r="P439" s="33"/>
      <c r="Q439" s="33"/>
      <c r="R439" s="33" t="s">
        <v>375</v>
      </c>
      <c r="S439" s="147"/>
      <c r="BV439" s="103"/>
      <c r="BW439" s="103"/>
      <c r="BX439" s="103"/>
      <c r="BY439" s="103"/>
    </row>
    <row r="441" customFormat="false" ht="15.75" hidden="false" customHeight="false" outlineLevel="0" collapsed="false"/>
    <row r="442" customFormat="false" ht="15" hidden="false" customHeight="false" outlineLevel="0" collapsed="false">
      <c r="B442" s="3" t="n">
        <v>12</v>
      </c>
      <c r="C442" s="97" t="n">
        <f aca="false">COUNT(F444:F463)-$BD$15</f>
        <v>0</v>
      </c>
      <c r="E442" s="98" t="str">
        <f aca="false">"ITEM "&amp;B442&amp;" - ITERAÇÃO 01"</f>
        <v>ITEM 12 - ITERAÇÃO 01</v>
      </c>
      <c r="F442" s="98"/>
      <c r="G442" s="98"/>
      <c r="I442" s="99" t="str">
        <f aca="false">"ITEM "&amp;B442&amp;" - ITERAÇÃO 02"</f>
        <v>ITEM 12 - ITERAÇÃO 02</v>
      </c>
      <c r="J442" s="99"/>
      <c r="K442" s="99"/>
      <c r="M442" s="100" t="str">
        <f aca="false">"ITEM "&amp;B442&amp;" - ITERAÇÃO 03"</f>
        <v>ITEM 12 - ITERAÇÃO 03</v>
      </c>
      <c r="N442" s="100"/>
      <c r="O442" s="100"/>
      <c r="P442" s="33"/>
      <c r="Q442" s="100" t="str">
        <f aca="false">"ITEM "&amp;B442&amp;" - ITERAÇÃO 04"</f>
        <v>ITEM 12 - ITERAÇÃO 04</v>
      </c>
      <c r="R442" s="100"/>
      <c r="S442" s="100"/>
      <c r="BV442" s="103"/>
      <c r="BW442" s="103"/>
      <c r="BX442" s="103"/>
      <c r="BY442" s="103"/>
    </row>
    <row r="443" customFormat="false" ht="15" hidden="false" customHeight="false" outlineLevel="0" collapsed="false">
      <c r="E443" s="105" t="s">
        <v>363</v>
      </c>
      <c r="F443" s="105" t="s">
        <v>364</v>
      </c>
      <c r="G443" s="105" t="s">
        <v>365</v>
      </c>
      <c r="I443" s="106" t="s">
        <v>363</v>
      </c>
      <c r="J443" s="105" t="s">
        <v>364</v>
      </c>
      <c r="K443" s="107" t="s">
        <v>365</v>
      </c>
      <c r="M443" s="153" t="s">
        <v>363</v>
      </c>
      <c r="N443" s="153" t="s">
        <v>364</v>
      </c>
      <c r="O443" s="153" t="s">
        <v>365</v>
      </c>
      <c r="P443" s="33"/>
      <c r="Q443" s="153" t="s">
        <v>363</v>
      </c>
      <c r="R443" s="153" t="s">
        <v>364</v>
      </c>
      <c r="S443" s="153" t="s">
        <v>365</v>
      </c>
      <c r="BV443" s="103"/>
      <c r="BW443" s="103"/>
      <c r="BX443" s="103"/>
      <c r="BY443" s="103"/>
    </row>
    <row r="444" customFormat="false" ht="15.75" hidden="false" customHeight="false" outlineLevel="0" collapsed="false">
      <c r="E444" s="109" t="s">
        <v>103</v>
      </c>
      <c r="F444" s="110" t="n">
        <v>66158.86</v>
      </c>
      <c r="G444" s="111" t="n">
        <f aca="false">IFERROR((F444-AVERAGE(F444:F463))/STDEV(F444:F463),"-")</f>
        <v>2.19107081501834</v>
      </c>
      <c r="I444" s="112" t="str">
        <f aca="false">E444</f>
        <v>Q</v>
      </c>
      <c r="J444" s="113" t="s">
        <v>115</v>
      </c>
      <c r="K444" s="114" t="str">
        <f aca="false">IFERROR((J444-AVERAGE(J444:J463))/STDEV(J444:J463),"-")</f>
        <v>-</v>
      </c>
      <c r="M444" s="158" t="s">
        <v>19</v>
      </c>
      <c r="N444" s="156" t="str">
        <f aca="false">J444</f>
        <v>-</v>
      </c>
      <c r="O444" s="157" t="str">
        <f aca="false">IFERROR((N444-AVERAGE(N444:N463))/STDEV(N444:N463),"-")</f>
        <v>-</v>
      </c>
      <c r="P444" s="33"/>
      <c r="Q444" s="158" t="s">
        <v>19</v>
      </c>
      <c r="R444" s="156" t="str">
        <f aca="false">N444</f>
        <v>-</v>
      </c>
      <c r="S444" s="157" t="str">
        <f aca="false">IFERROR((R444-AVERAGE(R444:R463))/STDEV(R444:R463),"-")</f>
        <v>-</v>
      </c>
      <c r="BV444" s="103"/>
      <c r="BW444" s="103"/>
      <c r="BX444" s="103"/>
      <c r="BY444" s="103"/>
    </row>
    <row r="445" customFormat="false" ht="15.75" hidden="false" customHeight="false" outlineLevel="0" collapsed="false">
      <c r="E445" s="109" t="s">
        <v>116</v>
      </c>
      <c r="F445" s="118" t="n">
        <v>58500</v>
      </c>
      <c r="G445" s="34" t="n">
        <f aca="false">IFERROR((F445-AVERAGE(F444:F463))/STDEV(F444:F463),"-")</f>
        <v>1.52157830149648</v>
      </c>
      <c r="I445" s="112" t="str">
        <f aca="false">E445</f>
        <v>T</v>
      </c>
      <c r="J445" s="113" t="n">
        <f aca="false">F445</f>
        <v>58500</v>
      </c>
      <c r="K445" s="114" t="n">
        <f aca="false">IFERROR((J445-AVERAGE(J444:J463))/STDEV(J444:J463),"-")</f>
        <v>1.98522129247737</v>
      </c>
      <c r="M445" s="158" t="s">
        <v>28</v>
      </c>
      <c r="N445" s="156" t="s">
        <v>115</v>
      </c>
      <c r="O445" s="157" t="str">
        <f aca="false">IFERROR((N445-AVERAGE(N444:N463))/STDEV(N444:N463),"-")</f>
        <v>-</v>
      </c>
      <c r="P445" s="33"/>
      <c r="Q445" s="158" t="s">
        <v>28</v>
      </c>
      <c r="R445" s="156" t="str">
        <f aca="false">N445</f>
        <v>-</v>
      </c>
      <c r="S445" s="157" t="str">
        <f aca="false">IFERROR((R445-AVERAGE(R444:R463))/STDEV(R444:R463),"-")</f>
        <v>-</v>
      </c>
      <c r="BV445" s="103"/>
      <c r="BW445" s="103"/>
      <c r="BX445" s="103"/>
      <c r="BY445" s="103"/>
    </row>
    <row r="446" customFormat="false" ht="15.75" hidden="false" customHeight="false" outlineLevel="0" collapsed="false">
      <c r="E446" s="109" t="s">
        <v>118</v>
      </c>
      <c r="F446" s="118" t="n">
        <v>53500</v>
      </c>
      <c r="G446" s="34" t="n">
        <f aca="false">IFERROR((F446-AVERAGE(F444:F463))/STDEV(F444:F463),"-")</f>
        <v>1.08450769730612</v>
      </c>
      <c r="I446" s="112" t="str">
        <f aca="false">E446</f>
        <v>U</v>
      </c>
      <c r="J446" s="113" t="n">
        <f aca="false">F446</f>
        <v>53500</v>
      </c>
      <c r="K446" s="114" t="n">
        <f aca="false">IFERROR((J446-AVERAGE(J444:J463))/STDEV(J444:J463),"-")</f>
        <v>1.46491905190943</v>
      </c>
      <c r="M446" s="158" t="s">
        <v>38</v>
      </c>
      <c r="N446" s="156" t="n">
        <f aca="false">J446</f>
        <v>53500</v>
      </c>
      <c r="O446" s="157" t="n">
        <f aca="false">IFERROR((N446-AVERAGE(N444:N463))/STDEV(N444:N463),"-")</f>
        <v>1.76145221305882</v>
      </c>
      <c r="P446" s="33"/>
      <c r="Q446" s="158" t="s">
        <v>38</v>
      </c>
      <c r="R446" s="156" t="n">
        <f aca="false">N446</f>
        <v>53500</v>
      </c>
      <c r="S446" s="157" t="n">
        <f aca="false">IFERROR((R446-AVERAGE(R444:R463))/STDEV(R444:R463),"-")</f>
        <v>1.63424632521304</v>
      </c>
      <c r="BV446" s="103"/>
      <c r="BW446" s="103"/>
      <c r="BX446" s="103"/>
      <c r="BY446" s="103"/>
    </row>
    <row r="447" customFormat="false" ht="15.75" hidden="false" customHeight="false" outlineLevel="0" collapsed="false">
      <c r="E447" s="109" t="s">
        <v>111</v>
      </c>
      <c r="F447" s="118" t="n">
        <v>48929</v>
      </c>
      <c r="G447" s="34" t="n">
        <f aca="false">IFERROR((F447-AVERAGE(F444:F463))/STDEV(F444:F463),"-")</f>
        <v>0.684937750955297</v>
      </c>
      <c r="I447" s="112" t="str">
        <f aca="false">E447</f>
        <v>R</v>
      </c>
      <c r="J447" s="113" t="n">
        <f aca="false">F447</f>
        <v>48929</v>
      </c>
      <c r="K447" s="114" t="n">
        <f aca="false">IFERROR((J447-AVERAGE(J444:J463))/STDEV(J444:J463),"-")</f>
        <v>0.989258743582226</v>
      </c>
      <c r="M447" s="158" t="s">
        <v>43</v>
      </c>
      <c r="N447" s="156" t="n">
        <f aca="false">J447</f>
        <v>48929</v>
      </c>
      <c r="O447" s="157" t="n">
        <f aca="false">IFERROR((N447-AVERAGE(N444:N463))/STDEV(N444:N463),"-")</f>
        <v>1.22959842888172</v>
      </c>
      <c r="P447" s="33"/>
      <c r="Q447" s="158" t="s">
        <v>43</v>
      </c>
      <c r="R447" s="156" t="n">
        <f aca="false">N447</f>
        <v>48929</v>
      </c>
      <c r="S447" s="157" t="n">
        <f aca="false">IFERROR((R447-AVERAGE(R444:R463))/STDEV(R444:R463),"-")</f>
        <v>1.08374472084924</v>
      </c>
      <c r="BV447" s="103"/>
      <c r="BW447" s="103"/>
      <c r="BX447" s="103"/>
      <c r="BY447" s="103"/>
    </row>
    <row r="448" customFormat="false" ht="15.75" hidden="false" customHeight="false" outlineLevel="0" collapsed="false">
      <c r="E448" s="109" t="s">
        <v>120</v>
      </c>
      <c r="F448" s="118" t="n">
        <v>48703</v>
      </c>
      <c r="G448" s="34" t="n">
        <f aca="false">IFERROR((F448-AVERAGE(F444:F463))/STDEV(F444:F463),"-")</f>
        <v>0.665182159645894</v>
      </c>
      <c r="I448" s="112" t="str">
        <f aca="false">E448</f>
        <v>V</v>
      </c>
      <c r="J448" s="113" t="n">
        <f aca="false">F448</f>
        <v>48703</v>
      </c>
      <c r="K448" s="114" t="n">
        <f aca="false">IFERROR((J448-AVERAGE(J444:J463))/STDEV(J444:J463),"-")</f>
        <v>0.965741082308555</v>
      </c>
      <c r="M448" s="158" t="s">
        <v>48</v>
      </c>
      <c r="N448" s="156" t="n">
        <f aca="false">J448</f>
        <v>48703</v>
      </c>
      <c r="O448" s="157" t="n">
        <f aca="false">IFERROR((N448-AVERAGE(N444:N463))/STDEV(N444:N463),"-")</f>
        <v>1.20330244217772</v>
      </c>
      <c r="P448" s="33"/>
      <c r="Q448" s="158" t="s">
        <v>48</v>
      </c>
      <c r="R448" s="156" t="n">
        <f aca="false">N448</f>
        <v>48703</v>
      </c>
      <c r="S448" s="157" t="n">
        <f aca="false">IFERROR((R448-AVERAGE(R444:R463))/STDEV(R444:R463),"-")</f>
        <v>1.05652674609837</v>
      </c>
      <c r="BV448" s="103"/>
      <c r="BW448" s="103"/>
      <c r="BX448" s="103"/>
      <c r="BY448" s="103"/>
    </row>
    <row r="449" customFormat="false" ht="15.75" hidden="false" customHeight="false" outlineLevel="0" collapsed="false">
      <c r="E449" s="109" t="s">
        <v>173</v>
      </c>
      <c r="F449" s="119" t="n">
        <v>47833.3333333333</v>
      </c>
      <c r="G449" s="34" t="n">
        <f aca="false">IFERROR((F449-AVERAGE(F444:F463))/STDEV(F444:F463),"-")</f>
        <v>0.589161012557051</v>
      </c>
      <c r="I449" s="112" t="str">
        <f aca="false">E449</f>
        <v>AH</v>
      </c>
      <c r="J449" s="113" t="n">
        <f aca="false">F449</f>
        <v>47833.3333333333</v>
      </c>
      <c r="K449" s="114" t="n">
        <f aca="false">IFERROR((J449-AVERAGE(J444:J463))/STDEV(J444:J463),"-")</f>
        <v>0.875243179265772</v>
      </c>
      <c r="M449" s="158" t="s">
        <v>52</v>
      </c>
      <c r="N449" s="156" t="n">
        <f aca="false">J449</f>
        <v>47833.3333333333</v>
      </c>
      <c r="O449" s="157" t="n">
        <f aca="false">IFERROR((N449-AVERAGE(N444:N463))/STDEV(N444:N463),"-")</f>
        <v>1.10211331340079</v>
      </c>
      <c r="P449" s="33"/>
      <c r="Q449" s="158" t="s">
        <v>52</v>
      </c>
      <c r="R449" s="156" t="n">
        <f aca="false">N449</f>
        <v>47833.3333333333</v>
      </c>
      <c r="S449" s="157" t="n">
        <f aca="false">IFERROR((R449-AVERAGE(R444:R463))/STDEV(R444:R463),"-")</f>
        <v>0.951789731164721</v>
      </c>
      <c r="BV449" s="103"/>
      <c r="BW449" s="103"/>
      <c r="BX449" s="103"/>
      <c r="BY449" s="103"/>
    </row>
    <row r="450" customFormat="false" ht="15.75" hidden="false" customHeight="false" outlineLevel="0" collapsed="false">
      <c r="E450" s="109" t="s">
        <v>187</v>
      </c>
      <c r="F450" s="119" t="n">
        <v>38757</v>
      </c>
      <c r="G450" s="34" t="n">
        <f aca="false">IFERROR((F450-AVERAGE(F444:F463))/STDEV(F444:F463),"-")</f>
        <v>-0.204238686209561</v>
      </c>
      <c r="I450" s="112" t="str">
        <f aca="false">E450</f>
        <v>AK</v>
      </c>
      <c r="J450" s="113" t="n">
        <f aca="false">F450</f>
        <v>38757</v>
      </c>
      <c r="K450" s="114" t="n">
        <f aca="false">IFERROR((J450-AVERAGE(J444:J463))/STDEV(J444:J463),"-")</f>
        <v>-0.0692441346291836</v>
      </c>
      <c r="M450" s="158" t="s">
        <v>56</v>
      </c>
      <c r="N450" s="156" t="n">
        <f aca="false">J450</f>
        <v>38757</v>
      </c>
      <c r="O450" s="157" t="n">
        <f aca="false">IFERROR((N450-AVERAGE(N444:N463))/STDEV(N444:N463),"-")</f>
        <v>0.0460463193543982</v>
      </c>
      <c r="P450" s="33"/>
      <c r="Q450" s="158" t="s">
        <v>56</v>
      </c>
      <c r="R450" s="156" t="n">
        <f aca="false">N450</f>
        <v>38757</v>
      </c>
      <c r="S450" s="157" t="n">
        <f aca="false">IFERROR((R450-AVERAGE(R444:R463))/STDEV(R444:R463),"-")</f>
        <v>-0.141305009973033</v>
      </c>
      <c r="BV450" s="103"/>
      <c r="BW450" s="103"/>
      <c r="BX450" s="103"/>
      <c r="BY450" s="103"/>
    </row>
    <row r="451" customFormat="false" ht="15.75" hidden="false" customHeight="false" outlineLevel="0" collapsed="false">
      <c r="E451" s="109" t="s">
        <v>177</v>
      </c>
      <c r="F451" s="119" t="n">
        <v>36875</v>
      </c>
      <c r="G451" s="34" t="n">
        <f aca="false">IFERROR((F451-AVERAGE(F444:F463))/STDEV(F444:F463),"-")</f>
        <v>-0.36875206162681</v>
      </c>
      <c r="I451" s="112" t="str">
        <f aca="false">E451</f>
        <v>AI</v>
      </c>
      <c r="J451" s="113" t="n">
        <f aca="false">F451</f>
        <v>36875</v>
      </c>
      <c r="K451" s="114" t="n">
        <f aca="false">IFERROR((J451-AVERAGE(J444:J463))/STDEV(J444:J463),"-")</f>
        <v>-0.265085897978955</v>
      </c>
      <c r="M451" s="158" t="s">
        <v>62</v>
      </c>
      <c r="N451" s="156" t="n">
        <f aca="false">J451</f>
        <v>36875</v>
      </c>
      <c r="O451" s="157" t="n">
        <f aca="false">IFERROR((N451-AVERAGE(N444:N463))/STDEV(N444:N463),"-")</f>
        <v>-0.172931764614382</v>
      </c>
      <c r="P451" s="33"/>
      <c r="Q451" s="158" t="s">
        <v>62</v>
      </c>
      <c r="R451" s="156" t="n">
        <f aca="false">N451</f>
        <v>36875</v>
      </c>
      <c r="S451" s="157" t="n">
        <f aca="false">IFERROR((R451-AVERAGE(R444:R463))/STDEV(R444:R463),"-")</f>
        <v>-0.36796088820814</v>
      </c>
      <c r="BV451" s="103"/>
      <c r="BW451" s="103"/>
      <c r="BX451" s="103"/>
      <c r="BY451" s="103"/>
    </row>
    <row r="452" customFormat="false" ht="15.75" hidden="false" customHeight="false" outlineLevel="0" collapsed="false">
      <c r="E452" s="109" t="s">
        <v>122</v>
      </c>
      <c r="F452" s="119" t="n">
        <v>35482</v>
      </c>
      <c r="G452" s="34" t="n">
        <f aca="false">IFERROR((F452-AVERAGE(F444:F463))/STDEV(F444:F463),"-")</f>
        <v>-0.490519931954243</v>
      </c>
      <c r="I452" s="112" t="str">
        <f aca="false">E452</f>
        <v>X</v>
      </c>
      <c r="J452" s="113" t="n">
        <f aca="false">F452</f>
        <v>35482</v>
      </c>
      <c r="K452" s="114" t="n">
        <f aca="false">IFERROR((J452-AVERAGE(J444:J463))/STDEV(J444:J463),"-")</f>
        <v>-0.410042102201182</v>
      </c>
      <c r="M452" s="158" t="s">
        <v>68</v>
      </c>
      <c r="N452" s="156" t="n">
        <f aca="false">J452</f>
        <v>35482</v>
      </c>
      <c r="O452" s="157" t="n">
        <f aca="false">IFERROR((N452-AVERAGE(N444:N463))/STDEV(N444:N463),"-")</f>
        <v>-0.335012780006789</v>
      </c>
      <c r="P452" s="33"/>
      <c r="Q452" s="158" t="s">
        <v>68</v>
      </c>
      <c r="R452" s="156" t="n">
        <f aca="false">N452</f>
        <v>35482</v>
      </c>
      <c r="S452" s="157" t="n">
        <f aca="false">IFERROR((R452-AVERAGE(R444:R463))/STDEV(R444:R463),"-")</f>
        <v>-0.535724776827431</v>
      </c>
      <c r="BV452" s="103"/>
      <c r="BW452" s="103"/>
      <c r="BX452" s="103"/>
      <c r="BY452" s="103"/>
    </row>
    <row r="453" customFormat="false" ht="15.75" hidden="false" customHeight="false" outlineLevel="0" collapsed="false">
      <c r="E453" s="109" t="s">
        <v>163</v>
      </c>
      <c r="F453" s="119" t="n">
        <v>34499</v>
      </c>
      <c r="G453" s="34" t="n">
        <f aca="false">IFERROR((F453-AVERAGE(F444:F463))/STDEV(F444:F463),"-")</f>
        <v>-0.576448012738067</v>
      </c>
      <c r="I453" s="112" t="str">
        <f aca="false">E453</f>
        <v>AF</v>
      </c>
      <c r="J453" s="113" t="n">
        <f aca="false">F453</f>
        <v>34499</v>
      </c>
      <c r="K453" s="114" t="n">
        <f aca="false">IFERROR((J453-AVERAGE(J444:J463))/STDEV(J444:J463),"-")</f>
        <v>-0.512333522696838</v>
      </c>
      <c r="M453" s="158" t="s">
        <v>70</v>
      </c>
      <c r="N453" s="156" t="n">
        <f aca="false">J453</f>
        <v>34499</v>
      </c>
      <c r="O453" s="157" t="n">
        <f aca="false">IFERROR((N453-AVERAGE(N444:N463))/STDEV(N444:N463),"-")</f>
        <v>-0.449388686776879</v>
      </c>
      <c r="P453" s="33"/>
      <c r="Q453" s="158" t="s">
        <v>70</v>
      </c>
      <c r="R453" s="156" t="n">
        <f aca="false">N453</f>
        <v>34499</v>
      </c>
      <c r="S453" s="157" t="n">
        <f aca="false">IFERROR((R453-AVERAGE(R444:R463))/STDEV(R444:R463),"-")</f>
        <v>-0.654110923642049</v>
      </c>
      <c r="BV453" s="103"/>
      <c r="BW453" s="103"/>
      <c r="BX453" s="103"/>
      <c r="BY453" s="103"/>
    </row>
    <row r="454" customFormat="false" ht="15.75" hidden="false" customHeight="false" outlineLevel="0" collapsed="false">
      <c r="E454" s="109" t="s">
        <v>183</v>
      </c>
      <c r="F454" s="119" t="n">
        <v>34140</v>
      </c>
      <c r="G454" s="34" t="n">
        <f aca="false">IFERROR((F454-AVERAGE(F444:F463))/STDEV(F444:F463),"-")</f>
        <v>-0.607829682118935</v>
      </c>
      <c r="I454" s="112" t="str">
        <f aca="false">E454</f>
        <v>AJ</v>
      </c>
      <c r="J454" s="113" t="n">
        <f aca="false">F454</f>
        <v>34140</v>
      </c>
      <c r="K454" s="114" t="n">
        <f aca="false">IFERROR((J454-AVERAGE(J444:J463))/STDEV(J444:J463),"-")</f>
        <v>-0.549691223569616</v>
      </c>
      <c r="M454" s="158" t="s">
        <v>74</v>
      </c>
      <c r="N454" s="156" t="s">
        <v>115</v>
      </c>
      <c r="O454" s="157" t="str">
        <f aca="false">IFERROR((N454-AVERAGE(N444:N463))/STDEV(N444:N463),"-")</f>
        <v>-</v>
      </c>
      <c r="P454" s="33"/>
      <c r="Q454" s="158" t="s">
        <v>74</v>
      </c>
      <c r="R454" s="156" t="str">
        <f aca="false">N454</f>
        <v>-</v>
      </c>
      <c r="S454" s="157" t="str">
        <f aca="false">IFERROR((R454-AVERAGE(R444:R463))/STDEV(R444:R463),"-")</f>
        <v>-</v>
      </c>
      <c r="BV454" s="103"/>
      <c r="BW454" s="103"/>
      <c r="BX454" s="103"/>
      <c r="BY454" s="103"/>
    </row>
    <row r="455" customFormat="false" ht="15.75" hidden="false" customHeight="false" outlineLevel="0" collapsed="false">
      <c r="E455" s="109" t="s">
        <v>56</v>
      </c>
      <c r="F455" s="119" t="n">
        <v>33975</v>
      </c>
      <c r="G455" s="34" t="n">
        <f aca="false">IFERROR((F455-AVERAGE(F444:F463))/STDEV(F444:F463),"-")</f>
        <v>-0.622253012057216</v>
      </c>
      <c r="I455" s="112" t="str">
        <f aca="false">E455</f>
        <v>G</v>
      </c>
      <c r="J455" s="113" t="n">
        <f aca="false">F455</f>
        <v>33975</v>
      </c>
      <c r="K455" s="114" t="n">
        <f aca="false">IFERROR((J455-AVERAGE(J444:J463))/STDEV(J444:J463),"-")</f>
        <v>-0.566861197508358</v>
      </c>
      <c r="M455" s="158" t="s">
        <v>81</v>
      </c>
      <c r="N455" s="156" t="n">
        <f aca="false">J455</f>
        <v>33975</v>
      </c>
      <c r="O455" s="157" t="n">
        <f aca="false">IFERROR((N455-AVERAGE(N444:N463))/STDEV(N444:N463),"-")</f>
        <v>-0.510358142674669</v>
      </c>
      <c r="P455" s="33"/>
      <c r="Q455" s="158" t="s">
        <v>81</v>
      </c>
      <c r="R455" s="156" t="n">
        <f aca="false">N455</f>
        <v>33975</v>
      </c>
      <c r="S455" s="157" t="n">
        <f aca="false">IFERROR((R455-AVERAGE(R444:R463))/STDEV(R444:R463),"-")</f>
        <v>-0.717218086338753</v>
      </c>
      <c r="BV455" s="103"/>
      <c r="BW455" s="103"/>
      <c r="BX455" s="103"/>
      <c r="BY455" s="103"/>
    </row>
    <row r="456" customFormat="false" ht="15.75" hidden="false" customHeight="false" outlineLevel="0" collapsed="false">
      <c r="E456" s="109" t="s">
        <v>138</v>
      </c>
      <c r="F456" s="119" t="n">
        <v>32964</v>
      </c>
      <c r="G456" s="34" t="n">
        <f aca="false">IFERROR((F456-AVERAGE(F444:F463))/STDEV(F444:F463),"-")</f>
        <v>-0.710628688224506</v>
      </c>
      <c r="I456" s="112" t="str">
        <f aca="false">E456</f>
        <v>AB</v>
      </c>
      <c r="J456" s="113" t="n">
        <f aca="false">F456</f>
        <v>32964</v>
      </c>
      <c r="K456" s="114" t="n">
        <f aca="false">IFERROR((J456-AVERAGE(J444:J463))/STDEV(J444:J463),"-")</f>
        <v>-0.672066310551194</v>
      </c>
      <c r="M456" s="158" t="s">
        <v>87</v>
      </c>
      <c r="N456" s="156" t="n">
        <f aca="false">J456</f>
        <v>32964</v>
      </c>
      <c r="O456" s="157" t="n">
        <f aca="false">IFERROR((N456-AVERAGE(N444:N463))/STDEV(N444:N463),"-")</f>
        <v>-0.627991959301894</v>
      </c>
      <c r="P456" s="33"/>
      <c r="Q456" s="158" t="s">
        <v>87</v>
      </c>
      <c r="R456" s="156" t="s">
        <v>115</v>
      </c>
      <c r="S456" s="157" t="str">
        <f aca="false">IFERROR((R456-AVERAGE(R444:R463))/STDEV(R444:R463),"-")</f>
        <v>-</v>
      </c>
      <c r="BV456" s="103"/>
      <c r="BW456" s="103"/>
      <c r="BX456" s="103"/>
      <c r="BY456" s="103"/>
    </row>
    <row r="457" customFormat="false" ht="15.75" hidden="false" customHeight="false" outlineLevel="0" collapsed="false">
      <c r="E457" s="109" t="s">
        <v>96</v>
      </c>
      <c r="F457" s="119" t="n">
        <v>32000</v>
      </c>
      <c r="G457" s="34" t="n">
        <f aca="false">IFERROR((F457-AVERAGE(F444:F463))/STDEV(F444:F463),"-")</f>
        <v>-0.794895900712407</v>
      </c>
      <c r="I457" s="112" t="str">
        <f aca="false">E457</f>
        <v>P</v>
      </c>
      <c r="J457" s="113" t="n">
        <f aca="false">F457</f>
        <v>32000</v>
      </c>
      <c r="K457" s="114" t="n">
        <f aca="false">IFERROR((J457-AVERAGE(J444:J463))/STDEV(J444:J463),"-")</f>
        <v>-0.772380582532692</v>
      </c>
      <c r="M457" s="158" t="s">
        <v>90</v>
      </c>
      <c r="N457" s="156" t="n">
        <f aca="false">J457</f>
        <v>32000</v>
      </c>
      <c r="O457" s="157" t="n">
        <f aca="false">IFERROR((N457-AVERAGE(N444:N463))/STDEV(N444:N463),"-")</f>
        <v>-0.740157141526072</v>
      </c>
      <c r="P457" s="33"/>
      <c r="Q457" s="158" t="s">
        <v>90</v>
      </c>
      <c r="R457" s="156" t="n">
        <f aca="false">N457</f>
        <v>32000</v>
      </c>
      <c r="S457" s="157" t="n">
        <f aca="false">IFERROR((R457-AVERAGE(R444:R463))/STDEV(R444:R463),"-")</f>
        <v>-0.95507428161736</v>
      </c>
      <c r="BV457" s="103"/>
      <c r="BW457" s="103"/>
      <c r="BX457" s="103"/>
      <c r="BY457" s="103"/>
    </row>
    <row r="458" customFormat="false" ht="15.75" hidden="false" customHeight="false" outlineLevel="0" collapsed="false">
      <c r="E458" s="109" t="s">
        <v>52</v>
      </c>
      <c r="F458" s="119" t="n">
        <v>28680</v>
      </c>
      <c r="G458" s="34" t="n">
        <f aca="false">IFERROR((F458-AVERAGE(F444:F463))/STDEV(F444:F463),"-")</f>
        <v>-1.0851107818948</v>
      </c>
      <c r="I458" s="112" t="str">
        <f aca="false">E458</f>
        <v>F</v>
      </c>
      <c r="J458" s="113" t="n">
        <f aca="false">F458</f>
        <v>28680</v>
      </c>
      <c r="K458" s="114" t="n">
        <f aca="false">IFERROR((J458-AVERAGE(J444:J463))/STDEV(J444:J463),"-")</f>
        <v>-1.1178612702698</v>
      </c>
      <c r="M458" s="158" t="s">
        <v>93</v>
      </c>
      <c r="N458" s="156" t="n">
        <f aca="false">J458</f>
        <v>28680</v>
      </c>
      <c r="O458" s="157" t="n">
        <f aca="false">IFERROR((N458-AVERAGE(N444:N463))/STDEV(N444:N463),"-")</f>
        <v>-1.12645216744337</v>
      </c>
      <c r="P458" s="33"/>
      <c r="Q458" s="158" t="s">
        <v>93</v>
      </c>
      <c r="R458" s="156" t="n">
        <f aca="false">N458</f>
        <v>28680</v>
      </c>
      <c r="S458" s="157" t="n">
        <f aca="false">IFERROR((R458-AVERAGE(R444:R463))/STDEV(R444:R463),"-")</f>
        <v>-1.35491355671861</v>
      </c>
      <c r="BV458" s="103"/>
      <c r="BW458" s="103"/>
      <c r="BX458" s="103"/>
      <c r="BY458" s="103"/>
    </row>
    <row r="459" customFormat="false" ht="15.75" hidden="false" customHeight="false" outlineLevel="0" collapsed="false">
      <c r="E459" s="109" t="s">
        <v>134</v>
      </c>
      <c r="F459" s="119" t="n">
        <v>26499</v>
      </c>
      <c r="G459" s="34" t="n">
        <f aca="false">IFERROR((F459-AVERAGE(F444:F463))/STDEV(F444:F463),"-")</f>
        <v>-1.27576097944264</v>
      </c>
      <c r="I459" s="112" t="str">
        <f aca="false">E459</f>
        <v>AA</v>
      </c>
      <c r="J459" s="113" t="n">
        <f aca="false">F459</f>
        <v>26499</v>
      </c>
      <c r="K459" s="114" t="n">
        <f aca="false">IFERROR((J459-AVERAGE(J444:J463))/STDEV(J444:J463),"-")</f>
        <v>-1.34481710760554</v>
      </c>
      <c r="M459" s="158" t="s">
        <v>96</v>
      </c>
      <c r="N459" s="156" t="n">
        <f aca="false">J459</f>
        <v>26499</v>
      </c>
      <c r="O459" s="157" t="n">
        <f aca="false">IFERROR((N459-AVERAGE(N444:N463))/STDEV(N444:N463),"-")</f>
        <v>-1.3802200745294</v>
      </c>
      <c r="P459" s="33"/>
      <c r="Q459" s="158" t="s">
        <v>96</v>
      </c>
      <c r="R459" s="156" t="s">
        <v>115</v>
      </c>
      <c r="S459" s="157" t="str">
        <f aca="false">IFERROR((R459-AVERAGE(R444:R463))/STDEV(R444:R463),"-")</f>
        <v>-</v>
      </c>
      <c r="BV459" s="103"/>
      <c r="BW459" s="103"/>
      <c r="BX459" s="103"/>
      <c r="BY459" s="103"/>
    </row>
    <row r="460" customFormat="false" ht="15.75" hidden="false" customHeight="false" outlineLevel="0" collapsed="false">
      <c r="E460" s="120" t="s">
        <v>103</v>
      </c>
      <c r="F460" s="113" t="str">
        <f aca="false">V107</f>
        <v>-</v>
      </c>
      <c r="G460" s="34" t="str">
        <f aca="false">IFERROR((F460-AVERAGE(F444:F463))/STDEV(F444:F463),"-")</f>
        <v>-</v>
      </c>
      <c r="I460" s="151" t="s">
        <v>103</v>
      </c>
      <c r="J460" s="113" t="str">
        <f aca="false">F460</f>
        <v>-</v>
      </c>
      <c r="K460" s="114" t="str">
        <f aca="false">IFERROR((J460-AVERAGE(J444:J463))/STDEV(J444:J463),"-")</f>
        <v>-</v>
      </c>
      <c r="M460" s="158" t="s">
        <v>103</v>
      </c>
      <c r="N460" s="156" t="str">
        <f aca="false">J460</f>
        <v>-</v>
      </c>
      <c r="O460" s="157" t="str">
        <f aca="false">IFERROR((N460-AVERAGE(N444:N463))/STDEV(N444:N463),"-")</f>
        <v>-</v>
      </c>
      <c r="P460" s="33"/>
      <c r="Q460" s="158" t="s">
        <v>103</v>
      </c>
      <c r="R460" s="156" t="str">
        <f aca="false">N460</f>
        <v>-</v>
      </c>
      <c r="S460" s="157" t="str">
        <f aca="false">IFERROR((R460-AVERAGE(R444:R463))/STDEV(R444:R463),"-")</f>
        <v>-</v>
      </c>
      <c r="BV460" s="103"/>
      <c r="BW460" s="103"/>
      <c r="BX460" s="103"/>
      <c r="BY460" s="103"/>
    </row>
    <row r="461" customFormat="false" ht="15.75" hidden="false" customHeight="false" outlineLevel="0" collapsed="false">
      <c r="E461" s="120" t="s">
        <v>111</v>
      </c>
      <c r="F461" s="113" t="str">
        <f aca="false">V108</f>
        <v>-</v>
      </c>
      <c r="G461" s="34" t="str">
        <f aca="false">IFERROR((F461-AVERAGE(F444:F463))/STDEV(F444:F463),"-")</f>
        <v>-</v>
      </c>
      <c r="I461" s="151" t="s">
        <v>111</v>
      </c>
      <c r="J461" s="113" t="str">
        <f aca="false">F461</f>
        <v>-</v>
      </c>
      <c r="K461" s="114" t="str">
        <f aca="false">IFERROR((J461-AVERAGE(J444:J463))/STDEV(J444:J463),"-")</f>
        <v>-</v>
      </c>
      <c r="M461" s="158" t="s">
        <v>111</v>
      </c>
      <c r="N461" s="156" t="str">
        <f aca="false">J461</f>
        <v>-</v>
      </c>
      <c r="O461" s="157" t="str">
        <f aca="false">IFERROR((N461-AVERAGE(N444:N463))/STDEV(N444:N463),"-")</f>
        <v>-</v>
      </c>
      <c r="P461" s="33"/>
      <c r="Q461" s="158" t="s">
        <v>111</v>
      </c>
      <c r="R461" s="156" t="str">
        <f aca="false">N461</f>
        <v>-</v>
      </c>
      <c r="S461" s="157" t="str">
        <f aca="false">IFERROR((R461-AVERAGE(R444:R463))/STDEV(R444:R463),"-")</f>
        <v>-</v>
      </c>
      <c r="BV461" s="103"/>
      <c r="BW461" s="103"/>
      <c r="BX461" s="103"/>
      <c r="BY461" s="103"/>
    </row>
    <row r="462" customFormat="false" ht="15.75" hidden="false" customHeight="false" outlineLevel="0" collapsed="false">
      <c r="E462" s="120" t="s">
        <v>107</v>
      </c>
      <c r="F462" s="113" t="str">
        <f aca="false">V109</f>
        <v>-</v>
      </c>
      <c r="G462" s="34" t="str">
        <f aca="false">IFERROR((F462-AVERAGE(F444:F463))/STDEV(F444:F463),"-")</f>
        <v>-</v>
      </c>
      <c r="I462" s="151" t="s">
        <v>107</v>
      </c>
      <c r="J462" s="113" t="str">
        <f aca="false">F462</f>
        <v>-</v>
      </c>
      <c r="K462" s="114" t="str">
        <f aca="false">IFERROR((J462-AVERAGE(J444:J463))/STDEV(J444:J463),"-")</f>
        <v>-</v>
      </c>
      <c r="M462" s="158" t="s">
        <v>107</v>
      </c>
      <c r="N462" s="156" t="str">
        <f aca="false">J462</f>
        <v>-</v>
      </c>
      <c r="O462" s="157" t="str">
        <f aca="false">IFERROR((N462-AVERAGE(N444:N463))/STDEV(N444:N463),"-")</f>
        <v>-</v>
      </c>
      <c r="P462" s="33"/>
      <c r="Q462" s="158" t="s">
        <v>107</v>
      </c>
      <c r="R462" s="156" t="str">
        <f aca="false">N462</f>
        <v>-</v>
      </c>
      <c r="S462" s="157" t="str">
        <f aca="false">IFERROR((R462-AVERAGE(R444:R463))/STDEV(R444:R463),"-")</f>
        <v>-</v>
      </c>
      <c r="BV462" s="103"/>
      <c r="BW462" s="103"/>
      <c r="BX462" s="103"/>
      <c r="BY462" s="103"/>
    </row>
    <row r="463" customFormat="false" ht="15.75" hidden="false" customHeight="false" outlineLevel="0" collapsed="false">
      <c r="E463" s="120" t="s">
        <v>116</v>
      </c>
      <c r="F463" s="113" t="s">
        <v>115</v>
      </c>
      <c r="G463" s="34" t="str">
        <f aca="false">IFERROR((F463-AVERAGE(F444:F463))/STDEV(F444:F463),"-")</f>
        <v>-</v>
      </c>
      <c r="I463" s="151" t="s">
        <v>116</v>
      </c>
      <c r="J463" s="113" t="str">
        <f aca="false">F463</f>
        <v>-</v>
      </c>
      <c r="K463" s="114" t="str">
        <f aca="false">IFERROR((J463-AVERAGE(J444:J463))/STDEV(J444:J463),"-")</f>
        <v>-</v>
      </c>
      <c r="M463" s="158" t="s">
        <v>116</v>
      </c>
      <c r="N463" s="156" t="str">
        <f aca="false">J463</f>
        <v>-</v>
      </c>
      <c r="O463" s="157" t="str">
        <f aca="false">IFERROR((N463-AVERAGE(N444:N463))/STDEV(N444:N463),"-")</f>
        <v>-</v>
      </c>
      <c r="P463" s="33"/>
      <c r="Q463" s="158" t="s">
        <v>116</v>
      </c>
      <c r="R463" s="156" t="str">
        <f aca="false">N463</f>
        <v>-</v>
      </c>
      <c r="S463" s="157" t="str">
        <f aca="false">IFERROR((R463-AVERAGE(R444:R463))/STDEV(R444:R463),"-")</f>
        <v>-</v>
      </c>
      <c r="BV463" s="103"/>
      <c r="BW463" s="103"/>
      <c r="BX463" s="103"/>
      <c r="BY463" s="103"/>
    </row>
    <row r="464" customFormat="false" ht="30.75" hidden="false" customHeight="false" outlineLevel="0" collapsed="false">
      <c r="A464" s="2"/>
      <c r="B464" s="2"/>
      <c r="C464" s="2"/>
      <c r="D464" s="2"/>
      <c r="E464" s="124" t="s">
        <v>369</v>
      </c>
      <c r="F464" s="125" t="n">
        <f aca="false">STDEV(F444:F463)/AVERAGE(F444:F463)</f>
        <v>0.278384984336939</v>
      </c>
      <c r="G464" s="13"/>
      <c r="H464" s="2"/>
      <c r="I464" s="126" t="s">
        <v>369</v>
      </c>
      <c r="J464" s="127" t="n">
        <f aca="false">STDEV(J444:J463)/AVERAGE(J444:J463)</f>
        <v>0.243764805718924</v>
      </c>
      <c r="K464" s="128"/>
      <c r="L464" s="2"/>
      <c r="M464" s="159" t="s">
        <v>369</v>
      </c>
      <c r="N464" s="160" t="n">
        <f aca="false">STDEV(N444:N463)/AVERAGE(N444:N463)</f>
        <v>0.224040299668285</v>
      </c>
      <c r="O464" s="161"/>
      <c r="P464" s="161"/>
      <c r="Q464" s="159" t="s">
        <v>369</v>
      </c>
      <c r="R464" s="160" t="n">
        <f aca="false">STDEV(R444:R463)/AVERAGE(R444:R463)</f>
        <v>0.20794573925339</v>
      </c>
      <c r="S464" s="161"/>
      <c r="T464" s="2"/>
      <c r="X464" s="2"/>
      <c r="Y464" s="2"/>
      <c r="BV464" s="103"/>
      <c r="BW464" s="103"/>
      <c r="BX464" s="103"/>
      <c r="BY464" s="103"/>
    </row>
    <row r="465" customFormat="false" ht="15" hidden="false" customHeight="false" outlineLevel="0" collapsed="false">
      <c r="F465" s="132" t="s">
        <v>370</v>
      </c>
      <c r="G465" s="133" t="n">
        <f aca="false">LARGE(G444:G463,1)</f>
        <v>2.19107081501834</v>
      </c>
      <c r="J465" s="132" t="s">
        <v>370</v>
      </c>
      <c r="K465" s="133" t="n">
        <f aca="false">LARGE(K444:K463,1)</f>
        <v>1.98522129247737</v>
      </c>
      <c r="M465" s="33"/>
      <c r="N465" s="33" t="s">
        <v>370</v>
      </c>
      <c r="O465" s="157" t="n">
        <f aca="false">LARGE(O444:O463,1)</f>
        <v>1.76145221305882</v>
      </c>
      <c r="P465" s="33"/>
      <c r="Q465" s="33"/>
      <c r="R465" s="33" t="s">
        <v>370</v>
      </c>
      <c r="S465" s="157" t="n">
        <f aca="false">LARGE(S444:S463,1)</f>
        <v>1.63424632521304</v>
      </c>
      <c r="BV465" s="103"/>
      <c r="BW465" s="103"/>
      <c r="BX465" s="103"/>
      <c r="BY465" s="103"/>
    </row>
    <row r="466" customFormat="false" ht="15" hidden="false" customHeight="false" outlineLevel="0" collapsed="false">
      <c r="F466" s="134" t="s">
        <v>371</v>
      </c>
      <c r="G466" s="135" t="n">
        <f aca="false">SMALL(G444:G463,1)</f>
        <v>-1.27576097944264</v>
      </c>
      <c r="J466" s="134" t="s">
        <v>371</v>
      </c>
      <c r="K466" s="135" t="n">
        <f aca="false">SMALL(K444:K463,1)</f>
        <v>-1.34481710760554</v>
      </c>
      <c r="M466" s="33"/>
      <c r="N466" s="33" t="s">
        <v>371</v>
      </c>
      <c r="O466" s="157" t="n">
        <f aca="false">SMALL(O444:O463,1)</f>
        <v>-1.3802200745294</v>
      </c>
      <c r="P466" s="33"/>
      <c r="Q466" s="33"/>
      <c r="R466" s="33" t="s">
        <v>371</v>
      </c>
      <c r="S466" s="157" t="n">
        <f aca="false">SMALL(S444:S463,1)</f>
        <v>-1.35491355671861</v>
      </c>
      <c r="BV466" s="103"/>
      <c r="BW466" s="103"/>
      <c r="BX466" s="103"/>
      <c r="BY466" s="103"/>
    </row>
    <row r="467" customFormat="false" ht="15" hidden="false" customHeight="false" outlineLevel="0" collapsed="false">
      <c r="B467" s="3" t="s">
        <v>372</v>
      </c>
      <c r="C467" s="136" t="n">
        <f aca="false">COUNT(J444:J463)</f>
        <v>15</v>
      </c>
      <c r="F467" s="134" t="s">
        <v>373</v>
      </c>
      <c r="G467" s="135" t="n">
        <f aca="false">IF(ABS(G465)&gt;ABS(G466),G465,G466)</f>
        <v>2.19107081501834</v>
      </c>
      <c r="J467" s="134" t="s">
        <v>373</v>
      </c>
      <c r="K467" s="135" t="n">
        <f aca="false">IF(ABS(K465)&gt;ABS(K466),K465,K466)</f>
        <v>1.98522129247737</v>
      </c>
      <c r="M467" s="33"/>
      <c r="N467" s="33" t="s">
        <v>373</v>
      </c>
      <c r="O467" s="157" t="n">
        <f aca="false">IF(ABS(O465)&gt;ABS(O466),O465,O466)</f>
        <v>1.76145221305882</v>
      </c>
      <c r="P467" s="33"/>
      <c r="Q467" s="33"/>
      <c r="R467" s="33" t="s">
        <v>373</v>
      </c>
      <c r="S467" s="157" t="n">
        <f aca="false">IF(ABS(S465)&gt;ABS(S466),S465,S466)</f>
        <v>1.63424632521304</v>
      </c>
      <c r="BV467" s="103"/>
      <c r="BW467" s="103"/>
      <c r="BX467" s="103"/>
      <c r="BY467" s="103"/>
    </row>
    <row r="468" customFormat="false" ht="15" hidden="false" customHeight="false" outlineLevel="0" collapsed="false">
      <c r="B468" s="134" t="s">
        <v>374</v>
      </c>
      <c r="C468" s="138" t="n">
        <f aca="false">K468</f>
        <v>39422.4222222222</v>
      </c>
      <c r="F468" s="134" t="s">
        <v>374</v>
      </c>
      <c r="G468" s="139" t="n">
        <f aca="false">AVERAGE(F444:F463)</f>
        <v>41093.4495833333</v>
      </c>
      <c r="J468" s="134" t="s">
        <v>374</v>
      </c>
      <c r="K468" s="139" t="n">
        <f aca="false">AVERAGE(J444:J463)</f>
        <v>39422.4222222222</v>
      </c>
      <c r="M468" s="33"/>
      <c r="N468" s="33" t="s">
        <v>374</v>
      </c>
      <c r="O468" s="162"/>
      <c r="P468" s="33"/>
      <c r="Q468" s="33"/>
      <c r="R468" s="33" t="s">
        <v>374</v>
      </c>
      <c r="S468" s="162"/>
      <c r="BV468" s="103"/>
      <c r="BW468" s="103"/>
      <c r="BX468" s="103"/>
      <c r="BY468" s="103"/>
    </row>
    <row r="469" customFormat="false" ht="15" hidden="false" customHeight="false" outlineLevel="0" collapsed="false">
      <c r="B469" s="134" t="s">
        <v>375</v>
      </c>
      <c r="C469" s="138" t="n">
        <f aca="false">K469</f>
        <v>35482</v>
      </c>
      <c r="F469" s="134" t="s">
        <v>375</v>
      </c>
      <c r="G469" s="143" t="n">
        <f aca="false">MEDIAN(F444:F463)</f>
        <v>36178.5</v>
      </c>
      <c r="J469" s="134" t="s">
        <v>375</v>
      </c>
      <c r="K469" s="143" t="n">
        <f aca="false">MEDIAN(J444:J463)</f>
        <v>35482</v>
      </c>
      <c r="M469" s="33"/>
      <c r="N469" s="33" t="s">
        <v>375</v>
      </c>
      <c r="O469" s="147"/>
      <c r="P469" s="33"/>
      <c r="Q469" s="33"/>
      <c r="R469" s="33" t="s">
        <v>375</v>
      </c>
      <c r="S469" s="147"/>
      <c r="BV469" s="103"/>
      <c r="BW469" s="103"/>
      <c r="BX469" s="103"/>
      <c r="BY469" s="103"/>
    </row>
    <row r="471" customFormat="false" ht="15.75" hidden="false" customHeight="false" outlineLevel="0" collapsed="false"/>
    <row r="472" customFormat="false" ht="15" hidden="false" customHeight="false" outlineLevel="0" collapsed="false">
      <c r="B472" s="3" t="n">
        <v>13</v>
      </c>
      <c r="C472" s="97" t="n">
        <f aca="false">COUNT(F474:F493)-$BD$16</f>
        <v>0</v>
      </c>
      <c r="E472" s="99" t="str">
        <f aca="false">"ITEM "&amp;B472&amp;" - ITERAÇÃO 01"</f>
        <v>ITEM 13 - ITERAÇÃO 01</v>
      </c>
      <c r="F472" s="99"/>
      <c r="G472" s="99"/>
      <c r="I472" s="100" t="str">
        <f aca="false">"ITEM "&amp;B472&amp;" - ITERAÇÃO 02"</f>
        <v>ITEM 13 - ITERAÇÃO 02</v>
      </c>
      <c r="J472" s="100"/>
      <c r="K472" s="100"/>
      <c r="L472" s="33"/>
      <c r="M472" s="100" t="str">
        <f aca="false">"ITEM "&amp;B472&amp;" - ITERAÇÃO 03"</f>
        <v>ITEM 13 - ITERAÇÃO 03</v>
      </c>
      <c r="N472" s="100"/>
      <c r="O472" s="100"/>
      <c r="P472" s="33"/>
      <c r="Q472" s="100" t="str">
        <f aca="false">"ITEM "&amp;B472&amp;" - ITERAÇÃO 04"</f>
        <v>ITEM 13 - ITERAÇÃO 04</v>
      </c>
      <c r="R472" s="100"/>
      <c r="S472" s="100"/>
      <c r="BV472" s="103"/>
      <c r="BW472" s="103"/>
      <c r="BX472" s="103"/>
      <c r="BY472" s="103"/>
    </row>
    <row r="473" customFormat="false" ht="15" hidden="false" customHeight="false" outlineLevel="0" collapsed="false">
      <c r="E473" s="106" t="s">
        <v>363</v>
      </c>
      <c r="F473" s="105" t="s">
        <v>364</v>
      </c>
      <c r="G473" s="107" t="s">
        <v>365</v>
      </c>
      <c r="I473" s="153" t="s">
        <v>363</v>
      </c>
      <c r="J473" s="153" t="s">
        <v>364</v>
      </c>
      <c r="K473" s="153" t="s">
        <v>365</v>
      </c>
      <c r="L473" s="33"/>
      <c r="M473" s="153" t="s">
        <v>363</v>
      </c>
      <c r="N473" s="153" t="s">
        <v>364</v>
      </c>
      <c r="O473" s="153" t="s">
        <v>365</v>
      </c>
      <c r="P473" s="33"/>
      <c r="Q473" s="153" t="s">
        <v>363</v>
      </c>
      <c r="R473" s="153" t="s">
        <v>364</v>
      </c>
      <c r="S473" s="153" t="s">
        <v>365</v>
      </c>
      <c r="BV473" s="103"/>
      <c r="BW473" s="103"/>
      <c r="BX473" s="103"/>
      <c r="BY473" s="103"/>
    </row>
    <row r="474" customFormat="false" ht="15.75" hidden="false" customHeight="false" outlineLevel="0" collapsed="false">
      <c r="E474" s="154" t="s">
        <v>103</v>
      </c>
      <c r="F474" s="118" t="n">
        <v>12688</v>
      </c>
      <c r="G474" s="114" t="n">
        <f aca="false">IFERROR((F474-AVERAGE(F474:F493))/STDEV(F474:F493),"-")</f>
        <v>1.63614099237603</v>
      </c>
      <c r="I474" s="155" t="str">
        <f aca="false">E474</f>
        <v>Q</v>
      </c>
      <c r="J474" s="156" t="s">
        <v>115</v>
      </c>
      <c r="K474" s="157" t="str">
        <f aca="false">IFERROR((J474-AVERAGE(J474:J493))/STDEV(J474:J493),"-")</f>
        <v>-</v>
      </c>
      <c r="L474" s="33"/>
      <c r="M474" s="158" t="s">
        <v>19</v>
      </c>
      <c r="N474" s="156" t="str">
        <f aca="false">J474</f>
        <v>-</v>
      </c>
      <c r="O474" s="157" t="str">
        <f aca="false">IFERROR((N474-AVERAGE(N474:N493))/STDEV(N474:N493),"-")</f>
        <v>-</v>
      </c>
      <c r="P474" s="33"/>
      <c r="Q474" s="158" t="s">
        <v>19</v>
      </c>
      <c r="R474" s="156" t="str">
        <f aca="false">N474</f>
        <v>-</v>
      </c>
      <c r="S474" s="157" t="str">
        <f aca="false">IFERROR((R474-AVERAGE(R474:R493))/STDEV(R474:R493),"-")</f>
        <v>-</v>
      </c>
      <c r="BV474" s="103"/>
      <c r="BW474" s="103"/>
      <c r="BX474" s="103"/>
      <c r="BY474" s="103"/>
    </row>
    <row r="475" customFormat="false" ht="15.75" hidden="false" customHeight="false" outlineLevel="0" collapsed="false">
      <c r="E475" s="154" t="s">
        <v>116</v>
      </c>
      <c r="F475" s="118" t="n">
        <v>11500</v>
      </c>
      <c r="G475" s="114" t="n">
        <f aca="false">IFERROR((F475-AVERAGE(F474:F493))/STDEV(F474:F493),"-")</f>
        <v>1.00639091829097</v>
      </c>
      <c r="I475" s="155" t="str">
        <f aca="false">E475</f>
        <v>T</v>
      </c>
      <c r="J475" s="156" t="n">
        <f aca="false">F475</f>
        <v>11500</v>
      </c>
      <c r="K475" s="157" t="n">
        <f aca="false">IFERROR((J475-AVERAGE(J474:J493))/STDEV(J474:J493),"-")</f>
        <v>1.4344279110658</v>
      </c>
      <c r="L475" s="33"/>
      <c r="M475" s="158" t="s">
        <v>28</v>
      </c>
      <c r="N475" s="156" t="s">
        <v>115</v>
      </c>
      <c r="O475" s="157" t="str">
        <f aca="false">IFERROR((N475-AVERAGE(N474:N493))/STDEV(N474:N493),"-")</f>
        <v>-</v>
      </c>
      <c r="P475" s="33"/>
      <c r="Q475" s="158" t="s">
        <v>28</v>
      </c>
      <c r="R475" s="156" t="str">
        <f aca="false">N475</f>
        <v>-</v>
      </c>
      <c r="S475" s="157" t="str">
        <f aca="false">IFERROR((R475-AVERAGE(R474:R493))/STDEV(R474:R493),"-")</f>
        <v>-</v>
      </c>
      <c r="BV475" s="103"/>
      <c r="BW475" s="103"/>
      <c r="BX475" s="103"/>
      <c r="BY475" s="103"/>
    </row>
    <row r="476" customFormat="false" ht="15.75" hidden="false" customHeight="false" outlineLevel="0" collapsed="false">
      <c r="E476" s="154" t="s">
        <v>118</v>
      </c>
      <c r="F476" s="118" t="n">
        <v>11200</v>
      </c>
      <c r="G476" s="114" t="n">
        <f aca="false">IFERROR((F476-AVERAGE(F474:F493))/STDEV(F474:F493),"-")</f>
        <v>0.84736312180484</v>
      </c>
      <c r="I476" s="155" t="str">
        <f aca="false">E476</f>
        <v>U</v>
      </c>
      <c r="J476" s="156" t="n">
        <f aca="false">F476</f>
        <v>11200</v>
      </c>
      <c r="K476" s="157" t="n">
        <f aca="false">IFERROR((J476-AVERAGE(J474:J493))/STDEV(J474:J493),"-")</f>
        <v>1.24604546768609</v>
      </c>
      <c r="L476" s="33"/>
      <c r="M476" s="158" t="s">
        <v>38</v>
      </c>
      <c r="N476" s="156" t="n">
        <f aca="false">J476</f>
        <v>11200</v>
      </c>
      <c r="O476" s="157" t="n">
        <f aca="false">IFERROR((N476-AVERAGE(N474:N493))/STDEV(N474:N493),"-")</f>
        <v>1.64845419733623</v>
      </c>
      <c r="P476" s="33"/>
      <c r="Q476" s="158" t="s">
        <v>38</v>
      </c>
      <c r="R476" s="156" t="n">
        <f aca="false">N476</f>
        <v>11200</v>
      </c>
      <c r="S476" s="157" t="n">
        <f aca="false">IFERROR((R476-AVERAGE(R474:R493))/STDEV(R474:R493),"-")</f>
        <v>1.64845419733623</v>
      </c>
      <c r="BV476" s="103"/>
      <c r="BW476" s="103"/>
      <c r="BX476" s="103"/>
      <c r="BY476" s="103"/>
    </row>
    <row r="477" customFormat="false" ht="15.75" hidden="false" customHeight="false" outlineLevel="0" collapsed="false">
      <c r="E477" s="154" t="s">
        <v>111</v>
      </c>
      <c r="F477" s="118" t="n">
        <v>10289</v>
      </c>
      <c r="G477" s="114" t="n">
        <f aca="false">IFERROR((F477-AVERAGE(F474:F493))/STDEV(F474:F493),"-")</f>
        <v>0.364448713141967</v>
      </c>
      <c r="I477" s="155" t="str">
        <f aca="false">E477</f>
        <v>R</v>
      </c>
      <c r="J477" s="156" t="n">
        <f aca="false">F477</f>
        <v>10289</v>
      </c>
      <c r="K477" s="157" t="n">
        <f aca="false">IFERROR((J477-AVERAGE(J474:J493))/STDEV(J474:J493),"-")</f>
        <v>0.673990781289698</v>
      </c>
      <c r="L477" s="33"/>
      <c r="M477" s="158" t="s">
        <v>43</v>
      </c>
      <c r="N477" s="156" t="n">
        <f aca="false">J477</f>
        <v>10289</v>
      </c>
      <c r="O477" s="157" t="n">
        <f aca="false">IFERROR((N477-AVERAGE(N474:N493))/STDEV(N474:N493),"-")</f>
        <v>0.998537233564288</v>
      </c>
      <c r="P477" s="33"/>
      <c r="Q477" s="158" t="s">
        <v>43</v>
      </c>
      <c r="R477" s="156" t="n">
        <f aca="false">N477</f>
        <v>10289</v>
      </c>
      <c r="S477" s="157" t="n">
        <f aca="false">IFERROR((R477-AVERAGE(R474:R493))/STDEV(R474:R493),"-")</f>
        <v>0.998537233564288</v>
      </c>
      <c r="BV477" s="103"/>
      <c r="BW477" s="103"/>
      <c r="BX477" s="103"/>
      <c r="BY477" s="103"/>
    </row>
    <row r="478" customFormat="false" ht="15.75" hidden="false" customHeight="false" outlineLevel="0" collapsed="false">
      <c r="E478" s="154" t="s">
        <v>120</v>
      </c>
      <c r="F478" s="118" t="n">
        <v>9236</v>
      </c>
      <c r="G478" s="114" t="n">
        <f aca="false">IFERROR((F478-AVERAGE(F474:F493))/STDEV(F474:F493),"-")</f>
        <v>-0.193738852524338</v>
      </c>
      <c r="I478" s="155" t="str">
        <f aca="false">E478</f>
        <v>V</v>
      </c>
      <c r="J478" s="156" t="n">
        <f aca="false">F478</f>
        <v>9236</v>
      </c>
      <c r="K478" s="157" t="n">
        <f aca="false">IFERROR((J478-AVERAGE(J474:J493))/STDEV(J474:J493),"-")</f>
        <v>0.0127684050269073</v>
      </c>
      <c r="L478" s="33"/>
      <c r="M478" s="158" t="s">
        <v>48</v>
      </c>
      <c r="N478" s="156" t="n">
        <f aca="false">J478</f>
        <v>9236</v>
      </c>
      <c r="O478" s="157" t="n">
        <f aca="false">IFERROR((N478-AVERAGE(N474:N493))/STDEV(N474:N493),"-")</f>
        <v>0.2473159790617</v>
      </c>
      <c r="P478" s="33"/>
      <c r="Q478" s="158" t="s">
        <v>48</v>
      </c>
      <c r="R478" s="156" t="n">
        <f aca="false">N478</f>
        <v>9236</v>
      </c>
      <c r="S478" s="157" t="n">
        <f aca="false">IFERROR((R478-AVERAGE(R474:R493))/STDEV(R474:R493),"-")</f>
        <v>0.2473159790617</v>
      </c>
      <c r="BV478" s="103"/>
      <c r="BW478" s="103"/>
      <c r="BX478" s="103"/>
      <c r="BY478" s="103"/>
    </row>
    <row r="479" customFormat="false" ht="15.75" hidden="false" customHeight="false" outlineLevel="0" collapsed="false">
      <c r="E479" s="154" t="s">
        <v>74</v>
      </c>
      <c r="F479" s="119" t="n">
        <v>8163.33</v>
      </c>
      <c r="G479" s="114" t="n">
        <f aca="false">IFERROR((F479-AVERAGE(F474:F493))/STDEV(F474:F493),"-")</f>
        <v>-0.762353340713584</v>
      </c>
      <c r="I479" s="155" t="str">
        <f aca="false">E479</f>
        <v>K</v>
      </c>
      <c r="J479" s="156" t="n">
        <f aca="false">F479</f>
        <v>8163.33</v>
      </c>
      <c r="K479" s="157" t="n">
        <f aca="false">IFERROR((J479-AVERAGE(J474:J493))/STDEV(J474:J493),"-")</f>
        <v>-0.660805580106812</v>
      </c>
      <c r="L479" s="33"/>
      <c r="M479" s="158" t="s">
        <v>52</v>
      </c>
      <c r="N479" s="156" t="n">
        <f aca="false">J479</f>
        <v>8163.33</v>
      </c>
      <c r="O479" s="157" t="n">
        <f aca="false">IFERROR((N479-AVERAGE(N474:N493))/STDEV(N474:N493),"-")</f>
        <v>-0.517938059938575</v>
      </c>
      <c r="P479" s="33"/>
      <c r="Q479" s="158" t="s">
        <v>52</v>
      </c>
      <c r="R479" s="156" t="n">
        <f aca="false">N479</f>
        <v>8163.33</v>
      </c>
      <c r="S479" s="157" t="n">
        <f aca="false">IFERROR((R479-AVERAGE(R474:R493))/STDEV(R474:R493),"-")</f>
        <v>-0.517938059938575</v>
      </c>
      <c r="BV479" s="103"/>
      <c r="BW479" s="103"/>
      <c r="BX479" s="103"/>
      <c r="BY479" s="103"/>
    </row>
    <row r="480" customFormat="false" ht="15.75" hidden="false" customHeight="false" outlineLevel="0" collapsed="false">
      <c r="E480" s="154" t="s">
        <v>187</v>
      </c>
      <c r="F480" s="119" t="n">
        <v>8037</v>
      </c>
      <c r="G480" s="114" t="n">
        <f aca="false">IFERROR((F480-AVERAGE(F474:F493))/STDEV(F474:F493),"-")</f>
        <v>-0.829319945813893</v>
      </c>
      <c r="I480" s="155" t="str">
        <f aca="false">E480</f>
        <v>AK</v>
      </c>
      <c r="J480" s="156" t="n">
        <f aca="false">F480</f>
        <v>8037</v>
      </c>
      <c r="K480" s="157" t="n">
        <f aca="false">IFERROR((J480-AVERAGE(J474:J493))/STDEV(J474:J493),"-")</f>
        <v>-0.74013342701401</v>
      </c>
      <c r="L480" s="33"/>
      <c r="M480" s="158" t="s">
        <v>56</v>
      </c>
      <c r="N480" s="156" t="n">
        <f aca="false">J480</f>
        <v>8037</v>
      </c>
      <c r="O480" s="157" t="n">
        <f aca="false">IFERROR((N480-AVERAGE(N474:N493))/STDEV(N474:N493),"-")</f>
        <v>-0.608063208163943</v>
      </c>
      <c r="P480" s="33"/>
      <c r="Q480" s="158" t="s">
        <v>56</v>
      </c>
      <c r="R480" s="156" t="n">
        <f aca="false">N480</f>
        <v>8037</v>
      </c>
      <c r="S480" s="157" t="n">
        <f aca="false">IFERROR((R480-AVERAGE(R474:R493))/STDEV(R474:R493),"-")</f>
        <v>-0.608063208163943</v>
      </c>
      <c r="BV480" s="103"/>
      <c r="BW480" s="103"/>
      <c r="BX480" s="103"/>
      <c r="BY480" s="103"/>
    </row>
    <row r="481" customFormat="false" ht="15.75" hidden="false" customHeight="false" outlineLevel="0" collapsed="false">
      <c r="E481" s="154" t="s">
        <v>205</v>
      </c>
      <c r="F481" s="119" t="n">
        <v>7800</v>
      </c>
      <c r="G481" s="114" t="n">
        <f aca="false">IFERROR((F481-AVERAGE(F474:F493))/STDEV(F474:F493),"-")</f>
        <v>-0.954951905037933</v>
      </c>
      <c r="I481" s="155" t="str">
        <f aca="false">E481</f>
        <v>AQ</v>
      </c>
      <c r="J481" s="156" t="n">
        <f aca="false">F481</f>
        <v>7800</v>
      </c>
      <c r="K481" s="157" t="n">
        <f aca="false">IFERROR((J481-AVERAGE(J474:J493))/STDEV(J474:J493),"-")</f>
        <v>-0.888955557283982</v>
      </c>
      <c r="L481" s="33"/>
      <c r="M481" s="158" t="s">
        <v>62</v>
      </c>
      <c r="N481" s="156" t="n">
        <f aca="false">J481</f>
        <v>7800</v>
      </c>
      <c r="O481" s="157" t="n">
        <f aca="false">IFERROR((N481-AVERAGE(N474:N493))/STDEV(N474:N493),"-")</f>
        <v>-0.777141496214383</v>
      </c>
      <c r="P481" s="33"/>
      <c r="Q481" s="158" t="s">
        <v>62</v>
      </c>
      <c r="R481" s="156" t="n">
        <f aca="false">N481</f>
        <v>7800</v>
      </c>
      <c r="S481" s="157" t="n">
        <f aca="false">IFERROR((R481-AVERAGE(R474:R493))/STDEV(R474:R493),"-")</f>
        <v>-0.777141496214383</v>
      </c>
      <c r="BV481" s="103"/>
      <c r="BW481" s="103"/>
      <c r="BX481" s="103"/>
      <c r="BY481" s="103"/>
    </row>
    <row r="482" customFormat="false" ht="15.75" hidden="false" customHeight="false" outlineLevel="0" collapsed="false">
      <c r="E482" s="154" t="s">
        <v>209</v>
      </c>
      <c r="F482" s="119" t="n">
        <v>7500</v>
      </c>
      <c r="G482" s="114" t="n">
        <f aca="false">IFERROR((F482-AVERAGE(F474:F493))/STDEV(F474:F493),"-")</f>
        <v>-1.11397970152406</v>
      </c>
      <c r="I482" s="155" t="str">
        <f aca="false">E482</f>
        <v>AR</v>
      </c>
      <c r="J482" s="156" t="n">
        <f aca="false">F482</f>
        <v>7500</v>
      </c>
      <c r="K482" s="157" t="n">
        <f aca="false">IFERROR((J482-AVERAGE(J474:J493))/STDEV(J474:J493),"-")</f>
        <v>-1.07733800066369</v>
      </c>
      <c r="L482" s="33"/>
      <c r="M482" s="158" t="s">
        <v>68</v>
      </c>
      <c r="N482" s="156" t="n">
        <f aca="false">J482</f>
        <v>7500</v>
      </c>
      <c r="O482" s="157" t="n">
        <f aca="false">IFERROR((N482-AVERAGE(N474:N493))/STDEV(N474:N493),"-")</f>
        <v>-0.99116464564532</v>
      </c>
      <c r="P482" s="33"/>
      <c r="Q482" s="158" t="s">
        <v>68</v>
      </c>
      <c r="R482" s="156" t="n">
        <f aca="false">N482</f>
        <v>7500</v>
      </c>
      <c r="S482" s="157" t="n">
        <f aca="false">IFERROR((R482-AVERAGE(R474:R493))/STDEV(R474:R493),"-")</f>
        <v>-0.99116464564532</v>
      </c>
      <c r="BV482" s="103"/>
      <c r="BW482" s="103"/>
      <c r="BX482" s="103"/>
      <c r="BY482" s="103"/>
    </row>
    <row r="483" customFormat="false" ht="15.75" hidden="false" customHeight="false" outlineLevel="0" collapsed="false">
      <c r="E483" s="151" t="s">
        <v>70</v>
      </c>
      <c r="F483" s="113" t="s">
        <v>115</v>
      </c>
      <c r="G483" s="114" t="str">
        <f aca="false">IFERROR((F483-AVERAGE(F474:F493))/STDEV(F474:F493),"-")</f>
        <v>-</v>
      </c>
      <c r="I483" s="158" t="s">
        <v>70</v>
      </c>
      <c r="J483" s="156" t="str">
        <f aca="false">F483</f>
        <v>-</v>
      </c>
      <c r="K483" s="157" t="str">
        <f aca="false">IFERROR((J483-AVERAGE(J474:J493))/STDEV(J474:J493),"-")</f>
        <v>-</v>
      </c>
      <c r="L483" s="33"/>
      <c r="M483" s="158" t="s">
        <v>70</v>
      </c>
      <c r="N483" s="156" t="str">
        <f aca="false">J483</f>
        <v>-</v>
      </c>
      <c r="O483" s="157" t="str">
        <f aca="false">IFERROR((N483-AVERAGE(N474:N493))/STDEV(N474:N493),"-")</f>
        <v>-</v>
      </c>
      <c r="P483" s="33"/>
      <c r="Q483" s="158" t="s">
        <v>70</v>
      </c>
      <c r="R483" s="156" t="str">
        <f aca="false">N483</f>
        <v>-</v>
      </c>
      <c r="S483" s="157" t="str">
        <f aca="false">IFERROR((R483-AVERAGE(R474:R493))/STDEV(R474:R493),"-")</f>
        <v>-</v>
      </c>
      <c r="BV483" s="103"/>
      <c r="BW483" s="103"/>
      <c r="BX483" s="103"/>
      <c r="BY483" s="103"/>
    </row>
    <row r="484" customFormat="false" ht="15.75" hidden="false" customHeight="false" outlineLevel="0" collapsed="false">
      <c r="E484" s="151" t="s">
        <v>74</v>
      </c>
      <c r="F484" s="113" t="s">
        <v>115</v>
      </c>
      <c r="G484" s="114" t="str">
        <f aca="false">IFERROR((F484-AVERAGE(F474:F493))/STDEV(F474:F493),"-")</f>
        <v>-</v>
      </c>
      <c r="I484" s="158" t="s">
        <v>74</v>
      </c>
      <c r="J484" s="156" t="str">
        <f aca="false">F484</f>
        <v>-</v>
      </c>
      <c r="K484" s="157" t="str">
        <f aca="false">IFERROR((J484-AVERAGE(J474:J493))/STDEV(J474:J493),"-")</f>
        <v>-</v>
      </c>
      <c r="L484" s="33"/>
      <c r="M484" s="158" t="s">
        <v>74</v>
      </c>
      <c r="N484" s="156" t="s">
        <v>115</v>
      </c>
      <c r="O484" s="157" t="str">
        <f aca="false">IFERROR((N484-AVERAGE(N474:N493))/STDEV(N474:N493),"-")</f>
        <v>-</v>
      </c>
      <c r="P484" s="33"/>
      <c r="Q484" s="158" t="s">
        <v>74</v>
      </c>
      <c r="R484" s="156" t="str">
        <f aca="false">N484</f>
        <v>-</v>
      </c>
      <c r="S484" s="157" t="str">
        <f aca="false">IFERROR((R484-AVERAGE(R474:R493))/STDEV(R474:R493),"-")</f>
        <v>-</v>
      </c>
      <c r="BV484" s="103"/>
      <c r="BW484" s="103"/>
      <c r="BX484" s="103"/>
      <c r="BY484" s="103"/>
    </row>
    <row r="485" customFormat="false" ht="15.75" hidden="false" customHeight="false" outlineLevel="0" collapsed="false">
      <c r="E485" s="151" t="s">
        <v>81</v>
      </c>
      <c r="F485" s="113" t="s">
        <v>115</v>
      </c>
      <c r="G485" s="114" t="str">
        <f aca="false">IFERROR((F485-AVERAGE(F474:F493))/STDEV(F474:F493),"-")</f>
        <v>-</v>
      </c>
      <c r="I485" s="158" t="s">
        <v>81</v>
      </c>
      <c r="J485" s="156" t="str">
        <f aca="false">F485</f>
        <v>-</v>
      </c>
      <c r="K485" s="157" t="str">
        <f aca="false">IFERROR((J485-AVERAGE(J474:J493))/STDEV(J474:J493),"-")</f>
        <v>-</v>
      </c>
      <c r="L485" s="33"/>
      <c r="M485" s="158" t="s">
        <v>81</v>
      </c>
      <c r="N485" s="156" t="str">
        <f aca="false">J485</f>
        <v>-</v>
      </c>
      <c r="O485" s="157" t="str">
        <f aca="false">IFERROR((N485-AVERAGE(N474:N493))/STDEV(N474:N493),"-")</f>
        <v>-</v>
      </c>
      <c r="P485" s="33"/>
      <c r="Q485" s="158" t="s">
        <v>81</v>
      </c>
      <c r="R485" s="156" t="str">
        <f aca="false">N485</f>
        <v>-</v>
      </c>
      <c r="S485" s="157" t="str">
        <f aca="false">IFERROR((R485-AVERAGE(R474:R493))/STDEV(R474:R493),"-")</f>
        <v>-</v>
      </c>
      <c r="BV485" s="103"/>
      <c r="BW485" s="103"/>
      <c r="BX485" s="103"/>
      <c r="BY485" s="103"/>
    </row>
    <row r="486" customFormat="false" ht="15.75" hidden="false" customHeight="false" outlineLevel="0" collapsed="false">
      <c r="E486" s="151" t="s">
        <v>87</v>
      </c>
      <c r="F486" s="113" t="s">
        <v>115</v>
      </c>
      <c r="G486" s="114" t="str">
        <f aca="false">IFERROR((F486-AVERAGE(F474:F493))/STDEV(F474:F493),"-")</f>
        <v>-</v>
      </c>
      <c r="I486" s="158" t="s">
        <v>87</v>
      </c>
      <c r="J486" s="156" t="str">
        <f aca="false">F486</f>
        <v>-</v>
      </c>
      <c r="K486" s="157" t="str">
        <f aca="false">IFERROR((J486-AVERAGE(J474:J493))/STDEV(J474:J493),"-")</f>
        <v>-</v>
      </c>
      <c r="L486" s="33"/>
      <c r="M486" s="158" t="s">
        <v>87</v>
      </c>
      <c r="N486" s="156" t="str">
        <f aca="false">J486</f>
        <v>-</v>
      </c>
      <c r="O486" s="157" t="str">
        <f aca="false">IFERROR((N486-AVERAGE(N474:N493))/STDEV(N474:N493),"-")</f>
        <v>-</v>
      </c>
      <c r="P486" s="33"/>
      <c r="Q486" s="158" t="s">
        <v>87</v>
      </c>
      <c r="R486" s="156" t="s">
        <v>115</v>
      </c>
      <c r="S486" s="157" t="str">
        <f aca="false">IFERROR((R486-AVERAGE(R474:R493))/STDEV(R474:R493),"-")</f>
        <v>-</v>
      </c>
      <c r="BV486" s="103"/>
      <c r="BW486" s="103"/>
      <c r="BX486" s="103"/>
      <c r="BY486" s="103"/>
    </row>
    <row r="487" customFormat="false" ht="15.75" hidden="false" customHeight="false" outlineLevel="0" collapsed="false">
      <c r="E487" s="151" t="s">
        <v>90</v>
      </c>
      <c r="F487" s="113" t="s">
        <v>115</v>
      </c>
      <c r="G487" s="114" t="str">
        <f aca="false">IFERROR((F487-AVERAGE(F474:F493))/STDEV(F474:F493),"-")</f>
        <v>-</v>
      </c>
      <c r="I487" s="158" t="s">
        <v>90</v>
      </c>
      <c r="J487" s="156" t="str">
        <f aca="false">F487</f>
        <v>-</v>
      </c>
      <c r="K487" s="157" t="str">
        <f aca="false">IFERROR((J487-AVERAGE(J474:J493))/STDEV(J474:J493),"-")</f>
        <v>-</v>
      </c>
      <c r="L487" s="33"/>
      <c r="M487" s="158" t="s">
        <v>90</v>
      </c>
      <c r="N487" s="156" t="str">
        <f aca="false">J487</f>
        <v>-</v>
      </c>
      <c r="O487" s="157" t="str">
        <f aca="false">IFERROR((N487-AVERAGE(N474:N493))/STDEV(N474:N493),"-")</f>
        <v>-</v>
      </c>
      <c r="P487" s="33"/>
      <c r="Q487" s="158" t="s">
        <v>90</v>
      </c>
      <c r="R487" s="156" t="str">
        <f aca="false">N487</f>
        <v>-</v>
      </c>
      <c r="S487" s="157" t="str">
        <f aca="false">IFERROR((R487-AVERAGE(R474:R493))/STDEV(R474:R493),"-")</f>
        <v>-</v>
      </c>
      <c r="BV487" s="103"/>
      <c r="BW487" s="103"/>
      <c r="BX487" s="103"/>
      <c r="BY487" s="103"/>
    </row>
    <row r="488" customFormat="false" ht="15.75" hidden="false" customHeight="false" outlineLevel="0" collapsed="false">
      <c r="E488" s="151" t="s">
        <v>93</v>
      </c>
      <c r="F488" s="113" t="s">
        <v>115</v>
      </c>
      <c r="G488" s="114" t="str">
        <f aca="false">IFERROR((F488-AVERAGE(F474:F493))/STDEV(F474:F493),"-")</f>
        <v>-</v>
      </c>
      <c r="I488" s="158" t="s">
        <v>93</v>
      </c>
      <c r="J488" s="156" t="str">
        <f aca="false">F488</f>
        <v>-</v>
      </c>
      <c r="K488" s="157" t="str">
        <f aca="false">IFERROR((J488-AVERAGE(J474:J493))/STDEV(J474:J493),"-")</f>
        <v>-</v>
      </c>
      <c r="L488" s="33"/>
      <c r="M488" s="158" t="s">
        <v>93</v>
      </c>
      <c r="N488" s="156" t="str">
        <f aca="false">J488</f>
        <v>-</v>
      </c>
      <c r="O488" s="157" t="str">
        <f aca="false">IFERROR((N488-AVERAGE(N474:N493))/STDEV(N474:N493),"-")</f>
        <v>-</v>
      </c>
      <c r="P488" s="33"/>
      <c r="Q488" s="158" t="s">
        <v>93</v>
      </c>
      <c r="R488" s="156" t="str">
        <f aca="false">N488</f>
        <v>-</v>
      </c>
      <c r="S488" s="157" t="str">
        <f aca="false">IFERROR((R488-AVERAGE(R474:R493))/STDEV(R474:R493),"-")</f>
        <v>-</v>
      </c>
      <c r="BV488" s="103"/>
      <c r="BW488" s="103"/>
      <c r="BX488" s="103"/>
      <c r="BY488" s="103"/>
    </row>
    <row r="489" customFormat="false" ht="15.75" hidden="false" customHeight="false" outlineLevel="0" collapsed="false">
      <c r="E489" s="151" t="s">
        <v>96</v>
      </c>
      <c r="F489" s="113" t="s">
        <v>115</v>
      </c>
      <c r="G489" s="114" t="str">
        <f aca="false">IFERROR((F489-AVERAGE(F474:F493))/STDEV(F474:F493),"-")</f>
        <v>-</v>
      </c>
      <c r="I489" s="158" t="s">
        <v>96</v>
      </c>
      <c r="J489" s="156" t="str">
        <f aca="false">F489</f>
        <v>-</v>
      </c>
      <c r="K489" s="157" t="str">
        <f aca="false">IFERROR((J489-AVERAGE(J474:J493))/STDEV(J474:J493),"-")</f>
        <v>-</v>
      </c>
      <c r="L489" s="33"/>
      <c r="M489" s="158" t="s">
        <v>96</v>
      </c>
      <c r="N489" s="156" t="str">
        <f aca="false">J489</f>
        <v>-</v>
      </c>
      <c r="O489" s="157" t="str">
        <f aca="false">IFERROR((N489-AVERAGE(N474:N493))/STDEV(N474:N493),"-")</f>
        <v>-</v>
      </c>
      <c r="P489" s="33"/>
      <c r="Q489" s="158" t="s">
        <v>96</v>
      </c>
      <c r="R489" s="156" t="s">
        <v>115</v>
      </c>
      <c r="S489" s="157" t="str">
        <f aca="false">IFERROR((R489-AVERAGE(R474:R493))/STDEV(R474:R493),"-")</f>
        <v>-</v>
      </c>
      <c r="BV489" s="103"/>
      <c r="BW489" s="103"/>
      <c r="BX489" s="103"/>
      <c r="BY489" s="103"/>
    </row>
    <row r="490" customFormat="false" ht="15.75" hidden="false" customHeight="false" outlineLevel="0" collapsed="false">
      <c r="E490" s="151" t="s">
        <v>103</v>
      </c>
      <c r="F490" s="113" t="s">
        <v>115</v>
      </c>
      <c r="G490" s="114" t="str">
        <f aca="false">IFERROR((F490-AVERAGE(F474:F493))/STDEV(F474:F493),"-")</f>
        <v>-</v>
      </c>
      <c r="I490" s="158" t="s">
        <v>103</v>
      </c>
      <c r="J490" s="156" t="str">
        <f aca="false">F490</f>
        <v>-</v>
      </c>
      <c r="K490" s="157" t="str">
        <f aca="false">IFERROR((J490-AVERAGE(J474:J493))/STDEV(J474:J493),"-")</f>
        <v>-</v>
      </c>
      <c r="L490" s="33"/>
      <c r="M490" s="158" t="s">
        <v>103</v>
      </c>
      <c r="N490" s="156" t="str">
        <f aca="false">J490</f>
        <v>-</v>
      </c>
      <c r="O490" s="157" t="str">
        <f aca="false">IFERROR((N490-AVERAGE(N474:N493))/STDEV(N474:N493),"-")</f>
        <v>-</v>
      </c>
      <c r="P490" s="33"/>
      <c r="Q490" s="158" t="s">
        <v>103</v>
      </c>
      <c r="R490" s="156" t="str">
        <f aca="false">N490</f>
        <v>-</v>
      </c>
      <c r="S490" s="157" t="str">
        <f aca="false">IFERROR((R490-AVERAGE(R474:R493))/STDEV(R474:R493),"-")</f>
        <v>-</v>
      </c>
      <c r="BV490" s="103"/>
      <c r="BW490" s="103"/>
      <c r="BX490" s="103"/>
      <c r="BY490" s="103"/>
    </row>
    <row r="491" customFormat="false" ht="15.75" hidden="false" customHeight="false" outlineLevel="0" collapsed="false">
      <c r="E491" s="151" t="s">
        <v>111</v>
      </c>
      <c r="F491" s="113" t="s">
        <v>115</v>
      </c>
      <c r="G491" s="114" t="str">
        <f aca="false">IFERROR((F491-AVERAGE(F474:F493))/STDEV(F474:F493),"-")</f>
        <v>-</v>
      </c>
      <c r="I491" s="158" t="s">
        <v>111</v>
      </c>
      <c r="J491" s="156" t="str">
        <f aca="false">F491</f>
        <v>-</v>
      </c>
      <c r="K491" s="157" t="str">
        <f aca="false">IFERROR((J491-AVERAGE(J474:J493))/STDEV(J474:J493),"-")</f>
        <v>-</v>
      </c>
      <c r="L491" s="33"/>
      <c r="M491" s="158" t="s">
        <v>111</v>
      </c>
      <c r="N491" s="156" t="str">
        <f aca="false">J491</f>
        <v>-</v>
      </c>
      <c r="O491" s="157" t="str">
        <f aca="false">IFERROR((N491-AVERAGE(N474:N493))/STDEV(N474:N493),"-")</f>
        <v>-</v>
      </c>
      <c r="P491" s="33"/>
      <c r="Q491" s="158" t="s">
        <v>111</v>
      </c>
      <c r="R491" s="156" t="str">
        <f aca="false">N491</f>
        <v>-</v>
      </c>
      <c r="S491" s="157" t="str">
        <f aca="false">IFERROR((R491-AVERAGE(R474:R493))/STDEV(R474:R493),"-")</f>
        <v>-</v>
      </c>
      <c r="BV491" s="103"/>
      <c r="BW491" s="103"/>
      <c r="BX491" s="103"/>
      <c r="BY491" s="103"/>
    </row>
    <row r="492" customFormat="false" ht="15.75" hidden="false" customHeight="false" outlineLevel="0" collapsed="false">
      <c r="E492" s="151" t="s">
        <v>107</v>
      </c>
      <c r="F492" s="113" t="s">
        <v>115</v>
      </c>
      <c r="G492" s="114" t="str">
        <f aca="false">IFERROR((F492-AVERAGE(F474:F493))/STDEV(F474:F493),"-")</f>
        <v>-</v>
      </c>
      <c r="I492" s="158" t="s">
        <v>107</v>
      </c>
      <c r="J492" s="156" t="str">
        <f aca="false">F492</f>
        <v>-</v>
      </c>
      <c r="K492" s="157" t="str">
        <f aca="false">IFERROR((J492-AVERAGE(J474:J493))/STDEV(J474:J493),"-")</f>
        <v>-</v>
      </c>
      <c r="L492" s="33"/>
      <c r="M492" s="158" t="s">
        <v>107</v>
      </c>
      <c r="N492" s="156" t="str">
        <f aca="false">J492</f>
        <v>-</v>
      </c>
      <c r="O492" s="157" t="str">
        <f aca="false">IFERROR((N492-AVERAGE(N474:N493))/STDEV(N474:N493),"-")</f>
        <v>-</v>
      </c>
      <c r="P492" s="33"/>
      <c r="Q492" s="158" t="s">
        <v>107</v>
      </c>
      <c r="R492" s="156" t="str">
        <f aca="false">N492</f>
        <v>-</v>
      </c>
      <c r="S492" s="157" t="str">
        <f aca="false">IFERROR((R492-AVERAGE(R474:R493))/STDEV(R474:R493),"-")</f>
        <v>-</v>
      </c>
      <c r="BV492" s="103"/>
      <c r="BW492" s="103"/>
      <c r="BX492" s="103"/>
      <c r="BY492" s="103"/>
    </row>
    <row r="493" customFormat="false" ht="15.75" hidden="false" customHeight="false" outlineLevel="0" collapsed="false">
      <c r="E493" s="151" t="s">
        <v>116</v>
      </c>
      <c r="F493" s="113" t="s">
        <v>115</v>
      </c>
      <c r="G493" s="114" t="str">
        <f aca="false">IFERROR((F493-AVERAGE(F474:F493))/STDEV(F474:F493),"-")</f>
        <v>-</v>
      </c>
      <c r="I493" s="158" t="s">
        <v>116</v>
      </c>
      <c r="J493" s="156" t="str">
        <f aca="false">F493</f>
        <v>-</v>
      </c>
      <c r="K493" s="157" t="str">
        <f aca="false">IFERROR((J493-AVERAGE(J474:J493))/STDEV(J474:J493),"-")</f>
        <v>-</v>
      </c>
      <c r="L493" s="33"/>
      <c r="M493" s="158" t="s">
        <v>116</v>
      </c>
      <c r="N493" s="156" t="str">
        <f aca="false">J493</f>
        <v>-</v>
      </c>
      <c r="O493" s="157" t="str">
        <f aca="false">IFERROR((N493-AVERAGE(N474:N493))/STDEV(N474:N493),"-")</f>
        <v>-</v>
      </c>
      <c r="P493" s="33"/>
      <c r="Q493" s="158" t="s">
        <v>116</v>
      </c>
      <c r="R493" s="156" t="str">
        <f aca="false">N493</f>
        <v>-</v>
      </c>
      <c r="S493" s="157" t="str">
        <f aca="false">IFERROR((R493-AVERAGE(R474:R493))/STDEV(R474:R493),"-")</f>
        <v>-</v>
      </c>
      <c r="BV493" s="103"/>
      <c r="BW493" s="103"/>
      <c r="BX493" s="103"/>
      <c r="BY493" s="103"/>
    </row>
    <row r="494" customFormat="false" ht="30.75" hidden="false" customHeight="false" outlineLevel="0" collapsed="false">
      <c r="A494" s="2"/>
      <c r="B494" s="2"/>
      <c r="C494" s="2"/>
      <c r="D494" s="2"/>
      <c r="E494" s="126" t="s">
        <v>369</v>
      </c>
      <c r="F494" s="127" t="n">
        <f aca="false">STDEV(F474:F493)/AVERAGE(F474:F493)</f>
        <v>0.196476214277578</v>
      </c>
      <c r="G494" s="128"/>
      <c r="H494" s="2"/>
      <c r="I494" s="159" t="s">
        <v>369</v>
      </c>
      <c r="J494" s="160" t="n">
        <f aca="false">STDEV(J474:J493)/AVERAGE(J474:J493)</f>
        <v>0.172804119319277</v>
      </c>
      <c r="K494" s="161"/>
      <c r="L494" s="161"/>
      <c r="M494" s="159" t="s">
        <v>369</v>
      </c>
      <c r="N494" s="160" t="n">
        <f aca="false">STDEV(N474:N493)/AVERAGE(N474:N493)</f>
        <v>0.157685346103722</v>
      </c>
      <c r="O494" s="161"/>
      <c r="P494" s="161"/>
      <c r="Q494" s="159" t="s">
        <v>369</v>
      </c>
      <c r="R494" s="160" t="n">
        <f aca="false">STDEV(R474:R493)/AVERAGE(R474:R493)</f>
        <v>0.157685346103722</v>
      </c>
      <c r="S494" s="161"/>
      <c r="T494" s="2"/>
      <c r="X494" s="2"/>
      <c r="Y494" s="2"/>
      <c r="BV494" s="103"/>
      <c r="BW494" s="103"/>
      <c r="BX494" s="103"/>
      <c r="BY494" s="103"/>
    </row>
    <row r="495" customFormat="false" ht="15" hidden="false" customHeight="false" outlineLevel="0" collapsed="false">
      <c r="F495" s="132" t="s">
        <v>370</v>
      </c>
      <c r="G495" s="133" t="n">
        <f aca="false">LARGE(G474:G493,1)</f>
        <v>1.63614099237603</v>
      </c>
      <c r="I495" s="33"/>
      <c r="J495" s="33" t="s">
        <v>370</v>
      </c>
      <c r="K495" s="157" t="n">
        <f aca="false">LARGE(K474:K493,1)</f>
        <v>1.4344279110658</v>
      </c>
      <c r="L495" s="33"/>
      <c r="M495" s="33"/>
      <c r="N495" s="33" t="s">
        <v>370</v>
      </c>
      <c r="O495" s="157" t="n">
        <f aca="false">LARGE(O474:O493,1)</f>
        <v>1.64845419733623</v>
      </c>
      <c r="P495" s="33"/>
      <c r="Q495" s="33"/>
      <c r="R495" s="33" t="s">
        <v>370</v>
      </c>
      <c r="S495" s="157" t="n">
        <f aca="false">LARGE(S474:S493,1)</f>
        <v>1.64845419733623</v>
      </c>
      <c r="BV495" s="103"/>
      <c r="BW495" s="103"/>
      <c r="BX495" s="103"/>
      <c r="BY495" s="103"/>
    </row>
    <row r="496" customFormat="false" ht="15" hidden="false" customHeight="false" outlineLevel="0" collapsed="false">
      <c r="F496" s="134" t="s">
        <v>371</v>
      </c>
      <c r="G496" s="135" t="n">
        <f aca="false">SMALL(G474:G493,1)</f>
        <v>-1.11397970152406</v>
      </c>
      <c r="I496" s="33"/>
      <c r="J496" s="33" t="s">
        <v>371</v>
      </c>
      <c r="K496" s="157" t="n">
        <f aca="false">SMALL(K474:K493,1)</f>
        <v>-1.07733800066369</v>
      </c>
      <c r="L496" s="33"/>
      <c r="M496" s="33"/>
      <c r="N496" s="33" t="s">
        <v>371</v>
      </c>
      <c r="O496" s="157" t="n">
        <f aca="false">SMALL(O474:O493,1)</f>
        <v>-0.99116464564532</v>
      </c>
      <c r="P496" s="33"/>
      <c r="Q496" s="33"/>
      <c r="R496" s="33" t="s">
        <v>371</v>
      </c>
      <c r="S496" s="157" t="n">
        <f aca="false">SMALL(S474:S493,1)</f>
        <v>-0.99116464564532</v>
      </c>
      <c r="BV496" s="103"/>
      <c r="BW496" s="103"/>
      <c r="BX496" s="103"/>
      <c r="BY496" s="103"/>
    </row>
    <row r="497" customFormat="false" ht="15" hidden="false" customHeight="false" outlineLevel="0" collapsed="false">
      <c r="B497" s="3" t="s">
        <v>372</v>
      </c>
      <c r="C497" s="136" t="n">
        <f aca="false">COUNT(F474:F493)</f>
        <v>9</v>
      </c>
      <c r="F497" s="134" t="s">
        <v>373</v>
      </c>
      <c r="G497" s="135" t="n">
        <f aca="false">IF(ABS(G495)&gt;ABS(G496),G495,G496)</f>
        <v>1.63614099237603</v>
      </c>
      <c r="I497" s="33"/>
      <c r="J497" s="33" t="s">
        <v>373</v>
      </c>
      <c r="K497" s="157" t="n">
        <f aca="false">IF(ABS(K495)&gt;ABS(K496),K495,K496)</f>
        <v>1.4344279110658</v>
      </c>
      <c r="L497" s="33"/>
      <c r="M497" s="33"/>
      <c r="N497" s="33" t="s">
        <v>373</v>
      </c>
      <c r="O497" s="157" t="n">
        <f aca="false">IF(ABS(O495)&gt;ABS(O496),O495,O496)</f>
        <v>1.64845419733623</v>
      </c>
      <c r="P497" s="33"/>
      <c r="Q497" s="33"/>
      <c r="R497" s="33" t="s">
        <v>373</v>
      </c>
      <c r="S497" s="157" t="n">
        <f aca="false">IF(ABS(S495)&gt;ABS(S496),S495,S496)</f>
        <v>1.64845419733623</v>
      </c>
      <c r="BV497" s="103"/>
      <c r="BW497" s="103"/>
      <c r="BX497" s="103"/>
      <c r="BY497" s="103"/>
    </row>
    <row r="498" customFormat="false" ht="15" hidden="false" customHeight="false" outlineLevel="0" collapsed="false">
      <c r="B498" s="134" t="s">
        <v>374</v>
      </c>
      <c r="C498" s="138" t="n">
        <f aca="false">G498</f>
        <v>9601.48111111111</v>
      </c>
      <c r="F498" s="134" t="s">
        <v>374</v>
      </c>
      <c r="G498" s="139" t="n">
        <f aca="false">AVERAGE(F474:F493)</f>
        <v>9601.48111111111</v>
      </c>
      <c r="I498" s="33"/>
      <c r="J498" s="33" t="s">
        <v>374</v>
      </c>
      <c r="K498" s="162"/>
      <c r="L498" s="33"/>
      <c r="M498" s="33"/>
      <c r="N498" s="33" t="s">
        <v>374</v>
      </c>
      <c r="O498" s="162"/>
      <c r="P498" s="33"/>
      <c r="Q498" s="33"/>
      <c r="R498" s="33" t="s">
        <v>374</v>
      </c>
      <c r="S498" s="162"/>
      <c r="BV498" s="103"/>
      <c r="BW498" s="103"/>
      <c r="BX498" s="103"/>
      <c r="BY498" s="103"/>
    </row>
    <row r="499" customFormat="false" ht="15" hidden="false" customHeight="false" outlineLevel="0" collapsed="false">
      <c r="B499" s="134" t="s">
        <v>375</v>
      </c>
      <c r="C499" s="138" t="n">
        <f aca="false">G499</f>
        <v>9236</v>
      </c>
      <c r="F499" s="134" t="s">
        <v>375</v>
      </c>
      <c r="G499" s="143" t="n">
        <f aca="false">MEDIAN(F474:F493)</f>
        <v>9236</v>
      </c>
      <c r="I499" s="33"/>
      <c r="J499" s="33" t="s">
        <v>375</v>
      </c>
      <c r="K499" s="147"/>
      <c r="L499" s="33"/>
      <c r="M499" s="33"/>
      <c r="N499" s="33" t="s">
        <v>375</v>
      </c>
      <c r="O499" s="147"/>
      <c r="P499" s="33"/>
      <c r="Q499" s="33"/>
      <c r="R499" s="33" t="s">
        <v>375</v>
      </c>
      <c r="S499" s="147"/>
      <c r="BV499" s="103"/>
      <c r="BW499" s="103"/>
      <c r="BX499" s="103"/>
      <c r="BY499" s="103"/>
    </row>
    <row r="501" customFormat="false" ht="15.75" hidden="false" customHeight="false" outlineLevel="0" collapsed="false"/>
    <row r="502" customFormat="false" ht="15" hidden="false" customHeight="false" outlineLevel="0" collapsed="false">
      <c r="B502" s="3" t="n">
        <v>14</v>
      </c>
      <c r="C502" s="97" t="n">
        <f aca="false">COUNT(F504:F523)-$BD$17</f>
        <v>0</v>
      </c>
      <c r="E502" s="99" t="str">
        <f aca="false">"ITEM "&amp;B502&amp;" - ITERAÇÃO 01"</f>
        <v>ITEM 14 - ITERAÇÃO 01</v>
      </c>
      <c r="F502" s="99"/>
      <c r="G502" s="99"/>
      <c r="I502" s="100" t="str">
        <f aca="false">"ITEM "&amp;B502&amp;" - ITERAÇÃO 02"</f>
        <v>ITEM 14 - ITERAÇÃO 02</v>
      </c>
      <c r="J502" s="100"/>
      <c r="K502" s="100"/>
      <c r="L502" s="33"/>
      <c r="M502" s="100" t="str">
        <f aca="false">"ITEM "&amp;B502&amp;" - ITERAÇÃO 03"</f>
        <v>ITEM 14 - ITERAÇÃO 03</v>
      </c>
      <c r="N502" s="100"/>
      <c r="O502" s="100"/>
      <c r="P502" s="33"/>
      <c r="Q502" s="100" t="str">
        <f aca="false">"ITEM "&amp;B502&amp;" - ITERAÇÃO 04"</f>
        <v>ITEM 14 - ITERAÇÃO 04</v>
      </c>
      <c r="R502" s="100"/>
      <c r="S502" s="100"/>
      <c r="BV502" s="103"/>
      <c r="BW502" s="103"/>
      <c r="BX502" s="103"/>
      <c r="BY502" s="103"/>
    </row>
    <row r="503" customFormat="false" ht="15" hidden="false" customHeight="false" outlineLevel="0" collapsed="false">
      <c r="E503" s="106" t="s">
        <v>363</v>
      </c>
      <c r="F503" s="105" t="s">
        <v>364</v>
      </c>
      <c r="G503" s="107" t="s">
        <v>365</v>
      </c>
      <c r="I503" s="153" t="s">
        <v>363</v>
      </c>
      <c r="J503" s="153" t="s">
        <v>364</v>
      </c>
      <c r="K503" s="153" t="s">
        <v>365</v>
      </c>
      <c r="L503" s="33"/>
      <c r="M503" s="153" t="s">
        <v>363</v>
      </c>
      <c r="N503" s="153" t="s">
        <v>364</v>
      </c>
      <c r="O503" s="153" t="s">
        <v>365</v>
      </c>
      <c r="P503" s="33"/>
      <c r="Q503" s="153" t="s">
        <v>363</v>
      </c>
      <c r="R503" s="153" t="s">
        <v>364</v>
      </c>
      <c r="S503" s="153" t="s">
        <v>365</v>
      </c>
      <c r="BV503" s="103"/>
      <c r="BW503" s="103"/>
      <c r="BX503" s="103"/>
      <c r="BY503" s="103"/>
    </row>
    <row r="504" customFormat="false" ht="15.75" hidden="false" customHeight="false" outlineLevel="0" collapsed="false">
      <c r="E504" s="154" t="s">
        <v>103</v>
      </c>
      <c r="F504" s="118" t="n">
        <v>36190.43</v>
      </c>
      <c r="G504" s="114" t="n">
        <f aca="false">IFERROR((F504-AVERAGE(F504:F523))/STDEV(F504:F523),"-")</f>
        <v>1.83311234555559</v>
      </c>
      <c r="I504" s="155" t="str">
        <f aca="false">E504</f>
        <v>Q</v>
      </c>
      <c r="J504" s="156" t="s">
        <v>115</v>
      </c>
      <c r="K504" s="157" t="str">
        <f aca="false">IFERROR((J504-AVERAGE(J504:J523))/STDEV(J504:J523),"-")</f>
        <v>-</v>
      </c>
      <c r="L504" s="33"/>
      <c r="M504" s="158" t="s">
        <v>19</v>
      </c>
      <c r="N504" s="156" t="str">
        <f aca="false">J504</f>
        <v>-</v>
      </c>
      <c r="O504" s="157" t="str">
        <f aca="false">IFERROR((N504-AVERAGE(N504:N523))/STDEV(N504:N523),"-")</f>
        <v>-</v>
      </c>
      <c r="P504" s="33"/>
      <c r="Q504" s="158" t="s">
        <v>19</v>
      </c>
      <c r="R504" s="156" t="str">
        <f aca="false">N504</f>
        <v>-</v>
      </c>
      <c r="S504" s="157" t="str">
        <f aca="false">IFERROR((R504-AVERAGE(R504:R523))/STDEV(R504:R523),"-")</f>
        <v>-</v>
      </c>
      <c r="BV504" s="103"/>
      <c r="BW504" s="103"/>
      <c r="BX504" s="103"/>
      <c r="BY504" s="103"/>
    </row>
    <row r="505" customFormat="false" ht="15.75" hidden="false" customHeight="false" outlineLevel="0" collapsed="false">
      <c r="E505" s="154" t="s">
        <v>116</v>
      </c>
      <c r="F505" s="118" t="n">
        <v>31350</v>
      </c>
      <c r="G505" s="114" t="n">
        <f aca="false">IFERROR((F505-AVERAGE(F504:F523))/STDEV(F504:F523),"-")</f>
        <v>1.01000898418036</v>
      </c>
      <c r="I505" s="155" t="str">
        <f aca="false">E505</f>
        <v>T</v>
      </c>
      <c r="J505" s="156" t="n">
        <f aca="false">F505</f>
        <v>31350</v>
      </c>
      <c r="K505" s="157" t="n">
        <f aca="false">IFERROR((J505-AVERAGE(J504:J523))/STDEV(J504:J523),"-")</f>
        <v>1.42587531996376</v>
      </c>
      <c r="L505" s="33"/>
      <c r="M505" s="158" t="s">
        <v>28</v>
      </c>
      <c r="N505" s="156" t="s">
        <v>115</v>
      </c>
      <c r="O505" s="157" t="str">
        <f aca="false">IFERROR((N505-AVERAGE(N504:N523))/STDEV(N504:N523),"-")</f>
        <v>-</v>
      </c>
      <c r="P505" s="33"/>
      <c r="Q505" s="158" t="s">
        <v>28</v>
      </c>
      <c r="R505" s="156" t="str">
        <f aca="false">N505</f>
        <v>-</v>
      </c>
      <c r="S505" s="157" t="str">
        <f aca="false">IFERROR((R505-AVERAGE(R504:R523))/STDEV(R504:R523),"-")</f>
        <v>-</v>
      </c>
      <c r="BV505" s="103"/>
      <c r="BW505" s="103"/>
      <c r="BX505" s="103"/>
      <c r="BY505" s="103"/>
    </row>
    <row r="506" customFormat="false" ht="15.75" hidden="false" customHeight="false" outlineLevel="0" collapsed="false">
      <c r="E506" s="154" t="s">
        <v>118</v>
      </c>
      <c r="F506" s="118" t="n">
        <v>30100</v>
      </c>
      <c r="G506" s="114" t="n">
        <f aca="false">IFERROR((F506-AVERAGE(F504:F523))/STDEV(F504:F523),"-")</f>
        <v>0.797449521132854</v>
      </c>
      <c r="I506" s="155" t="str">
        <f aca="false">E506</f>
        <v>U</v>
      </c>
      <c r="J506" s="156" t="n">
        <f aca="false">F506</f>
        <v>30100</v>
      </c>
      <c r="K506" s="157" t="n">
        <f aca="false">IFERROR((J506-AVERAGE(J504:J523))/STDEV(J504:J523),"-")</f>
        <v>1.17189211610483</v>
      </c>
      <c r="L506" s="33"/>
      <c r="M506" s="158" t="s">
        <v>38</v>
      </c>
      <c r="N506" s="156" t="n">
        <f aca="false">J506</f>
        <v>30100</v>
      </c>
      <c r="O506" s="157" t="n">
        <f aca="false">IFERROR((N506-AVERAGE(N504:N523))/STDEV(N504:N523),"-")</f>
        <v>1.41340466131571</v>
      </c>
      <c r="P506" s="33"/>
      <c r="Q506" s="158" t="s">
        <v>38</v>
      </c>
      <c r="R506" s="156" t="n">
        <f aca="false">N506</f>
        <v>30100</v>
      </c>
      <c r="S506" s="157" t="n">
        <f aca="false">IFERROR((R506-AVERAGE(R504:R523))/STDEV(R504:R523),"-")</f>
        <v>1.41340466131571</v>
      </c>
      <c r="BV506" s="103"/>
      <c r="BW506" s="103"/>
      <c r="BX506" s="103"/>
      <c r="BY506" s="103"/>
    </row>
    <row r="507" customFormat="false" ht="15.75" hidden="false" customHeight="false" outlineLevel="0" collapsed="false">
      <c r="E507" s="154" t="s">
        <v>111</v>
      </c>
      <c r="F507" s="118" t="n">
        <v>29347</v>
      </c>
      <c r="G507" s="114" t="n">
        <f aca="false">IFERROR((F507-AVERAGE(F504:F523))/STDEV(F504:F523),"-")</f>
        <v>0.669403700593036</v>
      </c>
      <c r="I507" s="155" t="str">
        <f aca="false">E507</f>
        <v>R</v>
      </c>
      <c r="J507" s="156" t="n">
        <f aca="false">F507</f>
        <v>29347</v>
      </c>
      <c r="K507" s="157" t="n">
        <f aca="false">IFERROR((J507-AVERAGE(J504:J523))/STDEV(J504:J523),"-")</f>
        <v>1.01889263410021</v>
      </c>
      <c r="L507" s="33"/>
      <c r="M507" s="158" t="s">
        <v>43</v>
      </c>
      <c r="N507" s="156" t="n">
        <f aca="false">J507</f>
        <v>29347</v>
      </c>
      <c r="O507" s="157" t="n">
        <f aca="false">IFERROR((N507-AVERAGE(N504:N523))/STDEV(N504:N523),"-")</f>
        <v>1.22760596639721</v>
      </c>
      <c r="P507" s="33"/>
      <c r="Q507" s="158" t="s">
        <v>43</v>
      </c>
      <c r="R507" s="156" t="n">
        <f aca="false">N507</f>
        <v>29347</v>
      </c>
      <c r="S507" s="157" t="n">
        <f aca="false">IFERROR((R507-AVERAGE(R504:R523))/STDEV(R504:R523),"-")</f>
        <v>1.22760596639721</v>
      </c>
      <c r="BV507" s="103"/>
      <c r="BW507" s="103"/>
      <c r="BX507" s="103"/>
      <c r="BY507" s="103"/>
    </row>
    <row r="508" customFormat="false" ht="15.75" hidden="false" customHeight="false" outlineLevel="0" collapsed="false">
      <c r="E508" s="154" t="s">
        <v>120</v>
      </c>
      <c r="F508" s="118" t="n">
        <v>26328</v>
      </c>
      <c r="G508" s="114" t="n">
        <f aca="false">IFERROR((F508-AVERAGE(F504:F523))/STDEV(F504:F523),"-")</f>
        <v>0.156030085440699</v>
      </c>
      <c r="I508" s="155" t="str">
        <f aca="false">E508</f>
        <v>V</v>
      </c>
      <c r="J508" s="156" t="n">
        <f aca="false">F508</f>
        <v>26328</v>
      </c>
      <c r="K508" s="157" t="n">
        <f aca="false">IFERROR((J508-AVERAGE(J504:J523))/STDEV(J504:J523),"-")</f>
        <v>0.405472400140122</v>
      </c>
      <c r="L508" s="33"/>
      <c r="M508" s="158" t="s">
        <v>48</v>
      </c>
      <c r="N508" s="156" t="n">
        <f aca="false">J508</f>
        <v>26328</v>
      </c>
      <c r="O508" s="157" t="n">
        <f aca="false">IFERROR((N508-AVERAGE(N504:N523))/STDEV(N504:N523),"-")</f>
        <v>0.482683974419854</v>
      </c>
      <c r="P508" s="33"/>
      <c r="Q508" s="158" t="s">
        <v>48</v>
      </c>
      <c r="R508" s="156" t="n">
        <f aca="false">N508</f>
        <v>26328</v>
      </c>
      <c r="S508" s="157" t="n">
        <f aca="false">IFERROR((R508-AVERAGE(R504:R523))/STDEV(R504:R523),"-")</f>
        <v>0.482683974419854</v>
      </c>
      <c r="BV508" s="103"/>
      <c r="BW508" s="103"/>
      <c r="BX508" s="103"/>
      <c r="BY508" s="103"/>
    </row>
    <row r="509" customFormat="false" ht="15.75" hidden="false" customHeight="false" outlineLevel="0" collapsed="false">
      <c r="E509" s="154" t="s">
        <v>177</v>
      </c>
      <c r="F509" s="119" t="n">
        <v>24583.33</v>
      </c>
      <c r="G509" s="114" t="n">
        <f aca="false">IFERROR((F509-AVERAGE(F504:F523))/STDEV(F504:F523),"-")</f>
        <v>-0.140646809275375</v>
      </c>
      <c r="I509" s="155" t="str">
        <f aca="false">E509</f>
        <v>AI</v>
      </c>
      <c r="J509" s="156" t="n">
        <f aca="false">F509</f>
        <v>24583.33</v>
      </c>
      <c r="K509" s="157" t="n">
        <f aca="false">IFERROR((J509-AVERAGE(J504:J523))/STDEV(J504:J523),"-")</f>
        <v>0.0509788991188753</v>
      </c>
      <c r="L509" s="33"/>
      <c r="M509" s="158" t="s">
        <v>52</v>
      </c>
      <c r="N509" s="156" t="n">
        <f aca="false">J509</f>
        <v>24583.33</v>
      </c>
      <c r="O509" s="157" t="n">
        <f aca="false">IFERROR((N509-AVERAGE(N504:N523))/STDEV(N504:N523),"-")</f>
        <v>0.0521960473767475</v>
      </c>
      <c r="P509" s="33"/>
      <c r="Q509" s="158" t="s">
        <v>52</v>
      </c>
      <c r="R509" s="156" t="n">
        <f aca="false">N509</f>
        <v>24583.33</v>
      </c>
      <c r="S509" s="157" t="n">
        <f aca="false">IFERROR((R509-AVERAGE(R504:R523))/STDEV(R504:R523),"-")</f>
        <v>0.0521960473767475</v>
      </c>
      <c r="BV509" s="103"/>
      <c r="BW509" s="103"/>
      <c r="BX509" s="103"/>
      <c r="BY509" s="103"/>
    </row>
    <row r="510" customFormat="false" ht="15.75" hidden="false" customHeight="false" outlineLevel="0" collapsed="false">
      <c r="E510" s="154" t="s">
        <v>187</v>
      </c>
      <c r="F510" s="119" t="n">
        <v>22921</v>
      </c>
      <c r="G510" s="114" t="n">
        <f aca="false">IFERROR((F510-AVERAGE(F504:F523))/STDEV(F504:F523),"-")</f>
        <v>-0.423321987041584</v>
      </c>
      <c r="I510" s="155" t="str">
        <f aca="false">E510</f>
        <v>AK</v>
      </c>
      <c r="J510" s="156" t="n">
        <f aca="false">F510</f>
        <v>22921</v>
      </c>
      <c r="K510" s="157" t="n">
        <f aca="false">IFERROR((J510-AVERAGE(J504:J523))/STDEV(J504:J523),"-")</f>
        <v>-0.286784220297777</v>
      </c>
      <c r="L510" s="33"/>
      <c r="M510" s="158" t="s">
        <v>56</v>
      </c>
      <c r="N510" s="156" t="n">
        <f aca="false">J510</f>
        <v>22921</v>
      </c>
      <c r="O510" s="157" t="n">
        <f aca="false">IFERROR((N510-AVERAGE(N504:N523))/STDEV(N504:N523),"-")</f>
        <v>-0.35797492808656</v>
      </c>
      <c r="P510" s="33"/>
      <c r="Q510" s="158" t="s">
        <v>56</v>
      </c>
      <c r="R510" s="156" t="n">
        <f aca="false">N510</f>
        <v>22921</v>
      </c>
      <c r="S510" s="157" t="n">
        <f aca="false">IFERROR((R510-AVERAGE(R504:R523))/STDEV(R504:R523),"-")</f>
        <v>-0.35797492808656</v>
      </c>
      <c r="BV510" s="103"/>
      <c r="BW510" s="103"/>
      <c r="BX510" s="103"/>
      <c r="BY510" s="103"/>
    </row>
    <row r="511" customFormat="false" ht="15.75" hidden="false" customHeight="false" outlineLevel="0" collapsed="false">
      <c r="E511" s="154" t="s">
        <v>156</v>
      </c>
      <c r="F511" s="119" t="n">
        <v>22800</v>
      </c>
      <c r="G511" s="114" t="n">
        <f aca="false">IFERROR((F511-AVERAGE(F504:F523))/STDEV(F504:F523),"-")</f>
        <v>-0.443897743064583</v>
      </c>
      <c r="I511" s="155" t="str">
        <f aca="false">E511</f>
        <v>AE</v>
      </c>
      <c r="J511" s="156" t="n">
        <f aca="false">F511</f>
        <v>22800</v>
      </c>
      <c r="K511" s="157" t="n">
        <f aca="false">IFERROR((J511-AVERAGE(J504:J523))/STDEV(J504:J523),"-")</f>
        <v>-0.311369794431321</v>
      </c>
      <c r="L511" s="33"/>
      <c r="M511" s="158" t="s">
        <v>62</v>
      </c>
      <c r="N511" s="156" t="n">
        <f aca="false">J511</f>
        <v>22800</v>
      </c>
      <c r="O511" s="157" t="n">
        <f aca="false">IFERROR((N511-AVERAGE(N504:N523))/STDEV(N504:N523),"-")</f>
        <v>-0.387831026473199</v>
      </c>
      <c r="P511" s="33"/>
      <c r="Q511" s="158" t="s">
        <v>62</v>
      </c>
      <c r="R511" s="156" t="n">
        <f aca="false">N511</f>
        <v>22800</v>
      </c>
      <c r="S511" s="157" t="n">
        <f aca="false">IFERROR((R511-AVERAGE(R504:R523))/STDEV(R504:R523),"-")</f>
        <v>-0.387831026473199</v>
      </c>
      <c r="BV511" s="103"/>
      <c r="BW511" s="103"/>
      <c r="BX511" s="103"/>
      <c r="BY511" s="103"/>
    </row>
    <row r="512" customFormat="false" ht="15.75" hidden="false" customHeight="false" outlineLevel="0" collapsed="false">
      <c r="E512" s="154" t="s">
        <v>163</v>
      </c>
      <c r="F512" s="119" t="n">
        <v>19930</v>
      </c>
      <c r="G512" s="114" t="n">
        <f aca="false">IFERROR((F512-AVERAGE(F504:F523))/STDEV(F504:F523),"-")</f>
        <v>-0.931934270221657</v>
      </c>
      <c r="I512" s="155" t="str">
        <f aca="false">E512</f>
        <v>AF</v>
      </c>
      <c r="J512" s="156" t="n">
        <f aca="false">F512</f>
        <v>19930</v>
      </c>
      <c r="K512" s="157" t="n">
        <f aca="false">IFERROR((J512-AVERAGE(J504:J523))/STDEV(J504:J523),"-")</f>
        <v>-0.894515230491424</v>
      </c>
      <c r="L512" s="33"/>
      <c r="M512" s="158" t="s">
        <v>68</v>
      </c>
      <c r="N512" s="156" t="n">
        <f aca="false">J512</f>
        <v>19930</v>
      </c>
      <c r="O512" s="157" t="n">
        <f aca="false">IFERROR((N512-AVERAGE(N504:N523))/STDEV(N504:N523),"-")</f>
        <v>-1.09598807085048</v>
      </c>
      <c r="P512" s="33"/>
      <c r="Q512" s="158" t="s">
        <v>68</v>
      </c>
      <c r="R512" s="156" t="n">
        <f aca="false">N512</f>
        <v>19930</v>
      </c>
      <c r="S512" s="157" t="n">
        <f aca="false">IFERROR((R512-AVERAGE(R504:R523))/STDEV(R504:R523),"-")</f>
        <v>-1.09598807085048</v>
      </c>
      <c r="BV512" s="103"/>
      <c r="BW512" s="103"/>
      <c r="BX512" s="103"/>
      <c r="BY512" s="103"/>
    </row>
    <row r="513" customFormat="false" ht="15.75" hidden="false" customHeight="false" outlineLevel="0" collapsed="false">
      <c r="E513" s="154" t="s">
        <v>122</v>
      </c>
      <c r="F513" s="119" t="n">
        <v>18965</v>
      </c>
      <c r="G513" s="114" t="n">
        <f aca="false">IFERROR((F513-AVERAGE(F504:F523))/STDEV(F504:F523),"-")</f>
        <v>-1.09603017569433</v>
      </c>
      <c r="I513" s="155" t="str">
        <f aca="false">E513</f>
        <v>X</v>
      </c>
      <c r="J513" s="156" t="n">
        <f aca="false">F513</f>
        <v>18965</v>
      </c>
      <c r="K513" s="157" t="n">
        <f aca="false">IFERROR((J513-AVERAGE(J504:J523))/STDEV(J504:J523),"-")</f>
        <v>-1.09059026387052</v>
      </c>
      <c r="L513" s="33"/>
      <c r="M513" s="158" t="s">
        <v>70</v>
      </c>
      <c r="N513" s="156" t="n">
        <f aca="false">J513</f>
        <v>18965</v>
      </c>
      <c r="O513" s="157" t="n">
        <f aca="false">IFERROR((N513-AVERAGE(N504:N523))/STDEV(N504:N523),"-")</f>
        <v>-1.33409662409929</v>
      </c>
      <c r="P513" s="33"/>
      <c r="Q513" s="158" t="s">
        <v>70</v>
      </c>
      <c r="R513" s="156" t="n">
        <f aca="false">N513</f>
        <v>18965</v>
      </c>
      <c r="S513" s="157" t="n">
        <f aca="false">IFERROR((R513-AVERAGE(R504:R523))/STDEV(R504:R523),"-")</f>
        <v>-1.33409662409929</v>
      </c>
      <c r="BV513" s="103"/>
      <c r="BW513" s="103"/>
      <c r="BX513" s="103"/>
      <c r="BY513" s="103"/>
    </row>
    <row r="514" customFormat="false" ht="15.75" hidden="false" customHeight="false" outlineLevel="0" collapsed="false">
      <c r="E514" s="154" t="s">
        <v>201</v>
      </c>
      <c r="F514" s="119" t="n">
        <v>17000</v>
      </c>
      <c r="G514" s="114" t="n">
        <f aca="false">IFERROR((F514-AVERAGE(F504:F523))/STDEV(F504:F523),"-")</f>
        <v>-1.43017365160501</v>
      </c>
      <c r="I514" s="155" t="str">
        <f aca="false">E514</f>
        <v>AP</v>
      </c>
      <c r="J514" s="156" t="n">
        <f aca="false">F514</f>
        <v>17000</v>
      </c>
      <c r="K514" s="157" t="n">
        <f aca="false">IFERROR((J514-AVERAGE(J504:J523))/STDEV(J504:J523),"-")</f>
        <v>-1.48985186033676</v>
      </c>
      <c r="L514" s="33"/>
      <c r="M514" s="158" t="s">
        <v>74</v>
      </c>
      <c r="N514" s="156" t="s">
        <v>115</v>
      </c>
      <c r="O514" s="157" t="str">
        <f aca="false">IFERROR((N514-AVERAGE(N504:N523))/STDEV(N504:N523),"-")</f>
        <v>-</v>
      </c>
      <c r="P514" s="33"/>
      <c r="Q514" s="158" t="s">
        <v>74</v>
      </c>
      <c r="R514" s="156" t="str">
        <f aca="false">N514</f>
        <v>-</v>
      </c>
      <c r="S514" s="157" t="str">
        <f aca="false">IFERROR((R514-AVERAGE(R504:R523))/STDEV(R504:R523),"-")</f>
        <v>-</v>
      </c>
      <c r="BV514" s="103"/>
      <c r="BW514" s="103"/>
      <c r="BX514" s="103"/>
      <c r="BY514" s="103"/>
    </row>
    <row r="515" customFormat="false" ht="15.75" hidden="false" customHeight="false" outlineLevel="0" collapsed="false">
      <c r="E515" s="151" t="s">
        <v>81</v>
      </c>
      <c r="F515" s="113" t="s">
        <v>115</v>
      </c>
      <c r="G515" s="114" t="str">
        <f aca="false">IFERROR((F515-AVERAGE(F504:F523))/STDEV(F504:F523),"-")</f>
        <v>-</v>
      </c>
      <c r="I515" s="158" t="s">
        <v>81</v>
      </c>
      <c r="J515" s="156" t="str">
        <f aca="false">F515</f>
        <v>-</v>
      </c>
      <c r="K515" s="157" t="str">
        <f aca="false">IFERROR((J515-AVERAGE(J504:J523))/STDEV(J504:J523),"-")</f>
        <v>-</v>
      </c>
      <c r="L515" s="33"/>
      <c r="M515" s="158" t="s">
        <v>81</v>
      </c>
      <c r="N515" s="156" t="str">
        <f aca="false">J515</f>
        <v>-</v>
      </c>
      <c r="O515" s="157" t="str">
        <f aca="false">IFERROR((N515-AVERAGE(N504:N523))/STDEV(N504:N523),"-")</f>
        <v>-</v>
      </c>
      <c r="P515" s="33"/>
      <c r="Q515" s="158" t="s">
        <v>81</v>
      </c>
      <c r="R515" s="156" t="str">
        <f aca="false">N515</f>
        <v>-</v>
      </c>
      <c r="S515" s="157" t="str">
        <f aca="false">IFERROR((R515-AVERAGE(R504:R523))/STDEV(R504:R523),"-")</f>
        <v>-</v>
      </c>
      <c r="BV515" s="103"/>
      <c r="BW515" s="103"/>
      <c r="BX515" s="103"/>
      <c r="BY515" s="103"/>
    </row>
    <row r="516" customFormat="false" ht="15.75" hidden="false" customHeight="false" outlineLevel="0" collapsed="false">
      <c r="E516" s="151" t="s">
        <v>87</v>
      </c>
      <c r="F516" s="113" t="s">
        <v>115</v>
      </c>
      <c r="G516" s="114" t="str">
        <f aca="false">IFERROR((F516-AVERAGE(F504:F523))/STDEV(F504:F523),"-")</f>
        <v>-</v>
      </c>
      <c r="I516" s="158" t="s">
        <v>87</v>
      </c>
      <c r="J516" s="156" t="str">
        <f aca="false">F516</f>
        <v>-</v>
      </c>
      <c r="K516" s="157" t="str">
        <f aca="false">IFERROR((J516-AVERAGE(J504:J523))/STDEV(J504:J523),"-")</f>
        <v>-</v>
      </c>
      <c r="L516" s="33"/>
      <c r="M516" s="158" t="s">
        <v>87</v>
      </c>
      <c r="N516" s="156" t="str">
        <f aca="false">J516</f>
        <v>-</v>
      </c>
      <c r="O516" s="157" t="str">
        <f aca="false">IFERROR((N516-AVERAGE(N504:N523))/STDEV(N504:N523),"-")</f>
        <v>-</v>
      </c>
      <c r="P516" s="33"/>
      <c r="Q516" s="158" t="s">
        <v>87</v>
      </c>
      <c r="R516" s="156" t="s">
        <v>115</v>
      </c>
      <c r="S516" s="157" t="str">
        <f aca="false">IFERROR((R516-AVERAGE(R504:R523))/STDEV(R504:R523),"-")</f>
        <v>-</v>
      </c>
      <c r="BV516" s="103"/>
      <c r="BW516" s="103"/>
      <c r="BX516" s="103"/>
      <c r="BY516" s="103"/>
    </row>
    <row r="517" customFormat="false" ht="15.75" hidden="false" customHeight="false" outlineLevel="0" collapsed="false">
      <c r="E517" s="151" t="s">
        <v>90</v>
      </c>
      <c r="F517" s="113" t="s">
        <v>115</v>
      </c>
      <c r="G517" s="114" t="str">
        <f aca="false">IFERROR((F517-AVERAGE(F504:F523))/STDEV(F504:F523),"-")</f>
        <v>-</v>
      </c>
      <c r="I517" s="158" t="s">
        <v>90</v>
      </c>
      <c r="J517" s="156" t="str">
        <f aca="false">F517</f>
        <v>-</v>
      </c>
      <c r="K517" s="157" t="str">
        <f aca="false">IFERROR((J517-AVERAGE(J504:J523))/STDEV(J504:J523),"-")</f>
        <v>-</v>
      </c>
      <c r="L517" s="33"/>
      <c r="M517" s="158" t="s">
        <v>90</v>
      </c>
      <c r="N517" s="156" t="str">
        <f aca="false">J517</f>
        <v>-</v>
      </c>
      <c r="O517" s="157" t="str">
        <f aca="false">IFERROR((N517-AVERAGE(N504:N523))/STDEV(N504:N523),"-")</f>
        <v>-</v>
      </c>
      <c r="P517" s="33"/>
      <c r="Q517" s="158" t="s">
        <v>90</v>
      </c>
      <c r="R517" s="156" t="str">
        <f aca="false">N517</f>
        <v>-</v>
      </c>
      <c r="S517" s="157" t="str">
        <f aca="false">IFERROR((R517-AVERAGE(R504:R523))/STDEV(R504:R523),"-")</f>
        <v>-</v>
      </c>
      <c r="BV517" s="103"/>
      <c r="BW517" s="103"/>
      <c r="BX517" s="103"/>
      <c r="BY517" s="103"/>
    </row>
    <row r="518" customFormat="false" ht="15.75" hidden="false" customHeight="false" outlineLevel="0" collapsed="false">
      <c r="E518" s="151" t="s">
        <v>93</v>
      </c>
      <c r="F518" s="113" t="s">
        <v>115</v>
      </c>
      <c r="G518" s="114" t="str">
        <f aca="false">IFERROR((F518-AVERAGE(F504:F523))/STDEV(F504:F523),"-")</f>
        <v>-</v>
      </c>
      <c r="I518" s="158" t="s">
        <v>93</v>
      </c>
      <c r="J518" s="156" t="str">
        <f aca="false">F518</f>
        <v>-</v>
      </c>
      <c r="K518" s="157" t="str">
        <f aca="false">IFERROR((J518-AVERAGE(J504:J523))/STDEV(J504:J523),"-")</f>
        <v>-</v>
      </c>
      <c r="L518" s="33"/>
      <c r="M518" s="158" t="s">
        <v>93</v>
      </c>
      <c r="N518" s="156" t="str">
        <f aca="false">J518</f>
        <v>-</v>
      </c>
      <c r="O518" s="157" t="str">
        <f aca="false">IFERROR((N518-AVERAGE(N504:N523))/STDEV(N504:N523),"-")</f>
        <v>-</v>
      </c>
      <c r="P518" s="33"/>
      <c r="Q518" s="158" t="s">
        <v>93</v>
      </c>
      <c r="R518" s="156" t="str">
        <f aca="false">N518</f>
        <v>-</v>
      </c>
      <c r="S518" s="157" t="str">
        <f aca="false">IFERROR((R518-AVERAGE(R504:R523))/STDEV(R504:R523),"-")</f>
        <v>-</v>
      </c>
      <c r="BV518" s="103"/>
      <c r="BW518" s="103"/>
      <c r="BX518" s="103"/>
      <c r="BY518" s="103"/>
    </row>
    <row r="519" customFormat="false" ht="15.75" hidden="false" customHeight="false" outlineLevel="0" collapsed="false">
      <c r="E519" s="151" t="s">
        <v>96</v>
      </c>
      <c r="F519" s="113" t="s">
        <v>115</v>
      </c>
      <c r="G519" s="114" t="str">
        <f aca="false">IFERROR((F519-AVERAGE(F504:F523))/STDEV(F504:F523),"-")</f>
        <v>-</v>
      </c>
      <c r="I519" s="158" t="s">
        <v>96</v>
      </c>
      <c r="J519" s="156" t="str">
        <f aca="false">F519</f>
        <v>-</v>
      </c>
      <c r="K519" s="157" t="str">
        <f aca="false">IFERROR((J519-AVERAGE(J504:J523))/STDEV(J504:J523),"-")</f>
        <v>-</v>
      </c>
      <c r="L519" s="33"/>
      <c r="M519" s="158" t="s">
        <v>96</v>
      </c>
      <c r="N519" s="156" t="str">
        <f aca="false">J519</f>
        <v>-</v>
      </c>
      <c r="O519" s="157" t="str">
        <f aca="false">IFERROR((N519-AVERAGE(N504:N523))/STDEV(N504:N523),"-")</f>
        <v>-</v>
      </c>
      <c r="P519" s="33"/>
      <c r="Q519" s="158" t="s">
        <v>96</v>
      </c>
      <c r="R519" s="156" t="s">
        <v>115</v>
      </c>
      <c r="S519" s="157" t="str">
        <f aca="false">IFERROR((R519-AVERAGE(R504:R523))/STDEV(R504:R523),"-")</f>
        <v>-</v>
      </c>
      <c r="BV519" s="103"/>
      <c r="BW519" s="103"/>
      <c r="BX519" s="103"/>
      <c r="BY519" s="103"/>
    </row>
    <row r="520" customFormat="false" ht="15.75" hidden="false" customHeight="false" outlineLevel="0" collapsed="false">
      <c r="E520" s="151" t="s">
        <v>103</v>
      </c>
      <c r="F520" s="113" t="s">
        <v>115</v>
      </c>
      <c r="G520" s="114" t="str">
        <f aca="false">IFERROR((F520-AVERAGE(F504:F523))/STDEV(F504:F523),"-")</f>
        <v>-</v>
      </c>
      <c r="I520" s="158" t="s">
        <v>103</v>
      </c>
      <c r="J520" s="156" t="str">
        <f aca="false">F520</f>
        <v>-</v>
      </c>
      <c r="K520" s="157" t="str">
        <f aca="false">IFERROR((J520-AVERAGE(J504:J523))/STDEV(J504:J523),"-")</f>
        <v>-</v>
      </c>
      <c r="L520" s="33"/>
      <c r="M520" s="158" t="s">
        <v>103</v>
      </c>
      <c r="N520" s="156" t="str">
        <f aca="false">J520</f>
        <v>-</v>
      </c>
      <c r="O520" s="157" t="str">
        <f aca="false">IFERROR((N520-AVERAGE(N504:N523))/STDEV(N504:N523),"-")</f>
        <v>-</v>
      </c>
      <c r="P520" s="33"/>
      <c r="Q520" s="158" t="s">
        <v>103</v>
      </c>
      <c r="R520" s="156" t="str">
        <f aca="false">N520</f>
        <v>-</v>
      </c>
      <c r="S520" s="157" t="str">
        <f aca="false">IFERROR((R520-AVERAGE(R504:R523))/STDEV(R504:R523),"-")</f>
        <v>-</v>
      </c>
      <c r="BV520" s="103"/>
      <c r="BW520" s="103"/>
      <c r="BX520" s="103"/>
      <c r="BY520" s="103"/>
    </row>
    <row r="521" customFormat="false" ht="15.75" hidden="false" customHeight="false" outlineLevel="0" collapsed="false">
      <c r="E521" s="151" t="s">
        <v>111</v>
      </c>
      <c r="F521" s="113" t="s">
        <v>115</v>
      </c>
      <c r="G521" s="114" t="str">
        <f aca="false">IFERROR((F521-AVERAGE(F504:F523))/STDEV(F504:F523),"-")</f>
        <v>-</v>
      </c>
      <c r="I521" s="158" t="s">
        <v>111</v>
      </c>
      <c r="J521" s="156" t="str">
        <f aca="false">F521</f>
        <v>-</v>
      </c>
      <c r="K521" s="157" t="str">
        <f aca="false">IFERROR((J521-AVERAGE(J504:J523))/STDEV(J504:J523),"-")</f>
        <v>-</v>
      </c>
      <c r="L521" s="33"/>
      <c r="M521" s="158" t="s">
        <v>111</v>
      </c>
      <c r="N521" s="156" t="str">
        <f aca="false">J521</f>
        <v>-</v>
      </c>
      <c r="O521" s="157" t="str">
        <f aca="false">IFERROR((N521-AVERAGE(N504:N523))/STDEV(N504:N523),"-")</f>
        <v>-</v>
      </c>
      <c r="P521" s="33"/>
      <c r="Q521" s="158" t="s">
        <v>111</v>
      </c>
      <c r="R521" s="156" t="str">
        <f aca="false">N521</f>
        <v>-</v>
      </c>
      <c r="S521" s="157" t="str">
        <f aca="false">IFERROR((R521-AVERAGE(R504:R523))/STDEV(R504:R523),"-")</f>
        <v>-</v>
      </c>
      <c r="BV521" s="103"/>
      <c r="BW521" s="103"/>
      <c r="BX521" s="103"/>
      <c r="BY521" s="103"/>
    </row>
    <row r="522" customFormat="false" ht="15.75" hidden="false" customHeight="false" outlineLevel="0" collapsed="false">
      <c r="E522" s="151" t="s">
        <v>107</v>
      </c>
      <c r="F522" s="113" t="s">
        <v>115</v>
      </c>
      <c r="G522" s="114" t="str">
        <f aca="false">IFERROR((F522-AVERAGE(F504:F523))/STDEV(F504:F523),"-")</f>
        <v>-</v>
      </c>
      <c r="I522" s="158" t="s">
        <v>107</v>
      </c>
      <c r="J522" s="156" t="str">
        <f aca="false">F522</f>
        <v>-</v>
      </c>
      <c r="K522" s="157" t="str">
        <f aca="false">IFERROR((J522-AVERAGE(J504:J523))/STDEV(J504:J523),"-")</f>
        <v>-</v>
      </c>
      <c r="L522" s="33"/>
      <c r="M522" s="158" t="s">
        <v>107</v>
      </c>
      <c r="N522" s="156" t="str">
        <f aca="false">J522</f>
        <v>-</v>
      </c>
      <c r="O522" s="157" t="str">
        <f aca="false">IFERROR((N522-AVERAGE(N504:N523))/STDEV(N504:N523),"-")</f>
        <v>-</v>
      </c>
      <c r="P522" s="33"/>
      <c r="Q522" s="158" t="s">
        <v>107</v>
      </c>
      <c r="R522" s="156" t="str">
        <f aca="false">N522</f>
        <v>-</v>
      </c>
      <c r="S522" s="157" t="str">
        <f aca="false">IFERROR((R522-AVERAGE(R504:R523))/STDEV(R504:R523),"-")</f>
        <v>-</v>
      </c>
      <c r="BV522" s="103"/>
      <c r="BW522" s="103"/>
      <c r="BX522" s="103"/>
      <c r="BY522" s="103"/>
    </row>
    <row r="523" customFormat="false" ht="15.75" hidden="false" customHeight="false" outlineLevel="0" collapsed="false">
      <c r="E523" s="151" t="s">
        <v>116</v>
      </c>
      <c r="F523" s="113" t="s">
        <v>115</v>
      </c>
      <c r="G523" s="114" t="str">
        <f aca="false">IFERROR((F523-AVERAGE(F504:F523))/STDEV(F504:F523),"-")</f>
        <v>-</v>
      </c>
      <c r="I523" s="158" t="s">
        <v>116</v>
      </c>
      <c r="J523" s="156" t="str">
        <f aca="false">F523</f>
        <v>-</v>
      </c>
      <c r="K523" s="157" t="str">
        <f aca="false">IFERROR((J523-AVERAGE(J504:J523))/STDEV(J504:J523),"-")</f>
        <v>-</v>
      </c>
      <c r="L523" s="33"/>
      <c r="M523" s="158" t="s">
        <v>116</v>
      </c>
      <c r="N523" s="156" t="str">
        <f aca="false">J523</f>
        <v>-</v>
      </c>
      <c r="O523" s="157" t="str">
        <f aca="false">IFERROR((N523-AVERAGE(N504:N523))/STDEV(N504:N523),"-")</f>
        <v>-</v>
      </c>
      <c r="P523" s="33"/>
      <c r="Q523" s="158" t="s">
        <v>116</v>
      </c>
      <c r="R523" s="156" t="str">
        <f aca="false">N523</f>
        <v>-</v>
      </c>
      <c r="S523" s="157" t="str">
        <f aca="false">IFERROR((R523-AVERAGE(R504:R523))/STDEV(R504:R523),"-")</f>
        <v>-</v>
      </c>
      <c r="BV523" s="103"/>
      <c r="BW523" s="103"/>
      <c r="BX523" s="103"/>
      <c r="BY523" s="103"/>
    </row>
    <row r="524" customFormat="false" ht="30.75" hidden="false" customHeight="false" outlineLevel="0" collapsed="false">
      <c r="A524" s="2"/>
      <c r="B524" s="2"/>
      <c r="C524" s="2"/>
      <c r="D524" s="2"/>
      <c r="E524" s="126" t="s">
        <v>369</v>
      </c>
      <c r="F524" s="127" t="n">
        <f aca="false">STDEV(F504:F523)/AVERAGE(F504:F523)</f>
        <v>0.231428855574845</v>
      </c>
      <c r="G524" s="128"/>
      <c r="H524" s="2"/>
      <c r="I524" s="159" t="s">
        <v>369</v>
      </c>
      <c r="J524" s="160" t="n">
        <f aca="false">STDEV(J504:J523)/AVERAGE(J504:J523)</f>
        <v>0.202264413506224</v>
      </c>
      <c r="K524" s="161"/>
      <c r="L524" s="161"/>
      <c r="M524" s="159" t="s">
        <v>369</v>
      </c>
      <c r="N524" s="160" t="n">
        <f aca="false">STDEV(N504:N523)/AVERAGE(N504:N523)</f>
        <v>0.166289515307649</v>
      </c>
      <c r="O524" s="161"/>
      <c r="P524" s="161"/>
      <c r="Q524" s="159" t="s">
        <v>369</v>
      </c>
      <c r="R524" s="160" t="n">
        <f aca="false">STDEV(R504:R523)/AVERAGE(R504:R523)</f>
        <v>0.166289515307649</v>
      </c>
      <c r="S524" s="161"/>
      <c r="T524" s="2"/>
      <c r="X524" s="2"/>
      <c r="Y524" s="2"/>
      <c r="BV524" s="103"/>
      <c r="BW524" s="103"/>
      <c r="BX524" s="103"/>
      <c r="BY524" s="103"/>
    </row>
    <row r="525" customFormat="false" ht="15" hidden="false" customHeight="false" outlineLevel="0" collapsed="false">
      <c r="F525" s="132" t="s">
        <v>370</v>
      </c>
      <c r="G525" s="133" t="n">
        <f aca="false">LARGE(G504:G523,1)</f>
        <v>1.83311234555559</v>
      </c>
      <c r="I525" s="33"/>
      <c r="J525" s="33" t="s">
        <v>370</v>
      </c>
      <c r="K525" s="157" t="n">
        <f aca="false">LARGE(K504:K523,1)</f>
        <v>1.42587531996376</v>
      </c>
      <c r="L525" s="33"/>
      <c r="M525" s="33"/>
      <c r="N525" s="33" t="s">
        <v>370</v>
      </c>
      <c r="O525" s="157" t="n">
        <f aca="false">LARGE(O504:O523,1)</f>
        <v>1.41340466131571</v>
      </c>
      <c r="P525" s="33"/>
      <c r="Q525" s="33"/>
      <c r="R525" s="33" t="s">
        <v>370</v>
      </c>
      <c r="S525" s="157" t="n">
        <f aca="false">LARGE(S504:S523,1)</f>
        <v>1.41340466131571</v>
      </c>
      <c r="BV525" s="103"/>
      <c r="BW525" s="103"/>
      <c r="BX525" s="103"/>
      <c r="BY525" s="103"/>
    </row>
    <row r="526" customFormat="false" ht="15" hidden="false" customHeight="false" outlineLevel="0" collapsed="false">
      <c r="F526" s="134" t="s">
        <v>371</v>
      </c>
      <c r="G526" s="135" t="n">
        <f aca="false">SMALL(G504:G523,1)</f>
        <v>-1.43017365160501</v>
      </c>
      <c r="I526" s="33"/>
      <c r="J526" s="33" t="s">
        <v>371</v>
      </c>
      <c r="K526" s="157" t="n">
        <f aca="false">SMALL(K504:K523,1)</f>
        <v>-1.48985186033676</v>
      </c>
      <c r="L526" s="33"/>
      <c r="M526" s="33"/>
      <c r="N526" s="33" t="s">
        <v>371</v>
      </c>
      <c r="O526" s="157" t="n">
        <f aca="false">SMALL(O504:O523,1)</f>
        <v>-1.33409662409929</v>
      </c>
      <c r="P526" s="33"/>
      <c r="Q526" s="33"/>
      <c r="R526" s="33" t="s">
        <v>371</v>
      </c>
      <c r="S526" s="157" t="n">
        <f aca="false">SMALL(S504:S523,1)</f>
        <v>-1.33409662409929</v>
      </c>
      <c r="BV526" s="103"/>
      <c r="BW526" s="103"/>
      <c r="BX526" s="103"/>
      <c r="BY526" s="103"/>
    </row>
    <row r="527" customFormat="false" ht="15" hidden="false" customHeight="false" outlineLevel="0" collapsed="false">
      <c r="B527" s="3" t="s">
        <v>372</v>
      </c>
      <c r="C527" s="136" t="n">
        <f aca="false">COUNT(F504:F523)</f>
        <v>11</v>
      </c>
      <c r="F527" s="134" t="s">
        <v>373</v>
      </c>
      <c r="G527" s="135" t="n">
        <f aca="false">IF(ABS(G525)&gt;ABS(G526),G525,G526)</f>
        <v>1.83311234555559</v>
      </c>
      <c r="I527" s="33"/>
      <c r="J527" s="33" t="s">
        <v>373</v>
      </c>
      <c r="K527" s="157" t="n">
        <f aca="false">IF(ABS(K525)&gt;ABS(K526),K525,K526)</f>
        <v>-1.48985186033676</v>
      </c>
      <c r="L527" s="33"/>
      <c r="M527" s="33"/>
      <c r="N527" s="33" t="s">
        <v>373</v>
      </c>
      <c r="O527" s="157" t="n">
        <f aca="false">IF(ABS(O525)&gt;ABS(O526),O525,O526)</f>
        <v>1.41340466131571</v>
      </c>
      <c r="P527" s="33"/>
      <c r="Q527" s="33"/>
      <c r="R527" s="33" t="s">
        <v>373</v>
      </c>
      <c r="S527" s="157" t="n">
        <f aca="false">IF(ABS(S525)&gt;ABS(S526),S525,S526)</f>
        <v>1.41340466131571</v>
      </c>
      <c r="BV527" s="103"/>
      <c r="BW527" s="103"/>
      <c r="BX527" s="103"/>
      <c r="BY527" s="103"/>
    </row>
    <row r="528" customFormat="false" ht="15" hidden="false" customHeight="false" outlineLevel="0" collapsed="false">
      <c r="B528" s="134" t="s">
        <v>374</v>
      </c>
      <c r="C528" s="138" t="n">
        <f aca="false">G528</f>
        <v>25410.4327272727</v>
      </c>
      <c r="F528" s="134" t="s">
        <v>374</v>
      </c>
      <c r="G528" s="139" t="n">
        <f aca="false">AVERAGE(F504:F523)</f>
        <v>25410.4327272727</v>
      </c>
      <c r="I528" s="33"/>
      <c r="J528" s="33" t="s">
        <v>374</v>
      </c>
      <c r="K528" s="162"/>
      <c r="L528" s="33"/>
      <c r="M528" s="33"/>
      <c r="N528" s="33" t="s">
        <v>374</v>
      </c>
      <c r="O528" s="162"/>
      <c r="P528" s="33"/>
      <c r="Q528" s="33"/>
      <c r="R528" s="33" t="s">
        <v>374</v>
      </c>
      <c r="S528" s="162"/>
      <c r="BV528" s="103"/>
      <c r="BW528" s="103"/>
      <c r="BX528" s="103"/>
      <c r="BY528" s="103"/>
    </row>
    <row r="529" customFormat="false" ht="15" hidden="false" customHeight="false" outlineLevel="0" collapsed="false">
      <c r="B529" s="134" t="s">
        <v>375</v>
      </c>
      <c r="C529" s="138" t="n">
        <f aca="false">G529</f>
        <v>24583.33</v>
      </c>
      <c r="F529" s="134" t="s">
        <v>375</v>
      </c>
      <c r="G529" s="143" t="n">
        <f aca="false">MEDIAN(F504:F523)</f>
        <v>24583.33</v>
      </c>
      <c r="I529" s="33"/>
      <c r="J529" s="33" t="s">
        <v>375</v>
      </c>
      <c r="K529" s="147"/>
      <c r="L529" s="33"/>
      <c r="M529" s="33"/>
      <c r="N529" s="33" t="s">
        <v>375</v>
      </c>
      <c r="O529" s="147"/>
      <c r="P529" s="33"/>
      <c r="Q529" s="33"/>
      <c r="R529" s="33" t="s">
        <v>375</v>
      </c>
      <c r="S529" s="147"/>
      <c r="BV529" s="103"/>
      <c r="BW529" s="103"/>
      <c r="BX529" s="103"/>
      <c r="BY529" s="103"/>
    </row>
    <row r="531" customFormat="false" ht="15.75" hidden="false" customHeight="false" outlineLevel="0" collapsed="false">
      <c r="E531" s="172" t="s">
        <v>378</v>
      </c>
      <c r="F531" s="172"/>
      <c r="G531" s="172"/>
    </row>
    <row r="532" customFormat="false" ht="15.75" hidden="false" customHeight="false" outlineLevel="0" collapsed="false"/>
    <row r="533" customFormat="false" ht="15" hidden="false" customHeight="false" outlineLevel="0" collapsed="false">
      <c r="B533" s="3" t="n">
        <v>15</v>
      </c>
      <c r="C533" s="97" t="n">
        <f aca="false">COUNT(F535:F554)-$BD$18</f>
        <v>0</v>
      </c>
      <c r="E533" s="99" t="str">
        <f aca="false">"ITEM "&amp;B533&amp;" - ITERAÇÃO 01"</f>
        <v>ITEM 15 - ITERAÇÃO 01</v>
      </c>
      <c r="F533" s="99"/>
      <c r="G533" s="99"/>
      <c r="I533" s="100" t="str">
        <f aca="false">"ITEM "&amp;B533&amp;" - ITERAÇÃO 02"</f>
        <v>ITEM 15 - ITERAÇÃO 02</v>
      </c>
      <c r="J533" s="100"/>
      <c r="K533" s="100"/>
      <c r="L533" s="33"/>
      <c r="M533" s="100" t="str">
        <f aca="false">"ITEM "&amp;B533&amp;" - ITERAÇÃO 03"</f>
        <v>ITEM 15 - ITERAÇÃO 03</v>
      </c>
      <c r="N533" s="100"/>
      <c r="O533" s="100"/>
      <c r="P533" s="33"/>
      <c r="Q533" s="100" t="str">
        <f aca="false">"ITEM "&amp;B533&amp;" - ITERAÇÃO 04"</f>
        <v>ITEM 15 - ITERAÇÃO 04</v>
      </c>
      <c r="R533" s="100"/>
      <c r="S533" s="100"/>
      <c r="BV533" s="103"/>
      <c r="BW533" s="103"/>
      <c r="BX533" s="103"/>
      <c r="BY533" s="103"/>
    </row>
    <row r="534" customFormat="false" ht="15" hidden="false" customHeight="false" outlineLevel="0" collapsed="false">
      <c r="E534" s="106" t="s">
        <v>363</v>
      </c>
      <c r="F534" s="105" t="s">
        <v>364</v>
      </c>
      <c r="G534" s="107" t="s">
        <v>365</v>
      </c>
      <c r="I534" s="153" t="s">
        <v>363</v>
      </c>
      <c r="J534" s="153" t="s">
        <v>364</v>
      </c>
      <c r="K534" s="153" t="s">
        <v>365</v>
      </c>
      <c r="L534" s="33"/>
      <c r="M534" s="153" t="s">
        <v>363</v>
      </c>
      <c r="N534" s="153" t="s">
        <v>364</v>
      </c>
      <c r="O534" s="153" t="s">
        <v>365</v>
      </c>
      <c r="P534" s="33"/>
      <c r="Q534" s="153" t="s">
        <v>363</v>
      </c>
      <c r="R534" s="153" t="s">
        <v>364</v>
      </c>
      <c r="S534" s="153" t="s">
        <v>365</v>
      </c>
      <c r="BV534" s="103"/>
      <c r="BW534" s="103"/>
      <c r="BX534" s="103"/>
      <c r="BY534" s="103"/>
    </row>
    <row r="535" customFormat="false" ht="15.75" hidden="false" customHeight="false" outlineLevel="0" collapsed="false">
      <c r="E535" s="154" t="s">
        <v>116</v>
      </c>
      <c r="F535" s="118" t="n">
        <v>2051.76</v>
      </c>
      <c r="G535" s="114" t="n">
        <f aca="false">IFERROR((F535-AVERAGE(F535:F554))/STDEV(F535:F554),"-")</f>
        <v>1.56904436003551</v>
      </c>
      <c r="I535" s="155" t="str">
        <f aca="false">E535</f>
        <v>T</v>
      </c>
      <c r="J535" s="156" t="s">
        <v>115</v>
      </c>
      <c r="K535" s="157" t="str">
        <f aca="false">IFERROR((J535-AVERAGE(J535:J554))/STDEV(J535:J554),"-")</f>
        <v>-</v>
      </c>
      <c r="L535" s="33"/>
      <c r="M535" s="158" t="s">
        <v>19</v>
      </c>
      <c r="N535" s="156" t="str">
        <f aca="false">J535</f>
        <v>-</v>
      </c>
      <c r="O535" s="157" t="str">
        <f aca="false">IFERROR((N535-AVERAGE(N535:N554))/STDEV(N535:N554),"-")</f>
        <v>-</v>
      </c>
      <c r="P535" s="33"/>
      <c r="Q535" s="158" t="s">
        <v>19</v>
      </c>
      <c r="R535" s="156" t="str">
        <f aca="false">N535</f>
        <v>-</v>
      </c>
      <c r="S535" s="157" t="str">
        <f aca="false">IFERROR((R535-AVERAGE(R535:R554))/STDEV(R535:R554),"-")</f>
        <v>-</v>
      </c>
      <c r="BV535" s="103"/>
      <c r="BW535" s="103"/>
      <c r="BX535" s="103"/>
      <c r="BY535" s="103"/>
    </row>
    <row r="536" customFormat="false" ht="15.75" hidden="false" customHeight="false" outlineLevel="0" collapsed="false">
      <c r="E536" s="154" t="s">
        <v>111</v>
      </c>
      <c r="F536" s="118" t="n">
        <v>1817</v>
      </c>
      <c r="G536" s="114" t="n">
        <f aca="false">IFERROR((F536-AVERAGE(F535:F554))/STDEV(F535:F554),"-")</f>
        <v>0.669387264025946</v>
      </c>
      <c r="I536" s="155" t="str">
        <f aca="false">E536</f>
        <v>R</v>
      </c>
      <c r="J536" s="156" t="n">
        <f aca="false">F536</f>
        <v>1817</v>
      </c>
      <c r="K536" s="157" t="n">
        <f aca="false">IFERROR((J536-AVERAGE(J535:J554))/STDEV(J535:J554),"-")</f>
        <v>1.06971368987217</v>
      </c>
      <c r="L536" s="33"/>
      <c r="M536" s="158" t="s">
        <v>28</v>
      </c>
      <c r="N536" s="156" t="s">
        <v>115</v>
      </c>
      <c r="O536" s="157" t="str">
        <f aca="false">IFERROR((N536-AVERAGE(N535:N554))/STDEV(N535:N554),"-")</f>
        <v>-</v>
      </c>
      <c r="P536" s="33"/>
      <c r="Q536" s="158" t="s">
        <v>28</v>
      </c>
      <c r="R536" s="156" t="str">
        <f aca="false">N536</f>
        <v>-</v>
      </c>
      <c r="S536" s="157" t="str">
        <f aca="false">IFERROR((R536-AVERAGE(R535:R554))/STDEV(R535:R554),"-")</f>
        <v>-</v>
      </c>
      <c r="BV536" s="103"/>
      <c r="BW536" s="103"/>
      <c r="BX536" s="103"/>
      <c r="BY536" s="103"/>
    </row>
    <row r="537" customFormat="false" ht="15.75" hidden="false" customHeight="false" outlineLevel="0" collapsed="false">
      <c r="E537" s="154" t="s">
        <v>150</v>
      </c>
      <c r="F537" s="119" t="n">
        <f aca="false">1799.4</f>
        <v>1799.4</v>
      </c>
      <c r="G537" s="114" t="n">
        <f aca="false">IFERROR((F537-AVERAGE(F535:F554))/STDEV(F535:F554),"-")</f>
        <v>0.601939807518158</v>
      </c>
      <c r="I537" s="155" t="str">
        <f aca="false">E537</f>
        <v>AD</v>
      </c>
      <c r="J537" s="156" t="n">
        <f aca="false">F537</f>
        <v>1799.4</v>
      </c>
      <c r="K537" s="157" t="n">
        <f aca="false">IFERROR((J537-AVERAGE(J535:J554))/STDEV(J535:J554),"-")</f>
        <v>0.988967720413518</v>
      </c>
      <c r="L537" s="33"/>
      <c r="M537" s="158" t="s">
        <v>38</v>
      </c>
      <c r="N537" s="156" t="n">
        <f aca="false">J537</f>
        <v>1799.4</v>
      </c>
      <c r="O537" s="157" t="n">
        <f aca="false">IFERROR((N537-AVERAGE(N535:N554))/STDEV(N535:N554),"-")</f>
        <v>1.20843805185457</v>
      </c>
      <c r="P537" s="33"/>
      <c r="Q537" s="158" t="s">
        <v>38</v>
      </c>
      <c r="R537" s="156" t="n">
        <f aca="false">N537</f>
        <v>1799.4</v>
      </c>
      <c r="S537" s="157" t="n">
        <f aca="false">IFERROR((R537-AVERAGE(R535:R554))/STDEV(R535:R554),"-")</f>
        <v>1.20843805185457</v>
      </c>
      <c r="BV537" s="103"/>
      <c r="BW537" s="103"/>
      <c r="BX537" s="103"/>
      <c r="BY537" s="103"/>
    </row>
    <row r="538" customFormat="false" ht="15.75" hidden="false" customHeight="false" outlineLevel="0" collapsed="false">
      <c r="E538" s="154" t="s">
        <v>243</v>
      </c>
      <c r="F538" s="118" t="n">
        <v>1724.74</v>
      </c>
      <c r="G538" s="114" t="n">
        <f aca="false">IFERROR((F538-AVERAGE(F535:F554))/STDEV(F535:F554),"-")</f>
        <v>0.315824631218643</v>
      </c>
      <c r="I538" s="155" t="str">
        <f aca="false">E538</f>
        <v>AAA</v>
      </c>
      <c r="J538" s="156" t="n">
        <f aca="false">F538</f>
        <v>1724.74</v>
      </c>
      <c r="K538" s="157" t="n">
        <f aca="false">IFERROR((J538-AVERAGE(J535:J554))/STDEV(J535:J554),"-")</f>
        <v>0.646439647698558</v>
      </c>
      <c r="L538" s="33"/>
      <c r="M538" s="158" t="s">
        <v>43</v>
      </c>
      <c r="N538" s="156" t="n">
        <f aca="false">J538</f>
        <v>1724.74</v>
      </c>
      <c r="O538" s="157" t="n">
        <f aca="false">IFERROR((N538-AVERAGE(N535:N554))/STDEV(N535:N554),"-")</f>
        <v>0.853824409428711</v>
      </c>
      <c r="P538" s="33"/>
      <c r="Q538" s="158" t="s">
        <v>43</v>
      </c>
      <c r="R538" s="156" t="n">
        <f aca="false">N538</f>
        <v>1724.74</v>
      </c>
      <c r="S538" s="157" t="n">
        <f aca="false">IFERROR((R538-AVERAGE(R535:R554))/STDEV(R535:R554),"-")</f>
        <v>0.853824409428711</v>
      </c>
      <c r="BV538" s="103"/>
      <c r="BW538" s="103"/>
      <c r="BX538" s="103"/>
      <c r="BY538" s="103"/>
    </row>
    <row r="539" customFormat="false" ht="15.75" hidden="false" customHeight="false" outlineLevel="0" collapsed="false">
      <c r="E539" s="154" t="s">
        <v>189</v>
      </c>
      <c r="F539" s="119" t="n">
        <v>1600</v>
      </c>
      <c r="G539" s="114" t="n">
        <f aca="false">IFERROR((F539-AVERAGE(F535:F554))/STDEV(F535:F554),"-")</f>
        <v>-0.162209216780307</v>
      </c>
      <c r="I539" s="155" t="str">
        <f aca="false">E539</f>
        <v>AL</v>
      </c>
      <c r="J539" s="156" t="n">
        <f aca="false">F539</f>
        <v>1600</v>
      </c>
      <c r="K539" s="157" t="n">
        <f aca="false">IFERROR((J539-AVERAGE(J535:J554))/STDEV(J535:J554),"-")</f>
        <v>0.0741525891603288</v>
      </c>
      <c r="L539" s="33"/>
      <c r="M539" s="158" t="s">
        <v>48</v>
      </c>
      <c r="N539" s="156" t="n">
        <f aca="false">J539</f>
        <v>1600</v>
      </c>
      <c r="O539" s="157" t="n">
        <f aca="false">IFERROR((N539-AVERAGE(N535:N554))/STDEV(N535:N554),"-")</f>
        <v>0.26134509311205</v>
      </c>
      <c r="P539" s="33"/>
      <c r="Q539" s="158" t="s">
        <v>48</v>
      </c>
      <c r="R539" s="156" t="n">
        <f aca="false">N539</f>
        <v>1600</v>
      </c>
      <c r="S539" s="157" t="n">
        <f aca="false">IFERROR((R539-AVERAGE(R535:R554))/STDEV(R535:R554),"-")</f>
        <v>0.26134509311205</v>
      </c>
      <c r="BV539" s="103"/>
      <c r="BW539" s="103"/>
      <c r="BX539" s="103"/>
      <c r="BY539" s="103"/>
    </row>
    <row r="540" customFormat="false" ht="15.75" hidden="false" customHeight="false" outlineLevel="0" collapsed="false">
      <c r="E540" s="154" t="s">
        <v>197</v>
      </c>
      <c r="F540" s="119" t="n">
        <v>1500</v>
      </c>
      <c r="G540" s="114" t="n">
        <f aca="false">IFERROR((F540-AVERAGE(F535:F554))/STDEV(F535:F554),"-")</f>
        <v>-0.545433401483649</v>
      </c>
      <c r="I540" s="155" t="str">
        <f aca="false">E540</f>
        <v>AO</v>
      </c>
      <c r="J540" s="156" t="n">
        <f aca="false">F540</f>
        <v>1500</v>
      </c>
      <c r="K540" s="157" t="n">
        <f aca="false">IFERROR((J540-AVERAGE(J535:J554))/STDEV(J535:J554),"-")</f>
        <v>-0.384631328218402</v>
      </c>
      <c r="L540" s="33"/>
      <c r="M540" s="158" t="s">
        <v>52</v>
      </c>
      <c r="N540" s="156" t="n">
        <f aca="false">J540</f>
        <v>1500</v>
      </c>
      <c r="O540" s="157" t="n">
        <f aca="false">IFERROR((N540-AVERAGE(N535:N554))/STDEV(N535:N554),"-")</f>
        <v>-0.213626300439867</v>
      </c>
      <c r="P540" s="33"/>
      <c r="Q540" s="158" t="s">
        <v>52</v>
      </c>
      <c r="R540" s="156" t="n">
        <f aca="false">N540</f>
        <v>1500</v>
      </c>
      <c r="S540" s="157" t="n">
        <f aca="false">IFERROR((R540-AVERAGE(R535:R554))/STDEV(R535:R554),"-")</f>
        <v>-0.213626300439867</v>
      </c>
      <c r="BV540" s="103"/>
      <c r="BW540" s="103"/>
      <c r="BX540" s="103"/>
      <c r="BY540" s="103"/>
    </row>
    <row r="541" customFormat="false" ht="15.75" hidden="false" customHeight="false" outlineLevel="0" collapsed="false">
      <c r="E541" s="154" t="s">
        <v>142</v>
      </c>
      <c r="F541" s="119" t="n">
        <v>1425</v>
      </c>
      <c r="G541" s="114" t="n">
        <f aca="false">IFERROR((F541-AVERAGE(F535:F554))/STDEV(F535:F554),"-")</f>
        <v>-0.832851540011156</v>
      </c>
      <c r="I541" s="155" t="str">
        <f aca="false">E541</f>
        <v>AC</v>
      </c>
      <c r="J541" s="156" t="n">
        <f aca="false">F541</f>
        <v>1425</v>
      </c>
      <c r="K541" s="157" t="n">
        <f aca="false">IFERROR((J541-AVERAGE(J535:J554))/STDEV(J535:J554),"-")</f>
        <v>-0.72871926625245</v>
      </c>
      <c r="L541" s="33"/>
      <c r="M541" s="158" t="s">
        <v>56</v>
      </c>
      <c r="N541" s="156" t="n">
        <f aca="false">J541</f>
        <v>1425</v>
      </c>
      <c r="O541" s="157" t="n">
        <f aca="false">IFERROR((N541-AVERAGE(N535:N554))/STDEV(N535:N554),"-")</f>
        <v>-0.569854845603805</v>
      </c>
      <c r="P541" s="33"/>
      <c r="Q541" s="158" t="s">
        <v>56</v>
      </c>
      <c r="R541" s="156" t="n">
        <f aca="false">N541</f>
        <v>1425</v>
      </c>
      <c r="S541" s="157" t="n">
        <f aca="false">IFERROR((R541-AVERAGE(R535:R554))/STDEV(R535:R554),"-")</f>
        <v>-0.569854845603805</v>
      </c>
      <c r="BV541" s="103"/>
      <c r="BW541" s="103"/>
      <c r="BX541" s="103"/>
      <c r="BY541" s="103"/>
    </row>
    <row r="542" customFormat="false" ht="15.75" hidden="false" customHeight="false" outlineLevel="0" collapsed="false">
      <c r="E542" s="154" t="s">
        <v>96</v>
      </c>
      <c r="F542" s="119" t="n">
        <v>1220.72</v>
      </c>
      <c r="G542" s="114" t="n">
        <f aca="false">IFERROR((F542-AVERAGE(F535:F554))/STDEV(F535:F554),"-")</f>
        <v>-1.61570190452314</v>
      </c>
      <c r="I542" s="155" t="str">
        <f aca="false">E542</f>
        <v>P</v>
      </c>
      <c r="J542" s="156" t="n">
        <f aca="false">F542</f>
        <v>1220.72</v>
      </c>
      <c r="K542" s="157" t="n">
        <f aca="false">IFERROR((J542-AVERAGE(J535:J554))/STDEV(J535:J554),"-")</f>
        <v>-1.66592305267372</v>
      </c>
      <c r="L542" s="33"/>
      <c r="M542" s="158" t="s">
        <v>62</v>
      </c>
      <c r="N542" s="156" t="n">
        <f aca="false">J542</f>
        <v>1220.72</v>
      </c>
      <c r="O542" s="157" t="n">
        <f aca="false">IFERROR((N542-AVERAGE(N535:N554))/STDEV(N535:N554),"-")</f>
        <v>-1.54012640835166</v>
      </c>
      <c r="P542" s="33"/>
      <c r="Q542" s="158" t="s">
        <v>62</v>
      </c>
      <c r="R542" s="156" t="n">
        <f aca="false">N542</f>
        <v>1220.72</v>
      </c>
      <c r="S542" s="157" t="n">
        <f aca="false">IFERROR((R542-AVERAGE(R535:R554))/STDEV(R535:R554),"-")</f>
        <v>-1.54012640835166</v>
      </c>
      <c r="BV542" s="103"/>
      <c r="BW542" s="103"/>
      <c r="BX542" s="103"/>
      <c r="BY542" s="103"/>
    </row>
    <row r="543" customFormat="false" ht="15.75" hidden="false" customHeight="false" outlineLevel="0" collapsed="false">
      <c r="E543" s="151" t="s">
        <v>68</v>
      </c>
      <c r="F543" s="113" t="s">
        <v>115</v>
      </c>
      <c r="G543" s="114" t="str">
        <f aca="false">IFERROR((F543-AVERAGE(F535:F554))/STDEV(F535:F554),"-")</f>
        <v>-</v>
      </c>
      <c r="I543" s="158" t="s">
        <v>68</v>
      </c>
      <c r="J543" s="156" t="str">
        <f aca="false">F543</f>
        <v>-</v>
      </c>
      <c r="K543" s="157" t="str">
        <f aca="false">IFERROR((J543-AVERAGE(J535:J554))/STDEV(J535:J554),"-")</f>
        <v>-</v>
      </c>
      <c r="L543" s="33"/>
      <c r="M543" s="158" t="s">
        <v>68</v>
      </c>
      <c r="N543" s="156" t="str">
        <f aca="false">J543</f>
        <v>-</v>
      </c>
      <c r="O543" s="157" t="str">
        <f aca="false">IFERROR((N543-AVERAGE(N535:N554))/STDEV(N535:N554),"-")</f>
        <v>-</v>
      </c>
      <c r="P543" s="33"/>
      <c r="Q543" s="158" t="s">
        <v>68</v>
      </c>
      <c r="R543" s="156" t="str">
        <f aca="false">N543</f>
        <v>-</v>
      </c>
      <c r="S543" s="157" t="str">
        <f aca="false">IFERROR((R543-AVERAGE(R535:R554))/STDEV(R535:R554),"-")</f>
        <v>-</v>
      </c>
      <c r="BV543" s="103"/>
      <c r="BW543" s="103"/>
      <c r="BX543" s="103"/>
      <c r="BY543" s="103"/>
    </row>
    <row r="544" customFormat="false" ht="15.75" hidden="false" customHeight="false" outlineLevel="0" collapsed="false">
      <c r="E544" s="151" t="s">
        <v>70</v>
      </c>
      <c r="F544" s="113" t="s">
        <v>115</v>
      </c>
      <c r="G544" s="114" t="str">
        <f aca="false">IFERROR((#REF!-AVERAGE(F535:F554))/STDEV(F535:F554),"-")</f>
        <v>-</v>
      </c>
      <c r="I544" s="158" t="s">
        <v>70</v>
      </c>
      <c r="J544" s="156"/>
      <c r="K544" s="157" t="str">
        <f aca="false">IFERROR((J544-AVERAGE(J535:J554))/STDEV(J535:J554),"-")</f>
        <v>-</v>
      </c>
      <c r="L544" s="33"/>
      <c r="M544" s="158" t="s">
        <v>70</v>
      </c>
      <c r="N544" s="156" t="n">
        <f aca="false">J544</f>
        <v>0</v>
      </c>
      <c r="O544" s="157" t="str">
        <f aca="false">IFERROR((N544-AVERAGE(N535:N554))/STDEV(N535:N554),"-")</f>
        <v>-</v>
      </c>
      <c r="P544" s="33"/>
      <c r="Q544" s="158" t="s">
        <v>70</v>
      </c>
      <c r="R544" s="156" t="n">
        <f aca="false">N544</f>
        <v>0</v>
      </c>
      <c r="S544" s="157" t="str">
        <f aca="false">IFERROR((R544-AVERAGE(R535:R554))/STDEV(R535:R554),"-")</f>
        <v>-</v>
      </c>
      <c r="BV544" s="103"/>
      <c r="BW544" s="103"/>
      <c r="BX544" s="103"/>
      <c r="BY544" s="103"/>
    </row>
    <row r="545" customFormat="false" ht="15.75" hidden="false" customHeight="false" outlineLevel="0" collapsed="false">
      <c r="E545" s="151" t="s">
        <v>74</v>
      </c>
      <c r="F545" s="173"/>
      <c r="G545" s="114" t="str">
        <f aca="false">IFERROR((F544-AVERAGE(F535:F554))/STDEV(F535:F554),"-")</f>
        <v>-</v>
      </c>
      <c r="I545" s="158" t="s">
        <v>74</v>
      </c>
      <c r="J545" s="156" t="str">
        <f aca="false">F544</f>
        <v>-</v>
      </c>
      <c r="K545" s="157" t="str">
        <f aca="false">IFERROR((J545-AVERAGE(J535:J554))/STDEV(J535:J554),"-")</f>
        <v>-</v>
      </c>
      <c r="L545" s="33"/>
      <c r="M545" s="158" t="s">
        <v>74</v>
      </c>
      <c r="N545" s="156" t="s">
        <v>115</v>
      </c>
      <c r="O545" s="157" t="str">
        <f aca="false">IFERROR((N545-AVERAGE(N535:N554))/STDEV(N535:N554),"-")</f>
        <v>-</v>
      </c>
      <c r="P545" s="33"/>
      <c r="Q545" s="158" t="s">
        <v>74</v>
      </c>
      <c r="R545" s="156" t="str">
        <f aca="false">N545</f>
        <v>-</v>
      </c>
      <c r="S545" s="157" t="str">
        <f aca="false">IFERROR((R545-AVERAGE(R535:R554))/STDEV(R535:R554),"-")</f>
        <v>-</v>
      </c>
      <c r="BV545" s="103"/>
      <c r="BW545" s="103"/>
      <c r="BX545" s="103"/>
      <c r="BY545" s="103"/>
    </row>
    <row r="546" customFormat="false" ht="15.75" hidden="false" customHeight="false" outlineLevel="0" collapsed="false">
      <c r="E546" s="151" t="s">
        <v>81</v>
      </c>
      <c r="F546" s="113" t="s">
        <v>115</v>
      </c>
      <c r="G546" s="114" t="str">
        <f aca="false">IFERROR((F546-AVERAGE(F535:F554))/STDEV(F535:F554),"-")</f>
        <v>-</v>
      </c>
      <c r="I546" s="158" t="s">
        <v>81</v>
      </c>
      <c r="J546" s="156" t="str">
        <f aca="false">F546</f>
        <v>-</v>
      </c>
      <c r="K546" s="157" t="str">
        <f aca="false">IFERROR((J546-AVERAGE(J535:J554))/STDEV(J535:J554),"-")</f>
        <v>-</v>
      </c>
      <c r="L546" s="33"/>
      <c r="M546" s="158" t="s">
        <v>81</v>
      </c>
      <c r="N546" s="156" t="str">
        <f aca="false">J546</f>
        <v>-</v>
      </c>
      <c r="O546" s="157" t="str">
        <f aca="false">IFERROR((N546-AVERAGE(N535:N554))/STDEV(N535:N554),"-")</f>
        <v>-</v>
      </c>
      <c r="P546" s="33"/>
      <c r="Q546" s="158" t="s">
        <v>81</v>
      </c>
      <c r="R546" s="156" t="str">
        <f aca="false">N546</f>
        <v>-</v>
      </c>
      <c r="S546" s="157" t="str">
        <f aca="false">IFERROR((R546-AVERAGE(R535:R554))/STDEV(R535:R554),"-")</f>
        <v>-</v>
      </c>
      <c r="BV546" s="103"/>
      <c r="BW546" s="103"/>
      <c r="BX546" s="103"/>
      <c r="BY546" s="103"/>
    </row>
    <row r="547" customFormat="false" ht="15.75" hidden="false" customHeight="false" outlineLevel="0" collapsed="false">
      <c r="E547" s="151" t="s">
        <v>87</v>
      </c>
      <c r="F547" s="113" t="s">
        <v>115</v>
      </c>
      <c r="G547" s="114" t="str">
        <f aca="false">IFERROR((F547-AVERAGE(F535:F554))/STDEV(F535:F554),"-")</f>
        <v>-</v>
      </c>
      <c r="I547" s="158" t="s">
        <v>87</v>
      </c>
      <c r="J547" s="156" t="str">
        <f aca="false">F547</f>
        <v>-</v>
      </c>
      <c r="K547" s="157" t="str">
        <f aca="false">IFERROR((J547-AVERAGE(J535:J554))/STDEV(J535:J554),"-")</f>
        <v>-</v>
      </c>
      <c r="L547" s="33"/>
      <c r="M547" s="158" t="s">
        <v>87</v>
      </c>
      <c r="N547" s="156" t="str">
        <f aca="false">J547</f>
        <v>-</v>
      </c>
      <c r="O547" s="157" t="str">
        <f aca="false">IFERROR((N547-AVERAGE(N535:N554))/STDEV(N535:N554),"-")</f>
        <v>-</v>
      </c>
      <c r="P547" s="33"/>
      <c r="Q547" s="158" t="s">
        <v>87</v>
      </c>
      <c r="R547" s="156" t="s">
        <v>115</v>
      </c>
      <c r="S547" s="157" t="str">
        <f aca="false">IFERROR((R547-AVERAGE(R535:R554))/STDEV(R535:R554),"-")</f>
        <v>-</v>
      </c>
      <c r="BV547" s="103"/>
      <c r="BW547" s="103"/>
      <c r="BX547" s="103"/>
      <c r="BY547" s="103"/>
    </row>
    <row r="548" customFormat="false" ht="15.75" hidden="false" customHeight="false" outlineLevel="0" collapsed="false">
      <c r="E548" s="151" t="s">
        <v>90</v>
      </c>
      <c r="F548" s="113" t="s">
        <v>115</v>
      </c>
      <c r="G548" s="114" t="str">
        <f aca="false">IFERROR((F548-AVERAGE(F535:F554))/STDEV(F535:F554),"-")</f>
        <v>-</v>
      </c>
      <c r="I548" s="158" t="s">
        <v>90</v>
      </c>
      <c r="J548" s="156" t="str">
        <f aca="false">F548</f>
        <v>-</v>
      </c>
      <c r="K548" s="157" t="str">
        <f aca="false">IFERROR((J548-AVERAGE(J535:J554))/STDEV(J535:J554),"-")</f>
        <v>-</v>
      </c>
      <c r="L548" s="33"/>
      <c r="M548" s="158" t="s">
        <v>90</v>
      </c>
      <c r="N548" s="156" t="str">
        <f aca="false">J548</f>
        <v>-</v>
      </c>
      <c r="O548" s="157" t="str">
        <f aca="false">IFERROR((N548-AVERAGE(N535:N554))/STDEV(N535:N554),"-")</f>
        <v>-</v>
      </c>
      <c r="P548" s="33"/>
      <c r="Q548" s="158" t="s">
        <v>90</v>
      </c>
      <c r="R548" s="156" t="str">
        <f aca="false">N548</f>
        <v>-</v>
      </c>
      <c r="S548" s="157" t="str">
        <f aca="false">IFERROR((R548-AVERAGE(R535:R554))/STDEV(R535:R554),"-")</f>
        <v>-</v>
      </c>
      <c r="BV548" s="103"/>
      <c r="BW548" s="103"/>
      <c r="BX548" s="103"/>
      <c r="BY548" s="103"/>
    </row>
    <row r="549" customFormat="false" ht="15.75" hidden="false" customHeight="false" outlineLevel="0" collapsed="false">
      <c r="E549" s="151" t="s">
        <v>93</v>
      </c>
      <c r="F549" s="113" t="s">
        <v>115</v>
      </c>
      <c r="G549" s="114" t="str">
        <f aca="false">IFERROR((F549-AVERAGE(F535:F554))/STDEV(F535:F554),"-")</f>
        <v>-</v>
      </c>
      <c r="I549" s="158" t="s">
        <v>93</v>
      </c>
      <c r="J549" s="156" t="str">
        <f aca="false">F549</f>
        <v>-</v>
      </c>
      <c r="K549" s="157" t="str">
        <f aca="false">IFERROR((J549-AVERAGE(J535:J554))/STDEV(J535:J554),"-")</f>
        <v>-</v>
      </c>
      <c r="L549" s="33"/>
      <c r="M549" s="158" t="s">
        <v>93</v>
      </c>
      <c r="N549" s="156" t="str">
        <f aca="false">J549</f>
        <v>-</v>
      </c>
      <c r="O549" s="157" t="str">
        <f aca="false">IFERROR((N549-AVERAGE(N535:N554))/STDEV(N535:N554),"-")</f>
        <v>-</v>
      </c>
      <c r="P549" s="33"/>
      <c r="Q549" s="158" t="s">
        <v>93</v>
      </c>
      <c r="R549" s="156" t="str">
        <f aca="false">N549</f>
        <v>-</v>
      </c>
      <c r="S549" s="157" t="str">
        <f aca="false">IFERROR((R549-AVERAGE(R535:R554))/STDEV(R535:R554),"-")</f>
        <v>-</v>
      </c>
      <c r="BV549" s="103"/>
      <c r="BW549" s="103"/>
      <c r="BX549" s="103"/>
      <c r="BY549" s="103"/>
    </row>
    <row r="550" customFormat="false" ht="15.75" hidden="false" customHeight="false" outlineLevel="0" collapsed="false">
      <c r="E550" s="151" t="s">
        <v>96</v>
      </c>
      <c r="F550" s="113" t="s">
        <v>115</v>
      </c>
      <c r="G550" s="114" t="str">
        <f aca="false">IFERROR((F550-AVERAGE(F535:F554))/STDEV(F535:F554),"-")</f>
        <v>-</v>
      </c>
      <c r="I550" s="158" t="s">
        <v>96</v>
      </c>
      <c r="J550" s="156" t="str">
        <f aca="false">F550</f>
        <v>-</v>
      </c>
      <c r="K550" s="157" t="str">
        <f aca="false">IFERROR((J550-AVERAGE(J535:J554))/STDEV(J535:J554),"-")</f>
        <v>-</v>
      </c>
      <c r="L550" s="33"/>
      <c r="M550" s="158" t="s">
        <v>96</v>
      </c>
      <c r="N550" s="156" t="str">
        <f aca="false">J550</f>
        <v>-</v>
      </c>
      <c r="O550" s="157" t="str">
        <f aca="false">IFERROR((N550-AVERAGE(N535:N554))/STDEV(N535:N554),"-")</f>
        <v>-</v>
      </c>
      <c r="P550" s="33"/>
      <c r="Q550" s="158" t="s">
        <v>96</v>
      </c>
      <c r="R550" s="156" t="s">
        <v>115</v>
      </c>
      <c r="S550" s="157" t="str">
        <f aca="false">IFERROR((R550-AVERAGE(R535:R554))/STDEV(R535:R554),"-")</f>
        <v>-</v>
      </c>
      <c r="BV550" s="103"/>
      <c r="BW550" s="103"/>
      <c r="BX550" s="103"/>
      <c r="BY550" s="103"/>
    </row>
    <row r="551" customFormat="false" ht="15.75" hidden="false" customHeight="false" outlineLevel="0" collapsed="false">
      <c r="E551" s="151" t="s">
        <v>103</v>
      </c>
      <c r="F551" s="113" t="s">
        <v>115</v>
      </c>
      <c r="G551" s="114" t="str">
        <f aca="false">IFERROR((F551-AVERAGE(F535:F554))/STDEV(F535:F554),"-")</f>
        <v>-</v>
      </c>
      <c r="I551" s="158" t="s">
        <v>103</v>
      </c>
      <c r="J551" s="156" t="str">
        <f aca="false">F551</f>
        <v>-</v>
      </c>
      <c r="K551" s="157" t="str">
        <f aca="false">IFERROR((J551-AVERAGE(J535:J554))/STDEV(J535:J554),"-")</f>
        <v>-</v>
      </c>
      <c r="L551" s="33"/>
      <c r="M551" s="158" t="s">
        <v>103</v>
      </c>
      <c r="N551" s="156" t="str">
        <f aca="false">J551</f>
        <v>-</v>
      </c>
      <c r="O551" s="157" t="str">
        <f aca="false">IFERROR((N551-AVERAGE(N535:N554))/STDEV(N535:N554),"-")</f>
        <v>-</v>
      </c>
      <c r="P551" s="33"/>
      <c r="Q551" s="158" t="s">
        <v>103</v>
      </c>
      <c r="R551" s="156" t="str">
        <f aca="false">N551</f>
        <v>-</v>
      </c>
      <c r="S551" s="157" t="str">
        <f aca="false">IFERROR((R551-AVERAGE(R535:R554))/STDEV(R535:R554),"-")</f>
        <v>-</v>
      </c>
      <c r="BV551" s="103"/>
      <c r="BW551" s="103"/>
      <c r="BX551" s="103"/>
      <c r="BY551" s="103"/>
    </row>
    <row r="552" customFormat="false" ht="15.75" hidden="false" customHeight="false" outlineLevel="0" collapsed="false">
      <c r="E552" s="151" t="s">
        <v>111</v>
      </c>
      <c r="F552" s="113" t="s">
        <v>115</v>
      </c>
      <c r="G552" s="114" t="str">
        <f aca="false">IFERROR((F552-AVERAGE(F535:F554))/STDEV(F535:F554),"-")</f>
        <v>-</v>
      </c>
      <c r="I552" s="158" t="s">
        <v>111</v>
      </c>
      <c r="J552" s="156" t="str">
        <f aca="false">F552</f>
        <v>-</v>
      </c>
      <c r="K552" s="157" t="str">
        <f aca="false">IFERROR((J552-AVERAGE(J535:J554))/STDEV(J535:J554),"-")</f>
        <v>-</v>
      </c>
      <c r="L552" s="33"/>
      <c r="M552" s="158" t="s">
        <v>111</v>
      </c>
      <c r="N552" s="156" t="str">
        <f aca="false">J552</f>
        <v>-</v>
      </c>
      <c r="O552" s="157" t="str">
        <f aca="false">IFERROR((N552-AVERAGE(N535:N554))/STDEV(N535:N554),"-")</f>
        <v>-</v>
      </c>
      <c r="P552" s="33"/>
      <c r="Q552" s="158" t="s">
        <v>111</v>
      </c>
      <c r="R552" s="156" t="str">
        <f aca="false">N552</f>
        <v>-</v>
      </c>
      <c r="S552" s="157" t="str">
        <f aca="false">IFERROR((R552-AVERAGE(R535:R554))/STDEV(R535:R554),"-")</f>
        <v>-</v>
      </c>
      <c r="BV552" s="103"/>
      <c r="BW552" s="103"/>
      <c r="BX552" s="103"/>
      <c r="BY552" s="103"/>
    </row>
    <row r="553" customFormat="false" ht="15.75" hidden="false" customHeight="false" outlineLevel="0" collapsed="false">
      <c r="E553" s="151" t="s">
        <v>107</v>
      </c>
      <c r="F553" s="113" t="s">
        <v>115</v>
      </c>
      <c r="G553" s="114" t="str">
        <f aca="false">IFERROR((F553-AVERAGE(F535:F554))/STDEV(F535:F554),"-")</f>
        <v>-</v>
      </c>
      <c r="I553" s="158" t="s">
        <v>107</v>
      </c>
      <c r="J553" s="156" t="str">
        <f aca="false">F553</f>
        <v>-</v>
      </c>
      <c r="K553" s="157" t="str">
        <f aca="false">IFERROR((J553-AVERAGE(J535:J554))/STDEV(J535:J554),"-")</f>
        <v>-</v>
      </c>
      <c r="L553" s="33"/>
      <c r="M553" s="158" t="s">
        <v>107</v>
      </c>
      <c r="N553" s="156" t="str">
        <f aca="false">J553</f>
        <v>-</v>
      </c>
      <c r="O553" s="157" t="str">
        <f aca="false">IFERROR((N553-AVERAGE(N535:N554))/STDEV(N535:N554),"-")</f>
        <v>-</v>
      </c>
      <c r="P553" s="33"/>
      <c r="Q553" s="158" t="s">
        <v>107</v>
      </c>
      <c r="R553" s="156" t="str">
        <f aca="false">N553</f>
        <v>-</v>
      </c>
      <c r="S553" s="157" t="str">
        <f aca="false">IFERROR((R553-AVERAGE(R535:R554))/STDEV(R535:R554),"-")</f>
        <v>-</v>
      </c>
      <c r="BV553" s="103"/>
      <c r="BW553" s="103"/>
      <c r="BX553" s="103"/>
      <c r="BY553" s="103"/>
    </row>
    <row r="554" customFormat="false" ht="15.75" hidden="false" customHeight="false" outlineLevel="0" collapsed="false">
      <c r="E554" s="151" t="s">
        <v>116</v>
      </c>
      <c r="F554" s="113" t="s">
        <v>115</v>
      </c>
      <c r="G554" s="114" t="str">
        <f aca="false">IFERROR((F554-AVERAGE(F535:F554))/STDEV(F535:F554),"-")</f>
        <v>-</v>
      </c>
      <c r="I554" s="158" t="s">
        <v>116</v>
      </c>
      <c r="J554" s="156" t="str">
        <f aca="false">F554</f>
        <v>-</v>
      </c>
      <c r="K554" s="157" t="str">
        <f aca="false">IFERROR((J554-AVERAGE(J535:J554))/STDEV(J535:J554),"-")</f>
        <v>-</v>
      </c>
      <c r="L554" s="33"/>
      <c r="M554" s="158" t="s">
        <v>116</v>
      </c>
      <c r="N554" s="156" t="str">
        <f aca="false">J554</f>
        <v>-</v>
      </c>
      <c r="O554" s="157" t="str">
        <f aca="false">IFERROR((N554-AVERAGE(N535:N554))/STDEV(N535:N554),"-")</f>
        <v>-</v>
      </c>
      <c r="P554" s="33"/>
      <c r="Q554" s="158" t="s">
        <v>116</v>
      </c>
      <c r="R554" s="156" t="str">
        <f aca="false">N554</f>
        <v>-</v>
      </c>
      <c r="S554" s="157" t="str">
        <f aca="false">IFERROR((R554-AVERAGE(R535:R554))/STDEV(R535:R554),"-")</f>
        <v>-</v>
      </c>
      <c r="BV554" s="103"/>
      <c r="BW554" s="103"/>
      <c r="BX554" s="103"/>
      <c r="BY554" s="103"/>
    </row>
    <row r="555" customFormat="false" ht="30.75" hidden="false" customHeight="false" outlineLevel="0" collapsed="false">
      <c r="A555" s="2"/>
      <c r="B555" s="2"/>
      <c r="C555" s="2"/>
      <c r="D555" s="2"/>
      <c r="E555" s="126" t="s">
        <v>369</v>
      </c>
      <c r="F555" s="127" t="n">
        <f aca="false">STDEV(F535:F554)/AVERAGE(F535:F554)</f>
        <v>0.158886619881886</v>
      </c>
      <c r="G555" s="128"/>
      <c r="H555" s="2"/>
      <c r="I555" s="159" t="s">
        <v>369</v>
      </c>
      <c r="J555" s="160" t="n">
        <f aca="false">STDEV(J535:J554)/AVERAGE(J535:J554)</f>
        <v>0.137619916872846</v>
      </c>
      <c r="K555" s="161"/>
      <c r="L555" s="161"/>
      <c r="M555" s="159" t="s">
        <v>369</v>
      </c>
      <c r="N555" s="160" t="n">
        <f aca="false">STDEV(N535:N554)/AVERAGE(N535:N554)</f>
        <v>0.136273252440429</v>
      </c>
      <c r="O555" s="161"/>
      <c r="P555" s="161"/>
      <c r="Q555" s="159" t="s">
        <v>369</v>
      </c>
      <c r="R555" s="160" t="n">
        <f aca="false">STDEV(R535:R554)/AVERAGE(R535:R554)</f>
        <v>0.136273252440429</v>
      </c>
      <c r="S555" s="161"/>
      <c r="T555" s="2"/>
      <c r="X555" s="2"/>
      <c r="Y555" s="2"/>
      <c r="BV555" s="103"/>
      <c r="BW555" s="103"/>
      <c r="BX555" s="103"/>
      <c r="BY555" s="103"/>
    </row>
    <row r="556" customFormat="false" ht="15" hidden="false" customHeight="false" outlineLevel="0" collapsed="false">
      <c r="F556" s="132" t="s">
        <v>370</v>
      </c>
      <c r="G556" s="133" t="n">
        <f aca="false">LARGE(G535:G554,1)</f>
        <v>1.56904436003551</v>
      </c>
      <c r="I556" s="33"/>
      <c r="J556" s="33" t="s">
        <v>370</v>
      </c>
      <c r="K556" s="157" t="n">
        <f aca="false">LARGE(K535:K554,1)</f>
        <v>1.06971368987217</v>
      </c>
      <c r="L556" s="33"/>
      <c r="M556" s="33"/>
      <c r="N556" s="33" t="s">
        <v>370</v>
      </c>
      <c r="O556" s="157" t="n">
        <f aca="false">LARGE(O535:O554,1)</f>
        <v>1.20843805185457</v>
      </c>
      <c r="P556" s="33"/>
      <c r="Q556" s="33"/>
      <c r="R556" s="33" t="s">
        <v>370</v>
      </c>
      <c r="S556" s="157" t="n">
        <f aca="false">LARGE(S535:S554,1)</f>
        <v>1.20843805185457</v>
      </c>
      <c r="BV556" s="103"/>
      <c r="BW556" s="103"/>
      <c r="BX556" s="103"/>
      <c r="BY556" s="103"/>
    </row>
    <row r="557" customFormat="false" ht="15" hidden="false" customHeight="false" outlineLevel="0" collapsed="false">
      <c r="F557" s="134" t="s">
        <v>371</v>
      </c>
      <c r="G557" s="135" t="n">
        <f aca="false">SMALL(G535:G554,1)</f>
        <v>-1.61570190452314</v>
      </c>
      <c r="I557" s="33"/>
      <c r="J557" s="33" t="s">
        <v>371</v>
      </c>
      <c r="K557" s="157" t="n">
        <f aca="false">SMALL(K535:K554,1)</f>
        <v>-1.66592305267372</v>
      </c>
      <c r="L557" s="33"/>
      <c r="M557" s="33"/>
      <c r="N557" s="33" t="s">
        <v>371</v>
      </c>
      <c r="O557" s="157" t="n">
        <f aca="false">SMALL(O535:O554,1)</f>
        <v>-1.54012640835166</v>
      </c>
      <c r="P557" s="33"/>
      <c r="Q557" s="33"/>
      <c r="R557" s="33" t="s">
        <v>371</v>
      </c>
      <c r="S557" s="157" t="n">
        <f aca="false">SMALL(S535:S554,1)</f>
        <v>-1.54012640835166</v>
      </c>
      <c r="BV557" s="103"/>
      <c r="BW557" s="103"/>
      <c r="BX557" s="103"/>
      <c r="BY557" s="103"/>
    </row>
    <row r="558" customFormat="false" ht="15" hidden="false" customHeight="false" outlineLevel="0" collapsed="false">
      <c r="B558" s="3" t="s">
        <v>372</v>
      </c>
      <c r="C558" s="136" t="n">
        <f aca="false">COUNT(F535:F554)</f>
        <v>8</v>
      </c>
      <c r="F558" s="134" t="s">
        <v>373</v>
      </c>
      <c r="G558" s="135" t="n">
        <f aca="false">IF(ABS(G556)&gt;ABS(G557),G556,G557)</f>
        <v>-1.61570190452314</v>
      </c>
      <c r="I558" s="33"/>
      <c r="J558" s="33" t="s">
        <v>373</v>
      </c>
      <c r="K558" s="157" t="n">
        <f aca="false">IF(ABS(K556)&gt;ABS(K557),K556,K557)</f>
        <v>-1.66592305267372</v>
      </c>
      <c r="L558" s="33"/>
      <c r="M558" s="33"/>
      <c r="N558" s="33" t="s">
        <v>373</v>
      </c>
      <c r="O558" s="157" t="n">
        <f aca="false">IF(ABS(O556)&gt;ABS(O557),O556,O557)</f>
        <v>-1.54012640835166</v>
      </c>
      <c r="P558" s="33"/>
      <c r="Q558" s="33"/>
      <c r="R558" s="33" t="s">
        <v>373</v>
      </c>
      <c r="S558" s="157" t="n">
        <f aca="false">IF(ABS(S556)&gt;ABS(S557),S556,S557)</f>
        <v>-1.54012640835166</v>
      </c>
      <c r="BV558" s="103"/>
      <c r="BW558" s="103"/>
      <c r="BX558" s="103"/>
      <c r="BY558" s="103"/>
    </row>
    <row r="559" customFormat="false" ht="15" hidden="false" customHeight="false" outlineLevel="0" collapsed="false">
      <c r="B559" s="134" t="s">
        <v>374</v>
      </c>
      <c r="C559" s="138" t="n">
        <f aca="false">G559</f>
        <v>1642.3275</v>
      </c>
      <c r="F559" s="134" t="s">
        <v>374</v>
      </c>
      <c r="G559" s="139" t="n">
        <f aca="false">AVERAGE(F535:F554)</f>
        <v>1642.3275</v>
      </c>
      <c r="I559" s="33"/>
      <c r="J559" s="33" t="s">
        <v>374</v>
      </c>
      <c r="K559" s="162"/>
      <c r="L559" s="33"/>
      <c r="M559" s="33"/>
      <c r="N559" s="33" t="s">
        <v>374</v>
      </c>
      <c r="O559" s="162"/>
      <c r="P559" s="33"/>
      <c r="Q559" s="33"/>
      <c r="R559" s="33" t="s">
        <v>374</v>
      </c>
      <c r="S559" s="162"/>
      <c r="BV559" s="103"/>
      <c r="BW559" s="103"/>
      <c r="BX559" s="103"/>
      <c r="BY559" s="103"/>
    </row>
    <row r="560" customFormat="false" ht="15" hidden="false" customHeight="false" outlineLevel="0" collapsed="false">
      <c r="B560" s="134" t="s">
        <v>375</v>
      </c>
      <c r="C560" s="138" t="n">
        <f aca="false">G560</f>
        <v>1662.37</v>
      </c>
      <c r="F560" s="134" t="s">
        <v>375</v>
      </c>
      <c r="G560" s="143" t="n">
        <f aca="false">MEDIAN(F535:F554)</f>
        <v>1662.37</v>
      </c>
      <c r="I560" s="33"/>
      <c r="J560" s="33" t="s">
        <v>375</v>
      </c>
      <c r="K560" s="147"/>
      <c r="L560" s="33"/>
      <c r="M560" s="33"/>
      <c r="N560" s="33" t="s">
        <v>375</v>
      </c>
      <c r="O560" s="147"/>
      <c r="P560" s="33"/>
      <c r="Q560" s="33"/>
      <c r="R560" s="33" t="s">
        <v>375</v>
      </c>
      <c r="S560" s="147"/>
      <c r="BV560" s="103"/>
      <c r="BW560" s="103"/>
      <c r="BX560" s="103"/>
      <c r="BY560" s="103"/>
    </row>
    <row r="562" customFormat="false" ht="15.75" hidden="false" customHeight="false" outlineLevel="0" collapsed="false"/>
    <row r="563" customFormat="false" ht="15" hidden="false" customHeight="false" outlineLevel="0" collapsed="false">
      <c r="B563" s="3" t="n">
        <v>16</v>
      </c>
      <c r="C563" s="97" t="n">
        <f aca="false">COUNT(F565:F584)-$BD$19</f>
        <v>4</v>
      </c>
      <c r="E563" s="99" t="str">
        <f aca="false">"ITEM "&amp;B563&amp;" - ITERAÇÃO 01"</f>
        <v>ITEM 16 - ITERAÇÃO 01</v>
      </c>
      <c r="F563" s="99"/>
      <c r="G563" s="99"/>
      <c r="I563" s="100" t="str">
        <f aca="false">"ITEM "&amp;B563&amp;" - ITERAÇÃO 02"</f>
        <v>ITEM 16 - ITERAÇÃO 02</v>
      </c>
      <c r="J563" s="100"/>
      <c r="K563" s="100"/>
      <c r="L563" s="33"/>
      <c r="M563" s="100" t="str">
        <f aca="false">"ITEM "&amp;B563&amp;" - ITERAÇÃO 03"</f>
        <v>ITEM 16 - ITERAÇÃO 03</v>
      </c>
      <c r="N563" s="100"/>
      <c r="O563" s="100"/>
      <c r="P563" s="33"/>
      <c r="Q563" s="100" t="str">
        <f aca="false">"ITEM "&amp;B563&amp;" - ITERAÇÃO 04"</f>
        <v>ITEM 16 - ITERAÇÃO 04</v>
      </c>
      <c r="R563" s="100"/>
      <c r="S563" s="100"/>
      <c r="BV563" s="103"/>
      <c r="BW563" s="103"/>
      <c r="BX563" s="103"/>
      <c r="BY563" s="103"/>
    </row>
    <row r="564" customFormat="false" ht="15" hidden="false" customHeight="false" outlineLevel="0" collapsed="false">
      <c r="E564" s="106" t="s">
        <v>363</v>
      </c>
      <c r="F564" s="105" t="s">
        <v>364</v>
      </c>
      <c r="G564" s="107" t="s">
        <v>365</v>
      </c>
      <c r="I564" s="153" t="s">
        <v>363</v>
      </c>
      <c r="J564" s="153" t="s">
        <v>364</v>
      </c>
      <c r="K564" s="153" t="s">
        <v>365</v>
      </c>
      <c r="L564" s="33"/>
      <c r="M564" s="153" t="s">
        <v>363</v>
      </c>
      <c r="N564" s="153" t="s">
        <v>364</v>
      </c>
      <c r="O564" s="153" t="s">
        <v>365</v>
      </c>
      <c r="P564" s="33"/>
      <c r="Q564" s="153" t="s">
        <v>363</v>
      </c>
      <c r="R564" s="153" t="s">
        <v>364</v>
      </c>
      <c r="S564" s="153" t="s">
        <v>365</v>
      </c>
      <c r="BV564" s="103"/>
      <c r="BW564" s="103"/>
      <c r="BX564" s="103"/>
      <c r="BY564" s="103"/>
    </row>
    <row r="565" customFormat="false" ht="15.75" hidden="false" customHeight="false" outlineLevel="0" collapsed="false">
      <c r="E565" s="154" t="s">
        <v>116</v>
      </c>
      <c r="F565" s="174" t="n">
        <v>5847.42</v>
      </c>
      <c r="G565" s="175" t="n">
        <f aca="false">IFERROR((F565-AVERAGE(F565:F584))/STDEV(F565:F584),"-")</f>
        <v>1.28304561300199</v>
      </c>
      <c r="I565" s="155" t="str">
        <f aca="false">E565</f>
        <v>T</v>
      </c>
      <c r="J565" s="156" t="s">
        <v>115</v>
      </c>
      <c r="K565" s="157" t="str">
        <f aca="false">IFERROR((J565-AVERAGE(J565:J584))/STDEV(J565:J584),"-")</f>
        <v>-</v>
      </c>
      <c r="L565" s="33"/>
      <c r="M565" s="158" t="s">
        <v>19</v>
      </c>
      <c r="N565" s="156" t="str">
        <f aca="false">J565</f>
        <v>-</v>
      </c>
      <c r="O565" s="157" t="str">
        <f aca="false">IFERROR((N565-AVERAGE(N565:N584))/STDEV(N565:N584),"-")</f>
        <v>-</v>
      </c>
      <c r="P565" s="33"/>
      <c r="Q565" s="158" t="s">
        <v>19</v>
      </c>
      <c r="R565" s="156" t="str">
        <f aca="false">N565</f>
        <v>-</v>
      </c>
      <c r="S565" s="157" t="str">
        <f aca="false">IFERROR((R565-AVERAGE(R565:R584))/STDEV(R565:R584),"-")</f>
        <v>-</v>
      </c>
      <c r="BV565" s="103"/>
      <c r="BW565" s="103"/>
      <c r="BX565" s="103"/>
      <c r="BY565" s="103"/>
    </row>
    <row r="566" customFormat="false" ht="15.75" hidden="false" customHeight="false" outlineLevel="0" collapsed="false">
      <c r="E566" s="154" t="s">
        <v>111</v>
      </c>
      <c r="F566" s="118" t="n">
        <v>5451</v>
      </c>
      <c r="G566" s="114" t="n">
        <f aca="false">IFERROR((F566-AVERAGE(F565:F584))/STDEV(F565:F584),"-")</f>
        <v>0.765747052227443</v>
      </c>
      <c r="I566" s="155" t="str">
        <f aca="false">E566</f>
        <v>R</v>
      </c>
      <c r="J566" s="156" t="n">
        <f aca="false">F566</f>
        <v>5451</v>
      </c>
      <c r="K566" s="157" t="n">
        <f aca="false">IFERROR((J566-AVERAGE(J565:J584))/STDEV(J565:J584),"-")</f>
        <v>1.08449838191705</v>
      </c>
      <c r="L566" s="33"/>
      <c r="M566" s="158" t="s">
        <v>28</v>
      </c>
      <c r="N566" s="156" t="s">
        <v>115</v>
      </c>
      <c r="O566" s="157" t="str">
        <f aca="false">IFERROR((N566-AVERAGE(N565:N584))/STDEV(N565:N584),"-")</f>
        <v>-</v>
      </c>
      <c r="P566" s="33"/>
      <c r="Q566" s="158" t="s">
        <v>28</v>
      </c>
      <c r="R566" s="156" t="str">
        <f aca="false">N566</f>
        <v>-</v>
      </c>
      <c r="S566" s="157" t="str">
        <f aca="false">IFERROR((R566-AVERAGE(R565:R584))/STDEV(R565:R584),"-")</f>
        <v>-</v>
      </c>
      <c r="BV566" s="103"/>
      <c r="BW566" s="103"/>
      <c r="BX566" s="103"/>
      <c r="BY566" s="103"/>
    </row>
    <row r="567" customFormat="false" ht="15.75" hidden="false" customHeight="false" outlineLevel="0" collapsed="false">
      <c r="E567" s="154" t="s">
        <v>243</v>
      </c>
      <c r="F567" s="118" t="n">
        <v>4915.53</v>
      </c>
      <c r="G567" s="114" t="n">
        <f aca="false">IFERROR((F567-AVERAGE(F565:F584))/STDEV(F565:F584),"-")</f>
        <v>0.0669986027598346</v>
      </c>
      <c r="I567" s="155" t="str">
        <f aca="false">E567</f>
        <v>AAA</v>
      </c>
      <c r="J567" s="156" t="n">
        <f aca="false">F567</f>
        <v>4915.53</v>
      </c>
      <c r="K567" s="157" t="n">
        <f aca="false">IFERROR((J567-AVERAGE(J565:J584))/STDEV(J565:J584),"-")</f>
        <v>0.310916455323176</v>
      </c>
      <c r="L567" s="33"/>
      <c r="M567" s="158" t="s">
        <v>38</v>
      </c>
      <c r="N567" s="156" t="n">
        <f aca="false">J567</f>
        <v>4915.53</v>
      </c>
      <c r="O567" s="157" t="n">
        <f aca="false">IFERROR((N567-AVERAGE(N565:N584))/STDEV(N565:N584),"-")</f>
        <v>0.557247277988572</v>
      </c>
      <c r="P567" s="33"/>
      <c r="Q567" s="158" t="s">
        <v>38</v>
      </c>
      <c r="R567" s="156" t="n">
        <f aca="false">N567</f>
        <v>4915.53</v>
      </c>
      <c r="S567" s="157" t="n">
        <f aca="false">IFERROR((R567-AVERAGE(R565:R584))/STDEV(R565:R584),"-")</f>
        <v>0.557247277988572</v>
      </c>
      <c r="BV567" s="103"/>
      <c r="BW567" s="103"/>
      <c r="BX567" s="103"/>
      <c r="BY567" s="103"/>
    </row>
    <row r="568" customFormat="false" ht="15.75" hidden="false" customHeight="false" outlineLevel="0" collapsed="false">
      <c r="E568" s="176" t="str">
        <f aca="false">E537</f>
        <v>AD</v>
      </c>
      <c r="F568" s="113" t="n">
        <f aca="false">F537*3</f>
        <v>5398.2</v>
      </c>
      <c r="G568" s="114" t="n">
        <f aca="false">IFERROR((F568-AVERAGE(F565:F584))/STDEV(F565:F584),"-")</f>
        <v>0.696846986617998</v>
      </c>
      <c r="I568" s="155" t="str">
        <f aca="false">E568</f>
        <v>AD</v>
      </c>
      <c r="J568" s="156" t="n">
        <f aca="false">F568</f>
        <v>5398.2</v>
      </c>
      <c r="K568" s="157" t="n">
        <f aca="false">IFERROR((J568-AVERAGE(J565:J584))/STDEV(J565:J584),"-")</f>
        <v>1.00821936399979</v>
      </c>
      <c r="L568" s="33"/>
      <c r="M568" s="158" t="s">
        <v>43</v>
      </c>
      <c r="N568" s="156" t="n">
        <f aca="false">J568</f>
        <v>5398.2</v>
      </c>
      <c r="O568" s="157" t="n">
        <f aca="false">IFERROR((N568-AVERAGE(N565:N584))/STDEV(N565:N584),"-")</f>
        <v>1.29343195377177</v>
      </c>
      <c r="P568" s="33"/>
      <c r="Q568" s="158" t="s">
        <v>43</v>
      </c>
      <c r="R568" s="156" t="n">
        <f aca="false">N568</f>
        <v>5398.2</v>
      </c>
      <c r="S568" s="157" t="n">
        <f aca="false">IFERROR((R568-AVERAGE(R565:R584))/STDEV(R565:R584),"-")</f>
        <v>1.29343195377177</v>
      </c>
      <c r="BV568" s="103"/>
      <c r="BW568" s="103"/>
      <c r="BX568" s="103"/>
      <c r="BY568" s="103"/>
    </row>
    <row r="569" customFormat="false" ht="15.75" hidden="false" customHeight="false" outlineLevel="0" collapsed="false">
      <c r="E569" s="176" t="str">
        <f aca="false">E540</f>
        <v>AO</v>
      </c>
      <c r="F569" s="113" t="n">
        <f aca="false">F540*3</f>
        <v>4500</v>
      </c>
      <c r="G569" s="114" t="n">
        <f aca="false">IFERROR((F569-AVERAGE(F565:F584))/STDEV(F565:F584),"-")</f>
        <v>-0.47523708403359</v>
      </c>
      <c r="I569" s="155" t="str">
        <f aca="false">E569</f>
        <v>AO</v>
      </c>
      <c r="J569" s="156" t="n">
        <f aca="false">F569</f>
        <v>4500</v>
      </c>
      <c r="K569" s="157" t="n">
        <f aca="false">IFERROR((J569-AVERAGE(J565:J584))/STDEV(J565:J584),"-")</f>
        <v>-0.289390747615463</v>
      </c>
      <c r="L569" s="33"/>
      <c r="M569" s="158" t="s">
        <v>48</v>
      </c>
      <c r="N569" s="156" t="n">
        <f aca="false">J569</f>
        <v>4500</v>
      </c>
      <c r="O569" s="157" t="n">
        <f aca="false">IFERROR((N569-AVERAGE(N565:N584))/STDEV(N565:N584),"-")</f>
        <v>-0.0765331896771073</v>
      </c>
      <c r="P569" s="33"/>
      <c r="Q569" s="158" t="s">
        <v>48</v>
      </c>
      <c r="R569" s="156" t="n">
        <f aca="false">N569</f>
        <v>4500</v>
      </c>
      <c r="S569" s="157" t="n">
        <f aca="false">IFERROR((R569-AVERAGE(R565:R584))/STDEV(R565:R584),"-")</f>
        <v>-0.0765331896771073</v>
      </c>
      <c r="BV569" s="103"/>
      <c r="BW569" s="103"/>
      <c r="BX569" s="103"/>
      <c r="BY569" s="103"/>
    </row>
    <row r="570" customFormat="false" ht="15.75" hidden="false" customHeight="false" outlineLevel="0" collapsed="false">
      <c r="E570" s="176" t="str">
        <f aca="false">E541</f>
        <v>AC</v>
      </c>
      <c r="F570" s="113" t="n">
        <f aca="false">F541*3</f>
        <v>4275</v>
      </c>
      <c r="G570" s="114" t="n">
        <f aca="false">IFERROR((F570-AVERAGE(F565:F584))/STDEV(F565:F584),"-")</f>
        <v>-0.768845318164749</v>
      </c>
      <c r="I570" s="155" t="str">
        <f aca="false">E570</f>
        <v>AC</v>
      </c>
      <c r="J570" s="156" t="n">
        <f aca="false">F570</f>
        <v>4275</v>
      </c>
      <c r="K570" s="157" t="n">
        <f aca="false">IFERROR((J570-AVERAGE(J565:J584))/STDEV(J565:J584),"-")</f>
        <v>-0.614443380785617</v>
      </c>
      <c r="L570" s="33"/>
      <c r="M570" s="158" t="s">
        <v>52</v>
      </c>
      <c r="N570" s="156" t="n">
        <f aca="false">J570</f>
        <v>4275</v>
      </c>
      <c r="O570" s="157" t="n">
        <f aca="false">IFERROR((N570-AVERAGE(N565:N584))/STDEV(N565:N584),"-")</f>
        <v>-0.419710830821616</v>
      </c>
      <c r="P570" s="33"/>
      <c r="Q570" s="158" t="s">
        <v>52</v>
      </c>
      <c r="R570" s="156" t="n">
        <f aca="false">N570</f>
        <v>4275</v>
      </c>
      <c r="S570" s="157" t="n">
        <f aca="false">IFERROR((R570-AVERAGE(R565:R584))/STDEV(R565:R584),"-")</f>
        <v>-0.419710830821616</v>
      </c>
      <c r="BV570" s="103"/>
      <c r="BW570" s="103"/>
      <c r="BX570" s="103"/>
      <c r="BY570" s="103"/>
    </row>
    <row r="571" customFormat="false" ht="15.75" hidden="false" customHeight="false" outlineLevel="0" collapsed="false">
      <c r="E571" s="176" t="str">
        <f aca="false">E542</f>
        <v>P</v>
      </c>
      <c r="F571" s="113" t="n">
        <f aca="false">F542*3</f>
        <v>3662.16</v>
      </c>
      <c r="G571" s="114" t="n">
        <f aca="false">IFERROR((F571-AVERAGE(F565:F584))/STDEV(F565:F584),"-")</f>
        <v>-1.56855585240892</v>
      </c>
      <c r="I571" s="155" t="str">
        <f aca="false">E571</f>
        <v>P</v>
      </c>
      <c r="J571" s="156" t="n">
        <f aca="false">F571</f>
        <v>3662.16</v>
      </c>
      <c r="K571" s="157" t="n">
        <f aca="false">IFERROR((J571-AVERAGE(J565:J584))/STDEV(J565:J584),"-")</f>
        <v>-1.49980007283894</v>
      </c>
      <c r="L571" s="33"/>
      <c r="M571" s="158" t="s">
        <v>56</v>
      </c>
      <c r="N571" s="156" t="n">
        <f aca="false">J571</f>
        <v>3662.16</v>
      </c>
      <c r="O571" s="157" t="n">
        <f aca="false">IFERROR((N571-AVERAGE(N565:N584))/STDEV(N565:N584),"-")</f>
        <v>-1.35443521126162</v>
      </c>
      <c r="P571" s="33"/>
      <c r="Q571" s="158" t="s">
        <v>56</v>
      </c>
      <c r="R571" s="156" t="n">
        <f aca="false">N571</f>
        <v>3662.16</v>
      </c>
      <c r="S571" s="157" t="n">
        <f aca="false">IFERROR((R571-AVERAGE(R565:R584))/STDEV(R565:R584),"-")</f>
        <v>-1.35443521126162</v>
      </c>
      <c r="BV571" s="103"/>
      <c r="BW571" s="103"/>
      <c r="BX571" s="103"/>
      <c r="BY571" s="103"/>
    </row>
    <row r="572" customFormat="false" ht="15.75" hidden="false" customHeight="false" outlineLevel="0" collapsed="false">
      <c r="E572" s="151" t="s">
        <v>62</v>
      </c>
      <c r="F572" s="113" t="s">
        <v>115</v>
      </c>
      <c r="G572" s="114" t="str">
        <f aca="false">IFERROR((F572-AVERAGE(F565:F584))/STDEV(F565:F584),"-")</f>
        <v>-</v>
      </c>
      <c r="I572" s="158" t="s">
        <v>62</v>
      </c>
      <c r="J572" s="156" t="str">
        <f aca="false">F572</f>
        <v>-</v>
      </c>
      <c r="K572" s="157" t="str">
        <f aca="false">IFERROR((J572-AVERAGE(J565:J584))/STDEV(J565:J584),"-")</f>
        <v>-</v>
      </c>
      <c r="L572" s="33"/>
      <c r="M572" s="158" t="s">
        <v>62</v>
      </c>
      <c r="N572" s="156" t="str">
        <f aca="false">J572</f>
        <v>-</v>
      </c>
      <c r="O572" s="157" t="str">
        <f aca="false">IFERROR((N572-AVERAGE(N565:N584))/STDEV(N565:N584),"-")</f>
        <v>-</v>
      </c>
      <c r="P572" s="33"/>
      <c r="Q572" s="158" t="s">
        <v>62</v>
      </c>
      <c r="R572" s="156" t="str">
        <f aca="false">N572</f>
        <v>-</v>
      </c>
      <c r="S572" s="157" t="str">
        <f aca="false">IFERROR((R572-AVERAGE(R565:R584))/STDEV(R565:R584),"-")</f>
        <v>-</v>
      </c>
      <c r="BV572" s="103"/>
      <c r="BW572" s="103"/>
      <c r="BX572" s="103"/>
      <c r="BY572" s="103"/>
    </row>
    <row r="573" customFormat="false" ht="15.75" hidden="false" customHeight="false" outlineLevel="0" collapsed="false">
      <c r="E573" s="151" t="s">
        <v>68</v>
      </c>
      <c r="F573" s="113" t="s">
        <v>115</v>
      </c>
      <c r="G573" s="114" t="str">
        <f aca="false">IFERROR((F573-AVERAGE(F565:F584))/STDEV(F565:F584),"-")</f>
        <v>-</v>
      </c>
      <c r="I573" s="158" t="s">
        <v>68</v>
      </c>
      <c r="J573" s="156" t="str">
        <f aca="false">F573</f>
        <v>-</v>
      </c>
      <c r="K573" s="157" t="str">
        <f aca="false">IFERROR((J573-AVERAGE(J565:J584))/STDEV(J565:J584),"-")</f>
        <v>-</v>
      </c>
      <c r="L573" s="33"/>
      <c r="M573" s="158" t="s">
        <v>68</v>
      </c>
      <c r="N573" s="156" t="str">
        <f aca="false">J573</f>
        <v>-</v>
      </c>
      <c r="O573" s="157" t="str">
        <f aca="false">IFERROR((N573-AVERAGE(N565:N584))/STDEV(N565:N584),"-")</f>
        <v>-</v>
      </c>
      <c r="P573" s="33"/>
      <c r="Q573" s="158" t="s">
        <v>68</v>
      </c>
      <c r="R573" s="156" t="str">
        <f aca="false">N573</f>
        <v>-</v>
      </c>
      <c r="S573" s="157" t="str">
        <f aca="false">IFERROR((R573-AVERAGE(R565:R584))/STDEV(R565:R584),"-")</f>
        <v>-</v>
      </c>
      <c r="BV573" s="103"/>
      <c r="BW573" s="103"/>
      <c r="BX573" s="103"/>
      <c r="BY573" s="103"/>
    </row>
    <row r="574" customFormat="false" ht="15.75" hidden="false" customHeight="false" outlineLevel="0" collapsed="false">
      <c r="E574" s="151" t="s">
        <v>70</v>
      </c>
      <c r="F574" s="113" t="s">
        <v>115</v>
      </c>
      <c r="G574" s="114" t="str">
        <f aca="false">IFERROR((F574-AVERAGE(F565:F584))/STDEV(F565:F584),"-")</f>
        <v>-</v>
      </c>
      <c r="I574" s="158" t="s">
        <v>70</v>
      </c>
      <c r="J574" s="156" t="str">
        <f aca="false">F574</f>
        <v>-</v>
      </c>
      <c r="K574" s="157" t="str">
        <f aca="false">IFERROR((J574-AVERAGE(J565:J584))/STDEV(J565:J584),"-")</f>
        <v>-</v>
      </c>
      <c r="L574" s="33"/>
      <c r="M574" s="158" t="s">
        <v>70</v>
      </c>
      <c r="N574" s="156" t="str">
        <f aca="false">J574</f>
        <v>-</v>
      </c>
      <c r="O574" s="157" t="str">
        <f aca="false">IFERROR((N574-AVERAGE(N565:N584))/STDEV(N565:N584),"-")</f>
        <v>-</v>
      </c>
      <c r="P574" s="33"/>
      <c r="Q574" s="158" t="s">
        <v>70</v>
      </c>
      <c r="R574" s="156" t="str">
        <f aca="false">N574</f>
        <v>-</v>
      </c>
      <c r="S574" s="157" t="str">
        <f aca="false">IFERROR((R574-AVERAGE(R565:R584))/STDEV(R565:R584),"-")</f>
        <v>-</v>
      </c>
      <c r="BV574" s="103"/>
      <c r="BW574" s="103"/>
      <c r="BX574" s="103"/>
      <c r="BY574" s="103"/>
    </row>
    <row r="575" customFormat="false" ht="15.75" hidden="false" customHeight="false" outlineLevel="0" collapsed="false">
      <c r="E575" s="151" t="s">
        <v>74</v>
      </c>
      <c r="F575" s="113" t="s">
        <v>115</v>
      </c>
      <c r="G575" s="114" t="str">
        <f aca="false">IFERROR((F575-AVERAGE(F565:F584))/STDEV(F565:F584),"-")</f>
        <v>-</v>
      </c>
      <c r="I575" s="158" t="s">
        <v>74</v>
      </c>
      <c r="J575" s="156" t="str">
        <f aca="false">F575</f>
        <v>-</v>
      </c>
      <c r="K575" s="157" t="str">
        <f aca="false">IFERROR((J575-AVERAGE(J565:J584))/STDEV(J565:J584),"-")</f>
        <v>-</v>
      </c>
      <c r="L575" s="33"/>
      <c r="M575" s="158" t="s">
        <v>74</v>
      </c>
      <c r="N575" s="156" t="s">
        <v>115</v>
      </c>
      <c r="O575" s="157" t="str">
        <f aca="false">IFERROR((N575-AVERAGE(N565:N584))/STDEV(N565:N584),"-")</f>
        <v>-</v>
      </c>
      <c r="P575" s="33"/>
      <c r="Q575" s="158" t="s">
        <v>74</v>
      </c>
      <c r="R575" s="156" t="str">
        <f aca="false">N575</f>
        <v>-</v>
      </c>
      <c r="S575" s="157" t="str">
        <f aca="false">IFERROR((R575-AVERAGE(R565:R584))/STDEV(R565:R584),"-")</f>
        <v>-</v>
      </c>
      <c r="BV575" s="103"/>
      <c r="BW575" s="103"/>
      <c r="BX575" s="103"/>
      <c r="BY575" s="103"/>
    </row>
    <row r="576" customFormat="false" ht="15.75" hidden="false" customHeight="false" outlineLevel="0" collapsed="false">
      <c r="E576" s="151" t="s">
        <v>81</v>
      </c>
      <c r="F576" s="113" t="s">
        <v>115</v>
      </c>
      <c r="G576" s="114" t="str">
        <f aca="false">IFERROR((F576-AVERAGE(F565:F584))/STDEV(F565:F584),"-")</f>
        <v>-</v>
      </c>
      <c r="I576" s="158" t="s">
        <v>81</v>
      </c>
      <c r="J576" s="156" t="str">
        <f aca="false">F576</f>
        <v>-</v>
      </c>
      <c r="K576" s="157" t="str">
        <f aca="false">IFERROR((J576-AVERAGE(J565:J584))/STDEV(J565:J584),"-")</f>
        <v>-</v>
      </c>
      <c r="L576" s="33"/>
      <c r="M576" s="158" t="s">
        <v>81</v>
      </c>
      <c r="N576" s="156" t="str">
        <f aca="false">J576</f>
        <v>-</v>
      </c>
      <c r="O576" s="157" t="str">
        <f aca="false">IFERROR((N576-AVERAGE(N565:N584))/STDEV(N565:N584),"-")</f>
        <v>-</v>
      </c>
      <c r="P576" s="33"/>
      <c r="Q576" s="158" t="s">
        <v>81</v>
      </c>
      <c r="R576" s="156" t="str">
        <f aca="false">N576</f>
        <v>-</v>
      </c>
      <c r="S576" s="157" t="str">
        <f aca="false">IFERROR((R576-AVERAGE(R565:R584))/STDEV(R565:R584),"-")</f>
        <v>-</v>
      </c>
      <c r="BV576" s="103"/>
      <c r="BW576" s="103"/>
      <c r="BX576" s="103"/>
      <c r="BY576" s="103"/>
    </row>
    <row r="577" customFormat="false" ht="15.75" hidden="false" customHeight="false" outlineLevel="0" collapsed="false">
      <c r="E577" s="151" t="s">
        <v>87</v>
      </c>
      <c r="F577" s="113" t="s">
        <v>115</v>
      </c>
      <c r="G577" s="114" t="str">
        <f aca="false">IFERROR((F577-AVERAGE(F565:F584))/STDEV(F565:F584),"-")</f>
        <v>-</v>
      </c>
      <c r="I577" s="158" t="s">
        <v>87</v>
      </c>
      <c r="J577" s="156" t="str">
        <f aca="false">F577</f>
        <v>-</v>
      </c>
      <c r="K577" s="157" t="str">
        <f aca="false">IFERROR((J577-AVERAGE(J565:J584))/STDEV(J565:J584),"-")</f>
        <v>-</v>
      </c>
      <c r="L577" s="33"/>
      <c r="M577" s="158" t="s">
        <v>87</v>
      </c>
      <c r="N577" s="156" t="str">
        <f aca="false">J577</f>
        <v>-</v>
      </c>
      <c r="O577" s="157" t="str">
        <f aca="false">IFERROR((N577-AVERAGE(N565:N584))/STDEV(N565:N584),"-")</f>
        <v>-</v>
      </c>
      <c r="P577" s="33"/>
      <c r="Q577" s="158" t="s">
        <v>87</v>
      </c>
      <c r="R577" s="156" t="s">
        <v>115</v>
      </c>
      <c r="S577" s="157" t="str">
        <f aca="false">IFERROR((R577-AVERAGE(R565:R584))/STDEV(R565:R584),"-")</f>
        <v>-</v>
      </c>
      <c r="BV577" s="103"/>
      <c r="BW577" s="103"/>
      <c r="BX577" s="103"/>
      <c r="BY577" s="103"/>
    </row>
    <row r="578" customFormat="false" ht="15.75" hidden="false" customHeight="false" outlineLevel="0" collapsed="false">
      <c r="E578" s="151" t="s">
        <v>90</v>
      </c>
      <c r="F578" s="113" t="s">
        <v>115</v>
      </c>
      <c r="G578" s="114" t="str">
        <f aca="false">IFERROR((F578-AVERAGE(F565:F584))/STDEV(F565:F584),"-")</f>
        <v>-</v>
      </c>
      <c r="I578" s="158" t="s">
        <v>90</v>
      </c>
      <c r="J578" s="156" t="str">
        <f aca="false">F578</f>
        <v>-</v>
      </c>
      <c r="K578" s="157" t="str">
        <f aca="false">IFERROR((J578-AVERAGE(J565:J584))/STDEV(J565:J584),"-")</f>
        <v>-</v>
      </c>
      <c r="L578" s="33"/>
      <c r="M578" s="158" t="s">
        <v>90</v>
      </c>
      <c r="N578" s="156" t="str">
        <f aca="false">J578</f>
        <v>-</v>
      </c>
      <c r="O578" s="157" t="str">
        <f aca="false">IFERROR((N578-AVERAGE(N565:N584))/STDEV(N565:N584),"-")</f>
        <v>-</v>
      </c>
      <c r="P578" s="33"/>
      <c r="Q578" s="158" t="s">
        <v>90</v>
      </c>
      <c r="R578" s="156" t="str">
        <f aca="false">N578</f>
        <v>-</v>
      </c>
      <c r="S578" s="157" t="str">
        <f aca="false">IFERROR((R578-AVERAGE(R565:R584))/STDEV(R565:R584),"-")</f>
        <v>-</v>
      </c>
      <c r="BV578" s="103"/>
      <c r="BW578" s="103"/>
      <c r="BX578" s="103"/>
      <c r="BY578" s="103"/>
    </row>
    <row r="579" customFormat="false" ht="15.75" hidden="false" customHeight="false" outlineLevel="0" collapsed="false">
      <c r="E579" s="151" t="s">
        <v>93</v>
      </c>
      <c r="F579" s="113" t="s">
        <v>115</v>
      </c>
      <c r="G579" s="114" t="str">
        <f aca="false">IFERROR((F579-AVERAGE(F565:F584))/STDEV(F565:F584),"-")</f>
        <v>-</v>
      </c>
      <c r="I579" s="158" t="s">
        <v>93</v>
      </c>
      <c r="J579" s="156" t="str">
        <f aca="false">F579</f>
        <v>-</v>
      </c>
      <c r="K579" s="157" t="str">
        <f aca="false">IFERROR((J579-AVERAGE(J565:J584))/STDEV(J565:J584),"-")</f>
        <v>-</v>
      </c>
      <c r="L579" s="33"/>
      <c r="M579" s="158" t="s">
        <v>93</v>
      </c>
      <c r="N579" s="156" t="str">
        <f aca="false">J579</f>
        <v>-</v>
      </c>
      <c r="O579" s="157" t="str">
        <f aca="false">IFERROR((N579-AVERAGE(N565:N584))/STDEV(N565:N584),"-")</f>
        <v>-</v>
      </c>
      <c r="P579" s="33"/>
      <c r="Q579" s="158" t="s">
        <v>93</v>
      </c>
      <c r="R579" s="156" t="str">
        <f aca="false">N579</f>
        <v>-</v>
      </c>
      <c r="S579" s="157" t="str">
        <f aca="false">IFERROR((R579-AVERAGE(R565:R584))/STDEV(R565:R584),"-")</f>
        <v>-</v>
      </c>
      <c r="BV579" s="103"/>
      <c r="BW579" s="103"/>
      <c r="BX579" s="103"/>
      <c r="BY579" s="103"/>
    </row>
    <row r="580" customFormat="false" ht="15.75" hidden="false" customHeight="false" outlineLevel="0" collapsed="false">
      <c r="E580" s="151" t="s">
        <v>96</v>
      </c>
      <c r="F580" s="113" t="s">
        <v>115</v>
      </c>
      <c r="G580" s="114" t="str">
        <f aca="false">IFERROR((F580-AVERAGE(F565:F584))/STDEV(F565:F584),"-")</f>
        <v>-</v>
      </c>
      <c r="I580" s="158" t="s">
        <v>96</v>
      </c>
      <c r="J580" s="156" t="str">
        <f aca="false">F580</f>
        <v>-</v>
      </c>
      <c r="K580" s="157" t="str">
        <f aca="false">IFERROR((J580-AVERAGE(J565:J584))/STDEV(J565:J584),"-")</f>
        <v>-</v>
      </c>
      <c r="L580" s="33"/>
      <c r="M580" s="158" t="s">
        <v>96</v>
      </c>
      <c r="N580" s="156" t="str">
        <f aca="false">J580</f>
        <v>-</v>
      </c>
      <c r="O580" s="157" t="str">
        <f aca="false">IFERROR((N580-AVERAGE(N565:N584))/STDEV(N565:N584),"-")</f>
        <v>-</v>
      </c>
      <c r="P580" s="33"/>
      <c r="Q580" s="158" t="s">
        <v>96</v>
      </c>
      <c r="R580" s="156" t="s">
        <v>115</v>
      </c>
      <c r="S580" s="157" t="str">
        <f aca="false">IFERROR((R580-AVERAGE(R565:R584))/STDEV(R565:R584),"-")</f>
        <v>-</v>
      </c>
      <c r="BV580" s="103"/>
      <c r="BW580" s="103"/>
      <c r="BX580" s="103"/>
      <c r="BY580" s="103"/>
    </row>
    <row r="581" customFormat="false" ht="15.75" hidden="false" customHeight="false" outlineLevel="0" collapsed="false">
      <c r="E581" s="151" t="s">
        <v>103</v>
      </c>
      <c r="F581" s="113" t="s">
        <v>115</v>
      </c>
      <c r="G581" s="114" t="str">
        <f aca="false">IFERROR((F581-AVERAGE(F565:F584))/STDEV(F565:F584),"-")</f>
        <v>-</v>
      </c>
      <c r="I581" s="158" t="s">
        <v>103</v>
      </c>
      <c r="J581" s="156" t="str">
        <f aca="false">F581</f>
        <v>-</v>
      </c>
      <c r="K581" s="157" t="str">
        <f aca="false">IFERROR((J581-AVERAGE(J565:J584))/STDEV(J565:J584),"-")</f>
        <v>-</v>
      </c>
      <c r="L581" s="33"/>
      <c r="M581" s="158" t="s">
        <v>103</v>
      </c>
      <c r="N581" s="156" t="str">
        <f aca="false">J581</f>
        <v>-</v>
      </c>
      <c r="O581" s="157" t="str">
        <f aca="false">IFERROR((N581-AVERAGE(N565:N584))/STDEV(N565:N584),"-")</f>
        <v>-</v>
      </c>
      <c r="P581" s="33"/>
      <c r="Q581" s="158" t="s">
        <v>103</v>
      </c>
      <c r="R581" s="156" t="str">
        <f aca="false">N581</f>
        <v>-</v>
      </c>
      <c r="S581" s="157" t="str">
        <f aca="false">IFERROR((R581-AVERAGE(R565:R584))/STDEV(R565:R584),"-")</f>
        <v>-</v>
      </c>
      <c r="BV581" s="103"/>
      <c r="BW581" s="103"/>
      <c r="BX581" s="103"/>
      <c r="BY581" s="103"/>
    </row>
    <row r="582" customFormat="false" ht="15.75" hidden="false" customHeight="false" outlineLevel="0" collapsed="false">
      <c r="E582" s="151" t="s">
        <v>111</v>
      </c>
      <c r="F582" s="113" t="s">
        <v>115</v>
      </c>
      <c r="G582" s="114" t="str">
        <f aca="false">IFERROR((F582-AVERAGE(F565:F584))/STDEV(F565:F584),"-")</f>
        <v>-</v>
      </c>
      <c r="I582" s="158" t="s">
        <v>111</v>
      </c>
      <c r="J582" s="156" t="str">
        <f aca="false">F582</f>
        <v>-</v>
      </c>
      <c r="K582" s="157" t="str">
        <f aca="false">IFERROR((J582-AVERAGE(J565:J584))/STDEV(J565:J584),"-")</f>
        <v>-</v>
      </c>
      <c r="L582" s="33"/>
      <c r="M582" s="158" t="s">
        <v>111</v>
      </c>
      <c r="N582" s="156" t="str">
        <f aca="false">J582</f>
        <v>-</v>
      </c>
      <c r="O582" s="157" t="str">
        <f aca="false">IFERROR((N582-AVERAGE(N565:N584))/STDEV(N565:N584),"-")</f>
        <v>-</v>
      </c>
      <c r="P582" s="33"/>
      <c r="Q582" s="158" t="s">
        <v>111</v>
      </c>
      <c r="R582" s="156" t="str">
        <f aca="false">N582</f>
        <v>-</v>
      </c>
      <c r="S582" s="157" t="str">
        <f aca="false">IFERROR((R582-AVERAGE(R565:R584))/STDEV(R565:R584),"-")</f>
        <v>-</v>
      </c>
      <c r="BV582" s="103"/>
      <c r="BW582" s="103"/>
      <c r="BX582" s="103"/>
      <c r="BY582" s="103"/>
    </row>
    <row r="583" customFormat="false" ht="15.75" hidden="false" customHeight="false" outlineLevel="0" collapsed="false">
      <c r="E583" s="151" t="s">
        <v>107</v>
      </c>
      <c r="F583" s="113" t="s">
        <v>115</v>
      </c>
      <c r="G583" s="114" t="str">
        <f aca="false">IFERROR((F583-AVERAGE(F565:F584))/STDEV(F565:F584),"-")</f>
        <v>-</v>
      </c>
      <c r="I583" s="158" t="s">
        <v>107</v>
      </c>
      <c r="J583" s="156" t="str">
        <f aca="false">F583</f>
        <v>-</v>
      </c>
      <c r="K583" s="157" t="str">
        <f aca="false">IFERROR((J583-AVERAGE(J565:J584))/STDEV(J565:J584),"-")</f>
        <v>-</v>
      </c>
      <c r="L583" s="33"/>
      <c r="M583" s="158" t="s">
        <v>107</v>
      </c>
      <c r="N583" s="156" t="str">
        <f aca="false">J583</f>
        <v>-</v>
      </c>
      <c r="O583" s="157" t="str">
        <f aca="false">IFERROR((N583-AVERAGE(N565:N584))/STDEV(N565:N584),"-")</f>
        <v>-</v>
      </c>
      <c r="P583" s="33"/>
      <c r="Q583" s="158" t="s">
        <v>107</v>
      </c>
      <c r="R583" s="156" t="str">
        <f aca="false">N583</f>
        <v>-</v>
      </c>
      <c r="S583" s="157" t="str">
        <f aca="false">IFERROR((R583-AVERAGE(R565:R584))/STDEV(R565:R584),"-")</f>
        <v>-</v>
      </c>
      <c r="BV583" s="103"/>
      <c r="BW583" s="103"/>
      <c r="BX583" s="103"/>
      <c r="BY583" s="103"/>
    </row>
    <row r="584" customFormat="false" ht="15.75" hidden="false" customHeight="false" outlineLevel="0" collapsed="false">
      <c r="E584" s="151" t="s">
        <v>116</v>
      </c>
      <c r="F584" s="113" t="s">
        <v>115</v>
      </c>
      <c r="G584" s="114" t="str">
        <f aca="false">IFERROR((F584-AVERAGE(F565:F584))/STDEV(F565:F584),"-")</f>
        <v>-</v>
      </c>
      <c r="I584" s="158" t="s">
        <v>116</v>
      </c>
      <c r="J584" s="156" t="str">
        <f aca="false">F584</f>
        <v>-</v>
      </c>
      <c r="K584" s="157" t="str">
        <f aca="false">IFERROR((J584-AVERAGE(J565:J584))/STDEV(J565:J584),"-")</f>
        <v>-</v>
      </c>
      <c r="L584" s="33"/>
      <c r="M584" s="158" t="s">
        <v>116</v>
      </c>
      <c r="N584" s="156" t="str">
        <f aca="false">J584</f>
        <v>-</v>
      </c>
      <c r="O584" s="157" t="str">
        <f aca="false">IFERROR((N584-AVERAGE(N565:N584))/STDEV(N565:N584),"-")</f>
        <v>-</v>
      </c>
      <c r="P584" s="33"/>
      <c r="Q584" s="158" t="s">
        <v>116</v>
      </c>
      <c r="R584" s="156" t="str">
        <f aca="false">N584</f>
        <v>-</v>
      </c>
      <c r="S584" s="157" t="str">
        <f aca="false">IFERROR((R584-AVERAGE(R565:R584))/STDEV(R565:R584),"-")</f>
        <v>-</v>
      </c>
      <c r="BV584" s="103"/>
      <c r="BW584" s="103"/>
      <c r="BX584" s="103"/>
      <c r="BY584" s="103"/>
    </row>
    <row r="585" customFormat="false" ht="30.75" hidden="false" customHeight="false" outlineLevel="0" collapsed="false">
      <c r="A585" s="2"/>
      <c r="B585" s="2"/>
      <c r="C585" s="2"/>
      <c r="D585" s="2"/>
      <c r="E585" s="126" t="s">
        <v>369</v>
      </c>
      <c r="F585" s="127" t="n">
        <f aca="false">STDEV(F565:F584)/AVERAGE(F565:F584)</f>
        <v>0.157544777652653</v>
      </c>
      <c r="G585" s="128"/>
      <c r="H585" s="2"/>
      <c r="I585" s="159" t="s">
        <v>369</v>
      </c>
      <c r="J585" s="160" t="n">
        <f aca="false">STDEV(J565:J584)/AVERAGE(J565:J584)</f>
        <v>0.147265788030476</v>
      </c>
      <c r="K585" s="161"/>
      <c r="L585" s="161"/>
      <c r="M585" s="159" t="s">
        <v>369</v>
      </c>
      <c r="N585" s="160" t="n">
        <f aca="false">STDEV(N565:N584)/AVERAGE(N565:N584)</f>
        <v>0.144090433200565</v>
      </c>
      <c r="O585" s="161"/>
      <c r="P585" s="161"/>
      <c r="Q585" s="159" t="s">
        <v>369</v>
      </c>
      <c r="R585" s="160" t="n">
        <f aca="false">STDEV(R565:R584)/AVERAGE(R565:R584)</f>
        <v>0.144090433200565</v>
      </c>
      <c r="S585" s="161"/>
      <c r="T585" s="2"/>
      <c r="X585" s="2"/>
      <c r="Y585" s="2"/>
      <c r="BV585" s="103"/>
      <c r="BW585" s="103"/>
      <c r="BX585" s="103"/>
      <c r="BY585" s="103"/>
    </row>
    <row r="586" customFormat="false" ht="15" hidden="false" customHeight="false" outlineLevel="0" collapsed="false">
      <c r="F586" s="132" t="s">
        <v>370</v>
      </c>
      <c r="G586" s="133" t="n">
        <f aca="false">LARGE(G565:G584,1)</f>
        <v>1.28304561300199</v>
      </c>
      <c r="I586" s="33"/>
      <c r="J586" s="33" t="s">
        <v>370</v>
      </c>
      <c r="K586" s="157" t="n">
        <f aca="false">LARGE(K565:K584,1)</f>
        <v>1.08449838191705</v>
      </c>
      <c r="L586" s="33"/>
      <c r="M586" s="33"/>
      <c r="N586" s="33" t="s">
        <v>370</v>
      </c>
      <c r="O586" s="157" t="n">
        <f aca="false">LARGE(O565:O584,1)</f>
        <v>1.29343195377177</v>
      </c>
      <c r="P586" s="33"/>
      <c r="Q586" s="33"/>
      <c r="R586" s="33" t="s">
        <v>370</v>
      </c>
      <c r="S586" s="157" t="n">
        <f aca="false">LARGE(S565:S584,1)</f>
        <v>1.29343195377177</v>
      </c>
      <c r="BV586" s="103"/>
      <c r="BW586" s="103"/>
      <c r="BX586" s="103"/>
      <c r="BY586" s="103"/>
    </row>
    <row r="587" customFormat="false" ht="15" hidden="false" customHeight="false" outlineLevel="0" collapsed="false">
      <c r="F587" s="134" t="s">
        <v>371</v>
      </c>
      <c r="G587" s="135" t="n">
        <f aca="false">SMALL(G565:G584,1)</f>
        <v>-1.56855585240892</v>
      </c>
      <c r="I587" s="33"/>
      <c r="J587" s="33" t="s">
        <v>371</v>
      </c>
      <c r="K587" s="157" t="n">
        <f aca="false">SMALL(K565:K584,1)</f>
        <v>-1.49980007283894</v>
      </c>
      <c r="L587" s="33"/>
      <c r="M587" s="33"/>
      <c r="N587" s="33" t="s">
        <v>371</v>
      </c>
      <c r="O587" s="157" t="n">
        <f aca="false">SMALL(O565:O584,1)</f>
        <v>-1.35443521126162</v>
      </c>
      <c r="P587" s="33"/>
      <c r="Q587" s="33"/>
      <c r="R587" s="33" t="s">
        <v>371</v>
      </c>
      <c r="S587" s="157" t="n">
        <f aca="false">SMALL(S565:S584,1)</f>
        <v>-1.35443521126162</v>
      </c>
      <c r="BV587" s="103"/>
      <c r="BW587" s="103"/>
      <c r="BX587" s="103"/>
      <c r="BY587" s="103"/>
    </row>
    <row r="588" customFormat="false" ht="15" hidden="false" customHeight="false" outlineLevel="0" collapsed="false">
      <c r="B588" s="3" t="s">
        <v>372</v>
      </c>
      <c r="C588" s="136" t="n">
        <f aca="false">COUNT(F565:F584)</f>
        <v>7</v>
      </c>
      <c r="F588" s="134" t="s">
        <v>373</v>
      </c>
      <c r="G588" s="135" t="n">
        <f aca="false">IF(ABS(G586)&gt;ABS(G587),G586,G587)</f>
        <v>-1.56855585240892</v>
      </c>
      <c r="I588" s="33"/>
      <c r="J588" s="33" t="s">
        <v>373</v>
      </c>
      <c r="K588" s="157" t="n">
        <f aca="false">IF(ABS(K586)&gt;ABS(K587),K586,K587)</f>
        <v>-1.49980007283894</v>
      </c>
      <c r="L588" s="33"/>
      <c r="M588" s="33"/>
      <c r="N588" s="33" t="s">
        <v>373</v>
      </c>
      <c r="O588" s="157" t="n">
        <f aca="false">IF(ABS(O586)&gt;ABS(O587),O586,O587)</f>
        <v>-1.35443521126162</v>
      </c>
      <c r="P588" s="33"/>
      <c r="Q588" s="33"/>
      <c r="R588" s="33" t="s">
        <v>373</v>
      </c>
      <c r="S588" s="157" t="n">
        <f aca="false">IF(ABS(S586)&gt;ABS(S587),S586,S587)</f>
        <v>-1.35443521126162</v>
      </c>
      <c r="BV588" s="103"/>
      <c r="BW588" s="103"/>
      <c r="BX588" s="103"/>
      <c r="BY588" s="103"/>
    </row>
    <row r="589" customFormat="false" ht="15" hidden="false" customHeight="false" outlineLevel="0" collapsed="false">
      <c r="B589" s="134" t="s">
        <v>374</v>
      </c>
      <c r="C589" s="138" t="n">
        <f aca="false">G589</f>
        <v>4864.18714285714</v>
      </c>
      <c r="F589" s="134" t="s">
        <v>374</v>
      </c>
      <c r="G589" s="139" t="n">
        <f aca="false">AVERAGE(F565:F584)</f>
        <v>4864.18714285714</v>
      </c>
      <c r="H589" s="145"/>
      <c r="I589" s="177"/>
      <c r="J589" s="33" t="s">
        <v>374</v>
      </c>
      <c r="K589" s="162"/>
      <c r="L589" s="33"/>
      <c r="M589" s="33"/>
      <c r="N589" s="33" t="s">
        <v>374</v>
      </c>
      <c r="O589" s="162"/>
      <c r="P589" s="33"/>
      <c r="Q589" s="33"/>
      <c r="R589" s="33" t="s">
        <v>374</v>
      </c>
      <c r="S589" s="162"/>
      <c r="BV589" s="103"/>
      <c r="BW589" s="103"/>
      <c r="BX589" s="103"/>
      <c r="BY589" s="103"/>
    </row>
    <row r="590" customFormat="false" ht="15" hidden="false" customHeight="false" outlineLevel="0" collapsed="false">
      <c r="B590" s="134" t="s">
        <v>375</v>
      </c>
      <c r="C590" s="138" t="n">
        <f aca="false">G590</f>
        <v>4915.53</v>
      </c>
      <c r="F590" s="134" t="s">
        <v>375</v>
      </c>
      <c r="G590" s="143" t="n">
        <f aca="false">MEDIAN(F565:F584)</f>
        <v>4915.53</v>
      </c>
      <c r="H590" s="145"/>
      <c r="I590" s="33"/>
      <c r="J590" s="33" t="s">
        <v>375</v>
      </c>
      <c r="K590" s="147"/>
      <c r="L590" s="33"/>
      <c r="M590" s="33"/>
      <c r="N590" s="33" t="s">
        <v>375</v>
      </c>
      <c r="O590" s="147"/>
      <c r="P590" s="33"/>
      <c r="Q590" s="33"/>
      <c r="R590" s="33" t="s">
        <v>375</v>
      </c>
      <c r="S590" s="147"/>
      <c r="BV590" s="103"/>
      <c r="BW590" s="103"/>
      <c r="BX590" s="103"/>
      <c r="BY590" s="103"/>
    </row>
    <row r="592" customFormat="false" ht="15.75" hidden="false" customHeight="false" outlineLevel="0" collapsed="false"/>
    <row r="593" customFormat="false" ht="15" hidden="false" customHeight="false" outlineLevel="0" collapsed="false">
      <c r="B593" s="3" t="n">
        <v>17</v>
      </c>
      <c r="C593" s="97" t="n">
        <f aca="false">COUNT(F595:F614)-$BD$20</f>
        <v>0</v>
      </c>
      <c r="E593" s="98" t="str">
        <f aca="false">"ITEM "&amp;B593&amp;" - ITERAÇÃO 01"</f>
        <v>ITEM 17 - ITERAÇÃO 01</v>
      </c>
      <c r="F593" s="98"/>
      <c r="G593" s="98"/>
      <c r="I593" s="99" t="str">
        <f aca="false">"ITEM "&amp;B593&amp;" - ITERAÇÃO 02"</f>
        <v>ITEM 17 - ITERAÇÃO 02</v>
      </c>
      <c r="J593" s="99"/>
      <c r="K593" s="99"/>
      <c r="M593" s="100" t="str">
        <f aca="false">"ITEM "&amp;B593&amp;" - ITERAÇÃO 03"</f>
        <v>ITEM 17 - ITERAÇÃO 03</v>
      </c>
      <c r="N593" s="100"/>
      <c r="O593" s="100"/>
      <c r="P593" s="33"/>
      <c r="Q593" s="100" t="str">
        <f aca="false">"ITEM "&amp;B593&amp;" - ITERAÇÃO 04"</f>
        <v>ITEM 17 - ITERAÇÃO 04</v>
      </c>
      <c r="R593" s="100"/>
      <c r="S593" s="100"/>
      <c r="BV593" s="103"/>
      <c r="BW593" s="103"/>
      <c r="BX593" s="103"/>
      <c r="BY593" s="103"/>
    </row>
    <row r="594" customFormat="false" ht="15" hidden="false" customHeight="false" outlineLevel="0" collapsed="false">
      <c r="E594" s="105" t="s">
        <v>363</v>
      </c>
      <c r="F594" s="105" t="s">
        <v>364</v>
      </c>
      <c r="G594" s="105" t="s">
        <v>365</v>
      </c>
      <c r="I594" s="106" t="s">
        <v>363</v>
      </c>
      <c r="J594" s="105" t="s">
        <v>364</v>
      </c>
      <c r="K594" s="107" t="s">
        <v>365</v>
      </c>
      <c r="M594" s="153" t="s">
        <v>363</v>
      </c>
      <c r="N594" s="153" t="s">
        <v>364</v>
      </c>
      <c r="O594" s="153" t="s">
        <v>365</v>
      </c>
      <c r="P594" s="33"/>
      <c r="Q594" s="153" t="s">
        <v>363</v>
      </c>
      <c r="R594" s="153" t="s">
        <v>364</v>
      </c>
      <c r="S594" s="153" t="s">
        <v>365</v>
      </c>
      <c r="BV594" s="103"/>
      <c r="BW594" s="103"/>
      <c r="BX594" s="103"/>
      <c r="BY594" s="103"/>
    </row>
    <row r="595" customFormat="false" ht="15.75" hidden="false" customHeight="false" outlineLevel="0" collapsed="false">
      <c r="E595" s="109" t="s">
        <v>243</v>
      </c>
      <c r="F595" s="110" t="n">
        <v>2807.53</v>
      </c>
      <c r="G595" s="111" t="n">
        <f aca="false">IFERROR((F595-AVERAGE(F595:F614))/STDEV(F595:F614),"-")</f>
        <v>1.78376774842035</v>
      </c>
      <c r="I595" s="112" t="str">
        <f aca="false">E595</f>
        <v>AAA</v>
      </c>
      <c r="J595" s="113" t="s">
        <v>115</v>
      </c>
      <c r="K595" s="114" t="str">
        <f aca="false">IFERROR((J595-AVERAGE(J595:J614))/STDEV(J595:J614),"-")</f>
        <v>-</v>
      </c>
      <c r="M595" s="158" t="s">
        <v>19</v>
      </c>
      <c r="N595" s="156" t="str">
        <f aca="false">J595</f>
        <v>-</v>
      </c>
      <c r="O595" s="157" t="str">
        <f aca="false">IFERROR((N595-AVERAGE(N595:N614))/STDEV(N595:N614),"-")</f>
        <v>-</v>
      </c>
      <c r="P595" s="33"/>
      <c r="Q595" s="158" t="s">
        <v>19</v>
      </c>
      <c r="R595" s="156" t="str">
        <f aca="false">N595</f>
        <v>-</v>
      </c>
      <c r="S595" s="157" t="str">
        <f aca="false">IFERROR((R595-AVERAGE(R595:R614))/STDEV(R595:R614),"-")</f>
        <v>-</v>
      </c>
      <c r="BV595" s="103"/>
      <c r="BW595" s="103"/>
      <c r="BX595" s="103"/>
      <c r="BY595" s="103"/>
    </row>
    <row r="596" customFormat="false" ht="15.75" hidden="false" customHeight="false" outlineLevel="0" collapsed="false">
      <c r="E596" s="109" t="s">
        <v>116</v>
      </c>
      <c r="F596" s="118" t="n">
        <v>1032.42</v>
      </c>
      <c r="G596" s="34" t="n">
        <f aca="false">IFERROR((F596-AVERAGE(F595:F614))/STDEV(F595:F614),"-")</f>
        <v>-0.322481831111493</v>
      </c>
      <c r="I596" s="112" t="str">
        <f aca="false">E596</f>
        <v>T</v>
      </c>
      <c r="J596" s="113" t="n">
        <f aca="false">F596</f>
        <v>1032.42</v>
      </c>
      <c r="K596" s="114" t="n">
        <f aca="false">IFERROR((J596-AVERAGE(J595:J614))/STDEV(J595:J614),"-")</f>
        <v>1.41880757112094</v>
      </c>
      <c r="M596" s="158" t="s">
        <v>28</v>
      </c>
      <c r="N596" s="156" t="s">
        <v>115</v>
      </c>
      <c r="O596" s="157" t="str">
        <f aca="false">IFERROR((N596-AVERAGE(N595:N614))/STDEV(N595:N614),"-")</f>
        <v>-</v>
      </c>
      <c r="P596" s="33"/>
      <c r="Q596" s="158" t="s">
        <v>28</v>
      </c>
      <c r="R596" s="156" t="str">
        <f aca="false">N596</f>
        <v>-</v>
      </c>
      <c r="S596" s="157" t="str">
        <f aca="false">IFERROR((R596-AVERAGE(R595:R614))/STDEV(R595:R614),"-")</f>
        <v>-</v>
      </c>
      <c r="BV596" s="103"/>
      <c r="BW596" s="103"/>
      <c r="BX596" s="103"/>
      <c r="BY596" s="103"/>
    </row>
    <row r="597" customFormat="false" ht="15.75" hidden="false" customHeight="false" outlineLevel="0" collapsed="false">
      <c r="E597" s="109" t="s">
        <v>111</v>
      </c>
      <c r="F597" s="118" t="n">
        <v>924</v>
      </c>
      <c r="G597" s="34" t="n">
        <f aca="false">IFERROR((F597-AVERAGE(F595:F614))/STDEV(F595:F614),"-")</f>
        <v>-0.451127142902222</v>
      </c>
      <c r="I597" s="112" t="str">
        <f aca="false">E597</f>
        <v>R</v>
      </c>
      <c r="J597" s="113" t="n">
        <f aca="false">F597</f>
        <v>924</v>
      </c>
      <c r="K597" s="114" t="n">
        <f aca="false">IFERROR((J597-AVERAGE(J595:J614))/STDEV(J595:J614),"-")</f>
        <v>-0.059588554404599</v>
      </c>
      <c r="M597" s="158" t="s">
        <v>38</v>
      </c>
      <c r="N597" s="156" t="n">
        <f aca="false">J597</f>
        <v>924</v>
      </c>
      <c r="O597" s="157" t="n">
        <f aca="false">IFERROR((N597-AVERAGE(N595:N614))/STDEV(N595:N614),"-")</f>
        <v>1.0399207371854</v>
      </c>
      <c r="P597" s="33"/>
      <c r="Q597" s="158" t="s">
        <v>38</v>
      </c>
      <c r="R597" s="156" t="n">
        <f aca="false">N597</f>
        <v>924</v>
      </c>
      <c r="S597" s="157" t="n">
        <f aca="false">IFERROR((R597-AVERAGE(R595:R614))/STDEV(R595:R614),"-")</f>
        <v>1.0399207371854</v>
      </c>
      <c r="BV597" s="103"/>
      <c r="BW597" s="103"/>
      <c r="BX597" s="103"/>
      <c r="BY597" s="103"/>
    </row>
    <row r="598" customFormat="false" ht="15.75" hidden="false" customHeight="false" outlineLevel="0" collapsed="false">
      <c r="E598" s="109" t="s">
        <v>233</v>
      </c>
      <c r="F598" s="119" t="n">
        <v>891.2</v>
      </c>
      <c r="G598" s="34" t="n">
        <f aca="false">IFERROR((F598-AVERAGE(F595:F614))/STDEV(F595:F614),"-")</f>
        <v>-0.490045850029468</v>
      </c>
      <c r="I598" s="112" t="str">
        <f aca="false">E598</f>
        <v>AY</v>
      </c>
      <c r="J598" s="113" t="n">
        <f aca="false">F598</f>
        <v>891.2</v>
      </c>
      <c r="K598" s="114" t="n">
        <f aca="false">IFERROR((J598-AVERAGE(J595:J614))/STDEV(J595:J614),"-")</f>
        <v>-0.506843608059254</v>
      </c>
      <c r="M598" s="158" t="s">
        <v>43</v>
      </c>
      <c r="N598" s="156" t="n">
        <f aca="false">J598</f>
        <v>891.2</v>
      </c>
      <c r="O598" s="157" t="n">
        <f aca="false">IFERROR((N598-AVERAGE(N595:N614))/STDEV(N595:N614),"-")</f>
        <v>-0.0853068913503707</v>
      </c>
      <c r="P598" s="33"/>
      <c r="Q598" s="158" t="s">
        <v>43</v>
      </c>
      <c r="R598" s="156" t="n">
        <f aca="false">N598</f>
        <v>891.2</v>
      </c>
      <c r="S598" s="157" t="n">
        <f aca="false">IFERROR((R598-AVERAGE(R595:R614))/STDEV(R595:R614),"-")</f>
        <v>-0.0853068913503707</v>
      </c>
      <c r="BV598" s="103"/>
      <c r="BW598" s="103"/>
      <c r="BX598" s="103"/>
      <c r="BY598" s="103"/>
    </row>
    <row r="599" customFormat="false" ht="15.75" hidden="false" customHeight="false" outlineLevel="0" collapsed="false">
      <c r="E599" s="109" t="s">
        <v>238</v>
      </c>
      <c r="F599" s="119" t="n">
        <v>865.86</v>
      </c>
      <c r="G599" s="34" t="n">
        <f aca="false">IFERROR((F599-AVERAGE(F595:F614))/STDEV(F595:F614),"-")</f>
        <v>-0.520112924377163</v>
      </c>
      <c r="I599" s="112" t="str">
        <f aca="false">E599</f>
        <v>AZ</v>
      </c>
      <c r="J599" s="113" t="n">
        <f aca="false">F599</f>
        <v>865.86</v>
      </c>
      <c r="K599" s="114" t="n">
        <f aca="false">IFERROR((J599-AVERAGE(J595:J614))/STDEV(J595:J614),"-")</f>
        <v>-0.852375408657089</v>
      </c>
      <c r="M599" s="158" t="s">
        <v>48</v>
      </c>
      <c r="N599" s="156" t="n">
        <f aca="false">J599</f>
        <v>865.86</v>
      </c>
      <c r="O599" s="157" t="n">
        <f aca="false">IFERROR((N599-AVERAGE(N595:N614))/STDEV(N595:N614),"-")</f>
        <v>-0.954613845835016</v>
      </c>
      <c r="P599" s="33"/>
      <c r="Q599" s="158" t="s">
        <v>48</v>
      </c>
      <c r="R599" s="156" t="n">
        <f aca="false">N599</f>
        <v>865.86</v>
      </c>
      <c r="S599" s="157" t="n">
        <f aca="false">IFERROR((R599-AVERAGE(R595:R614))/STDEV(R595:R614),"-")</f>
        <v>-0.954613845835016</v>
      </c>
      <c r="BV599" s="103"/>
      <c r="BW599" s="103"/>
      <c r="BX599" s="103"/>
      <c r="BY599" s="103"/>
    </row>
    <row r="600" customFormat="false" ht="15.75" hidden="false" customHeight="false" outlineLevel="0" collapsed="false">
      <c r="E600" s="120" t="s">
        <v>52</v>
      </c>
      <c r="F600" s="113" t="s">
        <v>115</v>
      </c>
      <c r="G600" s="34" t="str">
        <f aca="false">IFERROR((F600-AVERAGE(F595:F614))/STDEV(F595:F614),"-")</f>
        <v>-</v>
      </c>
      <c r="I600" s="151" t="s">
        <v>52</v>
      </c>
      <c r="J600" s="113" t="str">
        <f aca="false">F600</f>
        <v>-</v>
      </c>
      <c r="K600" s="114" t="str">
        <f aca="false">IFERROR((J600-AVERAGE(J595:J614))/STDEV(J595:J614),"-")</f>
        <v>-</v>
      </c>
      <c r="M600" s="158" t="s">
        <v>52</v>
      </c>
      <c r="N600" s="156" t="str">
        <f aca="false">J600</f>
        <v>-</v>
      </c>
      <c r="O600" s="157" t="str">
        <f aca="false">IFERROR((N600-AVERAGE(N595:N614))/STDEV(N595:N614),"-")</f>
        <v>-</v>
      </c>
      <c r="P600" s="33"/>
      <c r="Q600" s="158" t="s">
        <v>52</v>
      </c>
      <c r="R600" s="156" t="str">
        <f aca="false">N600</f>
        <v>-</v>
      </c>
      <c r="S600" s="157" t="str">
        <f aca="false">IFERROR((R600-AVERAGE(R595:R614))/STDEV(R595:R614),"-")</f>
        <v>-</v>
      </c>
      <c r="BV600" s="103"/>
      <c r="BW600" s="103"/>
      <c r="BX600" s="103"/>
      <c r="BY600" s="103"/>
    </row>
    <row r="601" customFormat="false" ht="15.75" hidden="false" customHeight="false" outlineLevel="0" collapsed="false">
      <c r="E601" s="120" t="s">
        <v>56</v>
      </c>
      <c r="F601" s="113" t="s">
        <v>115</v>
      </c>
      <c r="G601" s="34" t="str">
        <f aca="false">IFERROR((F601-AVERAGE(F595:F614))/STDEV(F595:F614),"-")</f>
        <v>-</v>
      </c>
      <c r="I601" s="151" t="s">
        <v>56</v>
      </c>
      <c r="J601" s="113" t="str">
        <f aca="false">F601</f>
        <v>-</v>
      </c>
      <c r="K601" s="114" t="str">
        <f aca="false">IFERROR((J601-AVERAGE(J595:J614))/STDEV(J595:J614),"-")</f>
        <v>-</v>
      </c>
      <c r="M601" s="158" t="s">
        <v>56</v>
      </c>
      <c r="N601" s="156" t="str">
        <f aca="false">J601</f>
        <v>-</v>
      </c>
      <c r="O601" s="157" t="str">
        <f aca="false">IFERROR((N601-AVERAGE(N595:N614))/STDEV(N595:N614),"-")</f>
        <v>-</v>
      </c>
      <c r="P601" s="33"/>
      <c r="Q601" s="158" t="s">
        <v>56</v>
      </c>
      <c r="R601" s="156" t="str">
        <f aca="false">N601</f>
        <v>-</v>
      </c>
      <c r="S601" s="157" t="str">
        <f aca="false">IFERROR((R601-AVERAGE(R595:R614))/STDEV(R595:R614),"-")</f>
        <v>-</v>
      </c>
      <c r="BV601" s="103"/>
      <c r="BW601" s="103"/>
      <c r="BX601" s="103"/>
      <c r="BY601" s="103"/>
    </row>
    <row r="602" customFormat="false" ht="15.75" hidden="false" customHeight="false" outlineLevel="0" collapsed="false">
      <c r="E602" s="120" t="s">
        <v>62</v>
      </c>
      <c r="F602" s="113" t="s">
        <v>115</v>
      </c>
      <c r="G602" s="34" t="str">
        <f aca="false">IFERROR((F602-AVERAGE(F595:F614))/STDEV(F595:F614),"-")</f>
        <v>-</v>
      </c>
      <c r="I602" s="151" t="s">
        <v>62</v>
      </c>
      <c r="J602" s="113" t="str">
        <f aca="false">F602</f>
        <v>-</v>
      </c>
      <c r="K602" s="114" t="str">
        <f aca="false">IFERROR((J602-AVERAGE(J595:J614))/STDEV(J595:J614),"-")</f>
        <v>-</v>
      </c>
      <c r="M602" s="158" t="s">
        <v>62</v>
      </c>
      <c r="N602" s="156" t="str">
        <f aca="false">J602</f>
        <v>-</v>
      </c>
      <c r="O602" s="157" t="str">
        <f aca="false">IFERROR((N602-AVERAGE(N595:N614))/STDEV(N595:N614),"-")</f>
        <v>-</v>
      </c>
      <c r="P602" s="33"/>
      <c r="Q602" s="158" t="s">
        <v>62</v>
      </c>
      <c r="R602" s="156" t="str">
        <f aca="false">N602</f>
        <v>-</v>
      </c>
      <c r="S602" s="157" t="str">
        <f aca="false">IFERROR((R602-AVERAGE(R595:R614))/STDEV(R595:R614),"-")</f>
        <v>-</v>
      </c>
      <c r="BV602" s="103"/>
      <c r="BW602" s="103"/>
      <c r="BX602" s="103"/>
      <c r="BY602" s="103"/>
    </row>
    <row r="603" customFormat="false" ht="15.75" hidden="false" customHeight="false" outlineLevel="0" collapsed="false">
      <c r="E603" s="120" t="s">
        <v>68</v>
      </c>
      <c r="F603" s="113" t="s">
        <v>115</v>
      </c>
      <c r="G603" s="34" t="str">
        <f aca="false">IFERROR((F603-AVERAGE(F595:F614))/STDEV(F595:F614),"-")</f>
        <v>-</v>
      </c>
      <c r="I603" s="151" t="s">
        <v>68</v>
      </c>
      <c r="J603" s="113" t="str">
        <f aca="false">F603</f>
        <v>-</v>
      </c>
      <c r="K603" s="114" t="str">
        <f aca="false">IFERROR((J603-AVERAGE(J595:J614))/STDEV(J595:J614),"-")</f>
        <v>-</v>
      </c>
      <c r="M603" s="158" t="s">
        <v>68</v>
      </c>
      <c r="N603" s="156" t="str">
        <f aca="false">J603</f>
        <v>-</v>
      </c>
      <c r="O603" s="157" t="str">
        <f aca="false">IFERROR((N603-AVERAGE(N595:N614))/STDEV(N595:N614),"-")</f>
        <v>-</v>
      </c>
      <c r="P603" s="33"/>
      <c r="Q603" s="158" t="s">
        <v>68</v>
      </c>
      <c r="R603" s="156" t="str">
        <f aca="false">N603</f>
        <v>-</v>
      </c>
      <c r="S603" s="157" t="str">
        <f aca="false">IFERROR((R603-AVERAGE(R595:R614))/STDEV(R595:R614),"-")</f>
        <v>-</v>
      </c>
      <c r="BV603" s="103"/>
      <c r="BW603" s="103"/>
      <c r="BX603" s="103"/>
      <c r="BY603" s="103"/>
    </row>
    <row r="604" customFormat="false" ht="15.75" hidden="false" customHeight="false" outlineLevel="0" collapsed="false">
      <c r="E604" s="120" t="s">
        <v>70</v>
      </c>
      <c r="F604" s="113" t="s">
        <v>115</v>
      </c>
      <c r="G604" s="34" t="str">
        <f aca="false">IFERROR((F604-AVERAGE(F595:F614))/STDEV(F595:F614),"-")</f>
        <v>-</v>
      </c>
      <c r="I604" s="151" t="s">
        <v>70</v>
      </c>
      <c r="J604" s="113" t="str">
        <f aca="false">F604</f>
        <v>-</v>
      </c>
      <c r="K604" s="114" t="str">
        <f aca="false">IFERROR((J604-AVERAGE(J595:J614))/STDEV(J595:J614),"-")</f>
        <v>-</v>
      </c>
      <c r="M604" s="158" t="s">
        <v>70</v>
      </c>
      <c r="N604" s="156" t="str">
        <f aca="false">J604</f>
        <v>-</v>
      </c>
      <c r="O604" s="157" t="str">
        <f aca="false">IFERROR((N604-AVERAGE(N595:N614))/STDEV(N595:N614),"-")</f>
        <v>-</v>
      </c>
      <c r="P604" s="33"/>
      <c r="Q604" s="158" t="s">
        <v>70</v>
      </c>
      <c r="R604" s="156" t="str">
        <f aca="false">N604</f>
        <v>-</v>
      </c>
      <c r="S604" s="157" t="str">
        <f aca="false">IFERROR((R604-AVERAGE(R595:R614))/STDEV(R595:R614),"-")</f>
        <v>-</v>
      </c>
      <c r="BV604" s="103"/>
      <c r="BW604" s="103"/>
      <c r="BX604" s="103"/>
      <c r="BY604" s="103"/>
    </row>
    <row r="605" customFormat="false" ht="15.75" hidden="false" customHeight="false" outlineLevel="0" collapsed="false">
      <c r="E605" s="120" t="s">
        <v>74</v>
      </c>
      <c r="F605" s="113" t="s">
        <v>115</v>
      </c>
      <c r="G605" s="34" t="str">
        <f aca="false">IFERROR((F605-AVERAGE(F595:F614))/STDEV(F595:F614),"-")</f>
        <v>-</v>
      </c>
      <c r="I605" s="151" t="s">
        <v>74</v>
      </c>
      <c r="J605" s="113" t="str">
        <f aca="false">F605</f>
        <v>-</v>
      </c>
      <c r="K605" s="114" t="str">
        <f aca="false">IFERROR((J605-AVERAGE(J595:J614))/STDEV(J595:J614),"-")</f>
        <v>-</v>
      </c>
      <c r="M605" s="158" t="s">
        <v>74</v>
      </c>
      <c r="N605" s="156" t="s">
        <v>115</v>
      </c>
      <c r="O605" s="157" t="str">
        <f aca="false">IFERROR((N605-AVERAGE(N595:N614))/STDEV(N595:N614),"-")</f>
        <v>-</v>
      </c>
      <c r="P605" s="33"/>
      <c r="Q605" s="158" t="s">
        <v>74</v>
      </c>
      <c r="R605" s="156" t="str">
        <f aca="false">N605</f>
        <v>-</v>
      </c>
      <c r="S605" s="157" t="str">
        <f aca="false">IFERROR((R605-AVERAGE(R595:R614))/STDEV(R595:R614),"-")</f>
        <v>-</v>
      </c>
      <c r="BV605" s="103"/>
      <c r="BW605" s="103"/>
      <c r="BX605" s="103"/>
      <c r="BY605" s="103"/>
    </row>
    <row r="606" customFormat="false" ht="15.75" hidden="false" customHeight="false" outlineLevel="0" collapsed="false">
      <c r="E606" s="120" t="s">
        <v>81</v>
      </c>
      <c r="F606" s="113" t="s">
        <v>115</v>
      </c>
      <c r="G606" s="34" t="str">
        <f aca="false">IFERROR((F606-AVERAGE(F595:F614))/STDEV(F595:F614),"-")</f>
        <v>-</v>
      </c>
      <c r="I606" s="151" t="s">
        <v>81</v>
      </c>
      <c r="J606" s="113" t="str">
        <f aca="false">F606</f>
        <v>-</v>
      </c>
      <c r="K606" s="114" t="str">
        <f aca="false">IFERROR((J606-AVERAGE(J595:J614))/STDEV(J595:J614),"-")</f>
        <v>-</v>
      </c>
      <c r="M606" s="158" t="s">
        <v>81</v>
      </c>
      <c r="N606" s="156" t="str">
        <f aca="false">J606</f>
        <v>-</v>
      </c>
      <c r="O606" s="157" t="str">
        <f aca="false">IFERROR((N606-AVERAGE(N595:N614))/STDEV(N595:N614),"-")</f>
        <v>-</v>
      </c>
      <c r="P606" s="33"/>
      <c r="Q606" s="158" t="s">
        <v>81</v>
      </c>
      <c r="R606" s="156" t="str">
        <f aca="false">N606</f>
        <v>-</v>
      </c>
      <c r="S606" s="157" t="str">
        <f aca="false">IFERROR((R606-AVERAGE(R595:R614))/STDEV(R595:R614),"-")</f>
        <v>-</v>
      </c>
      <c r="BV606" s="103"/>
      <c r="BW606" s="103"/>
      <c r="BX606" s="103"/>
      <c r="BY606" s="103"/>
    </row>
    <row r="607" customFormat="false" ht="15.75" hidden="false" customHeight="false" outlineLevel="0" collapsed="false">
      <c r="E607" s="120" t="s">
        <v>87</v>
      </c>
      <c r="F607" s="113" t="s">
        <v>115</v>
      </c>
      <c r="G607" s="34" t="str">
        <f aca="false">IFERROR((F607-AVERAGE(F595:F614))/STDEV(F595:F614),"-")</f>
        <v>-</v>
      </c>
      <c r="I607" s="151" t="s">
        <v>87</v>
      </c>
      <c r="J607" s="113" t="str">
        <f aca="false">F607</f>
        <v>-</v>
      </c>
      <c r="K607" s="114" t="str">
        <f aca="false">IFERROR((J607-AVERAGE(J595:J614))/STDEV(J595:J614),"-")</f>
        <v>-</v>
      </c>
      <c r="M607" s="158" t="s">
        <v>87</v>
      </c>
      <c r="N607" s="156" t="str">
        <f aca="false">J607</f>
        <v>-</v>
      </c>
      <c r="O607" s="157" t="str">
        <f aca="false">IFERROR((N607-AVERAGE(N595:N614))/STDEV(N595:N614),"-")</f>
        <v>-</v>
      </c>
      <c r="P607" s="33"/>
      <c r="Q607" s="158" t="s">
        <v>87</v>
      </c>
      <c r="R607" s="156" t="s">
        <v>115</v>
      </c>
      <c r="S607" s="157" t="str">
        <f aca="false">IFERROR((R607-AVERAGE(R595:R614))/STDEV(R595:R614),"-")</f>
        <v>-</v>
      </c>
      <c r="BV607" s="103"/>
      <c r="BW607" s="103"/>
      <c r="BX607" s="103"/>
      <c r="BY607" s="103"/>
    </row>
    <row r="608" customFormat="false" ht="15.75" hidden="false" customHeight="false" outlineLevel="0" collapsed="false">
      <c r="E608" s="120" t="s">
        <v>90</v>
      </c>
      <c r="F608" s="113" t="s">
        <v>115</v>
      </c>
      <c r="G608" s="34" t="str">
        <f aca="false">IFERROR((F608-AVERAGE(F595:F614))/STDEV(F595:F614),"-")</f>
        <v>-</v>
      </c>
      <c r="I608" s="151" t="s">
        <v>90</v>
      </c>
      <c r="J608" s="113" t="str">
        <f aca="false">F608</f>
        <v>-</v>
      </c>
      <c r="K608" s="114" t="str">
        <f aca="false">IFERROR((J608-AVERAGE(J595:J614))/STDEV(J595:J614),"-")</f>
        <v>-</v>
      </c>
      <c r="M608" s="158" t="s">
        <v>90</v>
      </c>
      <c r="N608" s="156" t="str">
        <f aca="false">J608</f>
        <v>-</v>
      </c>
      <c r="O608" s="157" t="str">
        <f aca="false">IFERROR((N608-AVERAGE(N595:N614))/STDEV(N595:N614),"-")</f>
        <v>-</v>
      </c>
      <c r="P608" s="33"/>
      <c r="Q608" s="158" t="s">
        <v>90</v>
      </c>
      <c r="R608" s="156" t="str">
        <f aca="false">N608</f>
        <v>-</v>
      </c>
      <c r="S608" s="157" t="str">
        <f aca="false">IFERROR((R608-AVERAGE(R595:R614))/STDEV(R595:R614),"-")</f>
        <v>-</v>
      </c>
      <c r="BV608" s="103"/>
      <c r="BW608" s="103"/>
      <c r="BX608" s="103"/>
      <c r="BY608" s="103"/>
    </row>
    <row r="609" customFormat="false" ht="15.75" hidden="false" customHeight="false" outlineLevel="0" collapsed="false">
      <c r="E609" s="120" t="s">
        <v>93</v>
      </c>
      <c r="F609" s="113" t="s">
        <v>115</v>
      </c>
      <c r="G609" s="34" t="str">
        <f aca="false">IFERROR((F609-AVERAGE(F595:F614))/STDEV(F595:F614),"-")</f>
        <v>-</v>
      </c>
      <c r="I609" s="151" t="s">
        <v>93</v>
      </c>
      <c r="J609" s="113" t="str">
        <f aca="false">F609</f>
        <v>-</v>
      </c>
      <c r="K609" s="114" t="str">
        <f aca="false">IFERROR((J609-AVERAGE(J595:J614))/STDEV(J595:J614),"-")</f>
        <v>-</v>
      </c>
      <c r="M609" s="158" t="s">
        <v>93</v>
      </c>
      <c r="N609" s="156" t="str">
        <f aca="false">J609</f>
        <v>-</v>
      </c>
      <c r="O609" s="157" t="str">
        <f aca="false">IFERROR((N609-AVERAGE(N595:N614))/STDEV(N595:N614),"-")</f>
        <v>-</v>
      </c>
      <c r="P609" s="33"/>
      <c r="Q609" s="158" t="s">
        <v>93</v>
      </c>
      <c r="R609" s="156" t="str">
        <f aca="false">N609</f>
        <v>-</v>
      </c>
      <c r="S609" s="157" t="str">
        <f aca="false">IFERROR((R609-AVERAGE(R595:R614))/STDEV(R595:R614),"-")</f>
        <v>-</v>
      </c>
      <c r="BV609" s="103"/>
      <c r="BW609" s="103"/>
      <c r="BX609" s="103"/>
      <c r="BY609" s="103"/>
    </row>
    <row r="610" customFormat="false" ht="15.75" hidden="false" customHeight="false" outlineLevel="0" collapsed="false">
      <c r="E610" s="120" t="s">
        <v>96</v>
      </c>
      <c r="F610" s="113" t="s">
        <v>115</v>
      </c>
      <c r="G610" s="34" t="str">
        <f aca="false">IFERROR((F610-AVERAGE(F595:F614))/STDEV(F595:F614),"-")</f>
        <v>-</v>
      </c>
      <c r="I610" s="151" t="s">
        <v>96</v>
      </c>
      <c r="J610" s="113" t="str">
        <f aca="false">F610</f>
        <v>-</v>
      </c>
      <c r="K610" s="114" t="str">
        <f aca="false">IFERROR((J610-AVERAGE(J595:J614))/STDEV(J595:J614),"-")</f>
        <v>-</v>
      </c>
      <c r="M610" s="158" t="s">
        <v>96</v>
      </c>
      <c r="N610" s="156" t="str">
        <f aca="false">J610</f>
        <v>-</v>
      </c>
      <c r="O610" s="157" t="str">
        <f aca="false">IFERROR((N610-AVERAGE(N595:N614))/STDEV(N595:N614),"-")</f>
        <v>-</v>
      </c>
      <c r="P610" s="33"/>
      <c r="Q610" s="158" t="s">
        <v>96</v>
      </c>
      <c r="R610" s="156" t="s">
        <v>115</v>
      </c>
      <c r="S610" s="157" t="str">
        <f aca="false">IFERROR((R610-AVERAGE(R595:R614))/STDEV(R595:R614),"-")</f>
        <v>-</v>
      </c>
      <c r="BV610" s="103"/>
      <c r="BW610" s="103"/>
      <c r="BX610" s="103"/>
      <c r="BY610" s="103"/>
    </row>
    <row r="611" customFormat="false" ht="15.75" hidden="false" customHeight="false" outlineLevel="0" collapsed="false">
      <c r="E611" s="120" t="s">
        <v>103</v>
      </c>
      <c r="F611" s="113" t="s">
        <v>115</v>
      </c>
      <c r="G611" s="34" t="str">
        <f aca="false">IFERROR((F611-AVERAGE(F595:F614))/STDEV(F595:F614),"-")</f>
        <v>-</v>
      </c>
      <c r="I611" s="151" t="s">
        <v>103</v>
      </c>
      <c r="J611" s="113" t="str">
        <f aca="false">F611</f>
        <v>-</v>
      </c>
      <c r="K611" s="114" t="str">
        <f aca="false">IFERROR((J611-AVERAGE(J595:J614))/STDEV(J595:J614),"-")</f>
        <v>-</v>
      </c>
      <c r="M611" s="158" t="s">
        <v>103</v>
      </c>
      <c r="N611" s="156" t="str">
        <f aca="false">J611</f>
        <v>-</v>
      </c>
      <c r="O611" s="157" t="str">
        <f aca="false">IFERROR((N611-AVERAGE(N595:N614))/STDEV(N595:N614),"-")</f>
        <v>-</v>
      </c>
      <c r="P611" s="33"/>
      <c r="Q611" s="158" t="s">
        <v>103</v>
      </c>
      <c r="R611" s="156" t="str">
        <f aca="false">N611</f>
        <v>-</v>
      </c>
      <c r="S611" s="157" t="str">
        <f aca="false">IFERROR((R611-AVERAGE(R595:R614))/STDEV(R595:R614),"-")</f>
        <v>-</v>
      </c>
      <c r="BV611" s="103"/>
      <c r="BW611" s="103"/>
      <c r="BX611" s="103"/>
      <c r="BY611" s="103"/>
    </row>
    <row r="612" customFormat="false" ht="15.75" hidden="false" customHeight="false" outlineLevel="0" collapsed="false">
      <c r="E612" s="120" t="s">
        <v>111</v>
      </c>
      <c r="F612" s="113" t="s">
        <v>115</v>
      </c>
      <c r="G612" s="34" t="str">
        <f aca="false">IFERROR((F612-AVERAGE(F595:F614))/STDEV(F595:F614),"-")</f>
        <v>-</v>
      </c>
      <c r="I612" s="151" t="s">
        <v>111</v>
      </c>
      <c r="J612" s="113" t="str">
        <f aca="false">F612</f>
        <v>-</v>
      </c>
      <c r="K612" s="114" t="str">
        <f aca="false">IFERROR((J612-AVERAGE(J595:J614))/STDEV(J595:J614),"-")</f>
        <v>-</v>
      </c>
      <c r="M612" s="158" t="s">
        <v>111</v>
      </c>
      <c r="N612" s="156" t="str">
        <f aca="false">J612</f>
        <v>-</v>
      </c>
      <c r="O612" s="157" t="str">
        <f aca="false">IFERROR((N612-AVERAGE(N595:N614))/STDEV(N595:N614),"-")</f>
        <v>-</v>
      </c>
      <c r="P612" s="33"/>
      <c r="Q612" s="158" t="s">
        <v>111</v>
      </c>
      <c r="R612" s="156" t="str">
        <f aca="false">N612</f>
        <v>-</v>
      </c>
      <c r="S612" s="157" t="str">
        <f aca="false">IFERROR((R612-AVERAGE(R595:R614))/STDEV(R595:R614),"-")</f>
        <v>-</v>
      </c>
      <c r="BV612" s="103"/>
      <c r="BW612" s="103"/>
      <c r="BX612" s="103"/>
      <c r="BY612" s="103"/>
    </row>
    <row r="613" customFormat="false" ht="15.75" hidden="false" customHeight="false" outlineLevel="0" collapsed="false">
      <c r="E613" s="120" t="s">
        <v>107</v>
      </c>
      <c r="F613" s="113" t="s">
        <v>115</v>
      </c>
      <c r="G613" s="34" t="str">
        <f aca="false">IFERROR((F613-AVERAGE(F595:F614))/STDEV(F595:F614),"-")</f>
        <v>-</v>
      </c>
      <c r="I613" s="151" t="s">
        <v>107</v>
      </c>
      <c r="J613" s="113" t="str">
        <f aca="false">F613</f>
        <v>-</v>
      </c>
      <c r="K613" s="114" t="str">
        <f aca="false">IFERROR((J613-AVERAGE(J595:J614))/STDEV(J595:J614),"-")</f>
        <v>-</v>
      </c>
      <c r="M613" s="158" t="s">
        <v>107</v>
      </c>
      <c r="N613" s="156" t="str">
        <f aca="false">J613</f>
        <v>-</v>
      </c>
      <c r="O613" s="157" t="str">
        <f aca="false">IFERROR((N613-AVERAGE(N595:N614))/STDEV(N595:N614),"-")</f>
        <v>-</v>
      </c>
      <c r="P613" s="33"/>
      <c r="Q613" s="158" t="s">
        <v>107</v>
      </c>
      <c r="R613" s="156" t="str">
        <f aca="false">N613</f>
        <v>-</v>
      </c>
      <c r="S613" s="157" t="str">
        <f aca="false">IFERROR((R613-AVERAGE(R595:R614))/STDEV(R595:R614),"-")</f>
        <v>-</v>
      </c>
      <c r="BV613" s="103"/>
      <c r="BW613" s="103"/>
      <c r="BX613" s="103"/>
      <c r="BY613" s="103"/>
    </row>
    <row r="614" customFormat="false" ht="15.75" hidden="false" customHeight="false" outlineLevel="0" collapsed="false">
      <c r="E614" s="120" t="s">
        <v>116</v>
      </c>
      <c r="F614" s="113" t="s">
        <v>115</v>
      </c>
      <c r="G614" s="34" t="str">
        <f aca="false">IFERROR((F614-AVERAGE(F595:F614))/STDEV(F595:F614),"-")</f>
        <v>-</v>
      </c>
      <c r="I614" s="151" t="s">
        <v>116</v>
      </c>
      <c r="J614" s="113" t="str">
        <f aca="false">F614</f>
        <v>-</v>
      </c>
      <c r="K614" s="114" t="str">
        <f aca="false">IFERROR((J614-AVERAGE(J595:J614))/STDEV(J595:J614),"-")</f>
        <v>-</v>
      </c>
      <c r="M614" s="158" t="s">
        <v>116</v>
      </c>
      <c r="N614" s="156" t="str">
        <f aca="false">J614</f>
        <v>-</v>
      </c>
      <c r="O614" s="157" t="str">
        <f aca="false">IFERROR((N614-AVERAGE(N595:N614))/STDEV(N595:N614),"-")</f>
        <v>-</v>
      </c>
      <c r="P614" s="33"/>
      <c r="Q614" s="158" t="s">
        <v>116</v>
      </c>
      <c r="R614" s="156" t="str">
        <f aca="false">N614</f>
        <v>-</v>
      </c>
      <c r="S614" s="157" t="str">
        <f aca="false">IFERROR((R614-AVERAGE(R595:R614))/STDEV(R595:R614),"-")</f>
        <v>-</v>
      </c>
      <c r="BV614" s="103"/>
      <c r="BW614" s="103"/>
      <c r="BX614" s="103"/>
      <c r="BY614" s="103"/>
    </row>
    <row r="615" customFormat="false" ht="30.75" hidden="false" customHeight="false" outlineLevel="0" collapsed="false">
      <c r="A615" s="2"/>
      <c r="B615" s="2"/>
      <c r="C615" s="2"/>
      <c r="D615" s="2"/>
      <c r="E615" s="124" t="s">
        <v>369</v>
      </c>
      <c r="F615" s="125" t="n">
        <f aca="false">STDEV(F595:F614)/AVERAGE(F595:F614)</f>
        <v>0.646205391564596</v>
      </c>
      <c r="G615" s="13"/>
      <c r="H615" s="2"/>
      <c r="I615" s="126" t="s">
        <v>369</v>
      </c>
      <c r="J615" s="127" t="n">
        <f aca="false">STDEV(J595:J614)/AVERAGE(J595:J614)</f>
        <v>0.0789946154602868</v>
      </c>
      <c r="K615" s="128"/>
      <c r="L615" s="2"/>
      <c r="M615" s="159" t="s">
        <v>369</v>
      </c>
      <c r="N615" s="160" t="n">
        <f aca="false">STDEV(N595:N614)/AVERAGE(N595:N614)</f>
        <v>0.0326173127605165</v>
      </c>
      <c r="O615" s="161"/>
      <c r="P615" s="161"/>
      <c r="Q615" s="159" t="s">
        <v>369</v>
      </c>
      <c r="R615" s="160" t="n">
        <f aca="false">STDEV(R595:R614)/AVERAGE(R595:R614)</f>
        <v>0.0326173127605165</v>
      </c>
      <c r="S615" s="161"/>
      <c r="T615" s="2"/>
      <c r="X615" s="2"/>
      <c r="Y615" s="2"/>
      <c r="BV615" s="103"/>
      <c r="BW615" s="103"/>
      <c r="BX615" s="103"/>
      <c r="BY615" s="103"/>
    </row>
    <row r="616" customFormat="false" ht="15" hidden="false" customHeight="false" outlineLevel="0" collapsed="false">
      <c r="F616" s="132" t="s">
        <v>370</v>
      </c>
      <c r="G616" s="133" t="n">
        <f aca="false">LARGE(G595:G614,1)</f>
        <v>1.78376774842035</v>
      </c>
      <c r="J616" s="132" t="s">
        <v>370</v>
      </c>
      <c r="K616" s="133" t="n">
        <f aca="false">LARGE(K595:K614,1)</f>
        <v>1.41880757112094</v>
      </c>
      <c r="M616" s="33"/>
      <c r="N616" s="33" t="s">
        <v>370</v>
      </c>
      <c r="O616" s="157" t="n">
        <f aca="false">LARGE(O595:O614,1)</f>
        <v>1.0399207371854</v>
      </c>
      <c r="P616" s="33"/>
      <c r="Q616" s="33"/>
      <c r="R616" s="33" t="s">
        <v>370</v>
      </c>
      <c r="S616" s="157" t="n">
        <f aca="false">LARGE(S595:S614,1)</f>
        <v>1.0399207371854</v>
      </c>
      <c r="BV616" s="103"/>
      <c r="BW616" s="103"/>
      <c r="BX616" s="103"/>
      <c r="BY616" s="103"/>
    </row>
    <row r="617" customFormat="false" ht="15" hidden="false" customHeight="false" outlineLevel="0" collapsed="false">
      <c r="F617" s="134" t="s">
        <v>371</v>
      </c>
      <c r="G617" s="135" t="n">
        <f aca="false">SMALL(G595:G614,1)</f>
        <v>-0.520112924377163</v>
      </c>
      <c r="J617" s="134" t="s">
        <v>371</v>
      </c>
      <c r="K617" s="135" t="n">
        <f aca="false">SMALL(K595:K614,1)</f>
        <v>-0.852375408657089</v>
      </c>
      <c r="M617" s="33"/>
      <c r="N617" s="33" t="s">
        <v>371</v>
      </c>
      <c r="O617" s="157" t="n">
        <f aca="false">SMALL(O595:O614,1)</f>
        <v>-0.954613845835016</v>
      </c>
      <c r="P617" s="33"/>
      <c r="Q617" s="33"/>
      <c r="R617" s="33" t="s">
        <v>371</v>
      </c>
      <c r="S617" s="157" t="n">
        <f aca="false">SMALL(S595:S614,1)</f>
        <v>-0.954613845835016</v>
      </c>
      <c r="BV617" s="103"/>
      <c r="BW617" s="103"/>
      <c r="BX617" s="103"/>
      <c r="BY617" s="103"/>
    </row>
    <row r="618" customFormat="false" ht="15" hidden="false" customHeight="false" outlineLevel="0" collapsed="false">
      <c r="B618" s="3" t="s">
        <v>372</v>
      </c>
      <c r="C618" s="136" t="n">
        <f aca="false">COUNT(J595:J614)</f>
        <v>4</v>
      </c>
      <c r="F618" s="134" t="s">
        <v>373</v>
      </c>
      <c r="G618" s="135" t="n">
        <f aca="false">IF(ABS(G616)&gt;ABS(G617),G616,G617)</f>
        <v>1.78376774842035</v>
      </c>
      <c r="J618" s="134" t="s">
        <v>373</v>
      </c>
      <c r="K618" s="135" t="n">
        <f aca="false">IF(ABS(K616)&gt;ABS(K617),K616,K617)</f>
        <v>1.41880757112094</v>
      </c>
      <c r="M618" s="33"/>
      <c r="N618" s="33" t="s">
        <v>373</v>
      </c>
      <c r="O618" s="157" t="n">
        <f aca="false">IF(ABS(O616)&gt;ABS(O617),O616,O617)</f>
        <v>1.0399207371854</v>
      </c>
      <c r="P618" s="33"/>
      <c r="Q618" s="33"/>
      <c r="R618" s="33" t="s">
        <v>373</v>
      </c>
      <c r="S618" s="157" t="n">
        <f aca="false">IF(ABS(S616)&gt;ABS(S617),S616,S617)</f>
        <v>1.0399207371854</v>
      </c>
      <c r="BV618" s="103"/>
      <c r="BW618" s="103"/>
      <c r="BX618" s="103"/>
      <c r="BY618" s="103"/>
    </row>
    <row r="619" customFormat="false" ht="15" hidden="false" customHeight="false" outlineLevel="0" collapsed="false">
      <c r="B619" s="134" t="s">
        <v>374</v>
      </c>
      <c r="C619" s="138" t="n">
        <f aca="false">K619</f>
        <v>928.37</v>
      </c>
      <c r="F619" s="134" t="s">
        <v>374</v>
      </c>
      <c r="G619" s="139" t="n">
        <f aca="false">AVERAGE(F595:F614)</f>
        <v>1304.202</v>
      </c>
      <c r="J619" s="134" t="s">
        <v>374</v>
      </c>
      <c r="K619" s="139" t="n">
        <f aca="false">AVERAGE(J595:J614)</f>
        <v>928.37</v>
      </c>
      <c r="M619" s="33"/>
      <c r="N619" s="33" t="s">
        <v>374</v>
      </c>
      <c r="O619" s="162"/>
      <c r="P619" s="33"/>
      <c r="Q619" s="33"/>
      <c r="R619" s="33" t="s">
        <v>374</v>
      </c>
      <c r="S619" s="162"/>
      <c r="BV619" s="103"/>
      <c r="BW619" s="103"/>
      <c r="BX619" s="103"/>
      <c r="BY619" s="103"/>
    </row>
    <row r="620" customFormat="false" ht="15" hidden="false" customHeight="false" outlineLevel="0" collapsed="false">
      <c r="B620" s="134" t="s">
        <v>375</v>
      </c>
      <c r="C620" s="138" t="n">
        <f aca="false">K620</f>
        <v>907.6</v>
      </c>
      <c r="F620" s="134" t="s">
        <v>375</v>
      </c>
      <c r="G620" s="143" t="n">
        <f aca="false">MEDIAN(F595:F614)</f>
        <v>924</v>
      </c>
      <c r="J620" s="134" t="s">
        <v>375</v>
      </c>
      <c r="K620" s="143" t="n">
        <f aca="false">MEDIAN(J595:J614)</f>
        <v>907.6</v>
      </c>
      <c r="M620" s="33"/>
      <c r="N620" s="33" t="s">
        <v>375</v>
      </c>
      <c r="O620" s="147"/>
      <c r="P620" s="33"/>
      <c r="Q620" s="33"/>
      <c r="R620" s="33" t="s">
        <v>375</v>
      </c>
      <c r="S620" s="147"/>
      <c r="BV620" s="103"/>
      <c r="BW620" s="103"/>
      <c r="BX620" s="103"/>
      <c r="BY620" s="103"/>
    </row>
  </sheetData>
  <mergeCells count="114">
    <mergeCell ref="B2:G2"/>
    <mergeCell ref="H2:R2"/>
    <mergeCell ref="S2:X2"/>
    <mergeCell ref="Z2:AK2"/>
    <mergeCell ref="AL2:AN2"/>
    <mergeCell ref="AO2:BA2"/>
    <mergeCell ref="BD2:BG2"/>
    <mergeCell ref="BH2:BQ2"/>
    <mergeCell ref="BV21:BX21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48:I48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60:I60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E104:G104"/>
    <mergeCell ref="E106:G106"/>
    <mergeCell ref="I106:K106"/>
    <mergeCell ref="M106:O106"/>
    <mergeCell ref="Q106:S106"/>
    <mergeCell ref="E136:G136"/>
    <mergeCell ref="I136:K136"/>
    <mergeCell ref="M136:O136"/>
    <mergeCell ref="E166:G166"/>
    <mergeCell ref="I166:K166"/>
    <mergeCell ref="E196:G196"/>
    <mergeCell ref="I196:K196"/>
    <mergeCell ref="M196:O196"/>
    <mergeCell ref="E227:G227"/>
    <mergeCell ref="I227:K227"/>
    <mergeCell ref="M227:O227"/>
    <mergeCell ref="E258:G258"/>
    <mergeCell ref="I258:K258"/>
    <mergeCell ref="I288:K288"/>
    <mergeCell ref="E290:G290"/>
    <mergeCell ref="I290:K290"/>
    <mergeCell ref="M290:O290"/>
    <mergeCell ref="I320:K320"/>
    <mergeCell ref="E322:G322"/>
    <mergeCell ref="I322:K322"/>
    <mergeCell ref="M322:O322"/>
    <mergeCell ref="E352:G352"/>
    <mergeCell ref="I352:K352"/>
    <mergeCell ref="E382:G382"/>
    <mergeCell ref="I382:K382"/>
    <mergeCell ref="E412:G412"/>
    <mergeCell ref="I412:K412"/>
    <mergeCell ref="M412:O412"/>
    <mergeCell ref="Q412:S412"/>
    <mergeCell ref="E442:G442"/>
    <mergeCell ref="I442:K442"/>
    <mergeCell ref="M442:O442"/>
    <mergeCell ref="Q442:S442"/>
    <mergeCell ref="E472:G472"/>
    <mergeCell ref="I472:K472"/>
    <mergeCell ref="M472:O472"/>
    <mergeCell ref="Q472:S472"/>
    <mergeCell ref="E502:G502"/>
    <mergeCell ref="I502:K502"/>
    <mergeCell ref="M502:O502"/>
    <mergeCell ref="Q502:S502"/>
    <mergeCell ref="E531:G531"/>
    <mergeCell ref="E533:G533"/>
    <mergeCell ref="I533:K533"/>
    <mergeCell ref="M533:O533"/>
    <mergeCell ref="Q533:S533"/>
    <mergeCell ref="E563:G563"/>
    <mergeCell ref="I563:K563"/>
    <mergeCell ref="M563:O563"/>
    <mergeCell ref="Q563:S563"/>
    <mergeCell ref="E593:G593"/>
    <mergeCell ref="I593:K593"/>
    <mergeCell ref="M593:O593"/>
    <mergeCell ref="Q593:S593"/>
  </mergeCells>
  <conditionalFormatting sqref="F128">
    <cfRule type="cellIs" priority="2" operator="lessThan" aboveAverage="0" equalAverage="0" bottom="0" percent="0" rank="0" text="" dxfId="16">
      <formula>0.2501</formula>
    </cfRule>
    <cfRule type="cellIs" priority="3" operator="greaterThan" aboveAverage="0" equalAverage="0" bottom="0" percent="0" rank="0" text="" dxfId="17">
      <formula>0.24999</formula>
    </cfRule>
  </conditionalFormatting>
  <conditionalFormatting sqref="F158">
    <cfRule type="cellIs" priority="4" operator="lessThan" aboveAverage="0" equalAverage="0" bottom="0" percent="0" rank="0" text="" dxfId="18">
      <formula>0.2501</formula>
    </cfRule>
    <cfRule type="cellIs" priority="5" operator="greaterThan" aboveAverage="0" equalAverage="0" bottom="0" percent="0" rank="0" text="" dxfId="19">
      <formula>0.24999</formula>
    </cfRule>
  </conditionalFormatting>
  <conditionalFormatting sqref="F188">
    <cfRule type="cellIs" priority="6" operator="lessThan" aboveAverage="0" equalAverage="0" bottom="0" percent="0" rank="0" text="" dxfId="20">
      <formula>0.2501</formula>
    </cfRule>
    <cfRule type="cellIs" priority="7" operator="greaterThan" aboveAverage="0" equalAverage="0" bottom="0" percent="0" rank="0" text="" dxfId="21">
      <formula>0.24999</formula>
    </cfRule>
  </conditionalFormatting>
  <conditionalFormatting sqref="F219">
    <cfRule type="cellIs" priority="8" operator="lessThan" aboveAverage="0" equalAverage="0" bottom="0" percent="0" rank="0" text="" dxfId="22">
      <formula>0.2501</formula>
    </cfRule>
    <cfRule type="cellIs" priority="9" operator="greaterThan" aboveAverage="0" equalAverage="0" bottom="0" percent="0" rank="0" text="" dxfId="23">
      <formula>0.24999</formula>
    </cfRule>
  </conditionalFormatting>
  <conditionalFormatting sqref="F250">
    <cfRule type="cellIs" priority="10" operator="lessThan" aboveAverage="0" equalAverage="0" bottom="0" percent="0" rank="0" text="" dxfId="24">
      <formula>0.2501</formula>
    </cfRule>
    <cfRule type="cellIs" priority="11" operator="greaterThan" aboveAverage="0" equalAverage="0" bottom="0" percent="0" rank="0" text="" dxfId="25">
      <formula>0.24999</formula>
    </cfRule>
  </conditionalFormatting>
  <conditionalFormatting sqref="F281">
    <cfRule type="cellIs" priority="12" operator="lessThan" aboveAverage="0" equalAverage="0" bottom="0" percent="0" rank="0" text="" dxfId="26">
      <formula>0.2501</formula>
    </cfRule>
    <cfRule type="cellIs" priority="13" operator="greaterThan" aboveAverage="0" equalAverage="0" bottom="0" percent="0" rank="0" text="" dxfId="27">
      <formula>0.24999</formula>
    </cfRule>
  </conditionalFormatting>
  <conditionalFormatting sqref="F313">
    <cfRule type="cellIs" priority="14" operator="lessThan" aboveAverage="0" equalAverage="0" bottom="0" percent="0" rank="0" text="" dxfId="28">
      <formula>0.2501</formula>
    </cfRule>
    <cfRule type="cellIs" priority="15" operator="greaterThan" aboveAverage="0" equalAverage="0" bottom="0" percent="0" rank="0" text="" dxfId="29">
      <formula>0.24999</formula>
    </cfRule>
  </conditionalFormatting>
  <conditionalFormatting sqref="F344">
    <cfRule type="cellIs" priority="16" operator="lessThan" aboveAverage="0" equalAverage="0" bottom="0" percent="0" rank="0" text="" dxfId="30">
      <formula>0.2501</formula>
    </cfRule>
    <cfRule type="cellIs" priority="17" operator="greaterThan" aboveAverage="0" equalAverage="0" bottom="0" percent="0" rank="0" text="" dxfId="31">
      <formula>0.24999</formula>
    </cfRule>
  </conditionalFormatting>
  <conditionalFormatting sqref="F374">
    <cfRule type="cellIs" priority="18" operator="lessThan" aboveAverage="0" equalAverage="0" bottom="0" percent="0" rank="0" text="" dxfId="32">
      <formula>0.2501</formula>
    </cfRule>
    <cfRule type="cellIs" priority="19" operator="greaterThan" aboveAverage="0" equalAverage="0" bottom="0" percent="0" rank="0" text="" dxfId="33">
      <formula>0.24999</formula>
    </cfRule>
  </conditionalFormatting>
  <conditionalFormatting sqref="F404">
    <cfRule type="cellIs" priority="20" operator="lessThan" aboveAverage="0" equalAverage="0" bottom="0" percent="0" rank="0" text="" dxfId="34">
      <formula>0.2501</formula>
    </cfRule>
    <cfRule type="cellIs" priority="21" operator="greaterThan" aboveAverage="0" equalAverage="0" bottom="0" percent="0" rank="0" text="" dxfId="35">
      <formula>0.24999</formula>
    </cfRule>
  </conditionalFormatting>
  <conditionalFormatting sqref="F434">
    <cfRule type="cellIs" priority="22" operator="lessThan" aboveAverage="0" equalAverage="0" bottom="0" percent="0" rank="0" text="" dxfId="36">
      <formula>0.2501</formula>
    </cfRule>
    <cfRule type="cellIs" priority="23" operator="greaterThan" aboveAverage="0" equalAverage="0" bottom="0" percent="0" rank="0" text="" dxfId="37">
      <formula>0.24999</formula>
    </cfRule>
  </conditionalFormatting>
  <conditionalFormatting sqref="F464">
    <cfRule type="cellIs" priority="24" operator="lessThan" aboveAverage="0" equalAverage="0" bottom="0" percent="0" rank="0" text="" dxfId="38">
      <formula>0.2501</formula>
    </cfRule>
    <cfRule type="cellIs" priority="25" operator="greaterThan" aboveAverage="0" equalAverage="0" bottom="0" percent="0" rank="0" text="" dxfId="39">
      <formula>0.24999</formula>
    </cfRule>
  </conditionalFormatting>
  <conditionalFormatting sqref="F494">
    <cfRule type="cellIs" priority="26" operator="lessThan" aboveAverage="0" equalAverage="0" bottom="0" percent="0" rank="0" text="" dxfId="40">
      <formula>0.2501</formula>
    </cfRule>
    <cfRule type="cellIs" priority="27" operator="greaterThan" aboveAverage="0" equalAverage="0" bottom="0" percent="0" rank="0" text="" dxfId="41">
      <formula>0.24999</formula>
    </cfRule>
  </conditionalFormatting>
  <conditionalFormatting sqref="F524">
    <cfRule type="cellIs" priority="28" operator="lessThan" aboveAverage="0" equalAverage="0" bottom="0" percent="0" rank="0" text="" dxfId="42">
      <formula>0.2501</formula>
    </cfRule>
    <cfRule type="cellIs" priority="29" operator="greaterThan" aboveAverage="0" equalAverage="0" bottom="0" percent="0" rank="0" text="" dxfId="43">
      <formula>0.24999</formula>
    </cfRule>
  </conditionalFormatting>
  <conditionalFormatting sqref="F555">
    <cfRule type="cellIs" priority="30" operator="lessThan" aboveAverage="0" equalAverage="0" bottom="0" percent="0" rank="0" text="" dxfId="44">
      <formula>0.2501</formula>
    </cfRule>
    <cfRule type="cellIs" priority="31" operator="greaterThan" aboveAverage="0" equalAverage="0" bottom="0" percent="0" rank="0" text="" dxfId="45">
      <formula>0.24999</formula>
    </cfRule>
  </conditionalFormatting>
  <conditionalFormatting sqref="F585">
    <cfRule type="cellIs" priority="32" operator="lessThan" aboveAverage="0" equalAverage="0" bottom="0" percent="0" rank="0" text="" dxfId="46">
      <formula>0.2501</formula>
    </cfRule>
    <cfRule type="cellIs" priority="33" operator="greaterThan" aboveAverage="0" equalAverage="0" bottom="0" percent="0" rank="0" text="" dxfId="47">
      <formula>0.24999</formula>
    </cfRule>
  </conditionalFormatting>
  <conditionalFormatting sqref="F615">
    <cfRule type="cellIs" priority="34" operator="lessThan" aboveAverage="0" equalAverage="0" bottom="0" percent="0" rank="0" text="" dxfId="48">
      <formula>0.2501</formula>
    </cfRule>
    <cfRule type="cellIs" priority="35" operator="greaterThan" aboveAverage="0" equalAverage="0" bottom="0" percent="0" rank="0" text="" dxfId="49">
      <formula>0.24999</formula>
    </cfRule>
  </conditionalFormatting>
  <conditionalFormatting sqref="G132:G133">
    <cfRule type="colorScale" priority="36">
      <colorScale>
        <cfvo type="min" val="0"/>
        <cfvo type="max" val="0"/>
        <color rgb="FF63BE7B"/>
        <color rgb="FFFCFCFF"/>
      </colorScale>
    </cfRule>
  </conditionalFormatting>
  <conditionalFormatting sqref="G162:G163">
    <cfRule type="colorScale" priority="37">
      <colorScale>
        <cfvo type="min" val="0"/>
        <cfvo type="max" val="0"/>
        <color rgb="FF63BE7B"/>
        <color rgb="FFFCFCFF"/>
      </colorScale>
    </cfRule>
  </conditionalFormatting>
  <conditionalFormatting sqref="G192:G193">
    <cfRule type="colorScale" priority="38">
      <colorScale>
        <cfvo type="min" val="0"/>
        <cfvo type="max" val="0"/>
        <color rgb="FF63BE7B"/>
        <color rgb="FFFCFCFF"/>
      </colorScale>
    </cfRule>
  </conditionalFormatting>
  <conditionalFormatting sqref="G223:G224">
    <cfRule type="colorScale" priority="39">
      <colorScale>
        <cfvo type="min" val="0"/>
        <cfvo type="max" val="0"/>
        <color rgb="FF63BE7B"/>
        <color rgb="FFFCFCFF"/>
      </colorScale>
    </cfRule>
  </conditionalFormatting>
  <conditionalFormatting sqref="G254:G255">
    <cfRule type="colorScale" priority="40">
      <colorScale>
        <cfvo type="min" val="0"/>
        <cfvo type="max" val="0"/>
        <color rgb="FF63BE7B"/>
        <color rgb="FFFCFCFF"/>
      </colorScale>
    </cfRule>
  </conditionalFormatting>
  <conditionalFormatting sqref="G285:G287">
    <cfRule type="colorScale" priority="41">
      <colorScale>
        <cfvo type="min" val="0"/>
        <cfvo type="max" val="0"/>
        <color rgb="FF63BE7B"/>
        <color rgb="FFFCFCFF"/>
      </colorScale>
    </cfRule>
  </conditionalFormatting>
  <conditionalFormatting sqref="G317:G318">
    <cfRule type="colorScale" priority="42">
      <colorScale>
        <cfvo type="min" val="0"/>
        <cfvo type="max" val="0"/>
        <color rgb="FF63BE7B"/>
        <color rgb="FFFCFCFF"/>
      </colorScale>
    </cfRule>
  </conditionalFormatting>
  <conditionalFormatting sqref="G348:G349">
    <cfRule type="colorScale" priority="43">
      <colorScale>
        <cfvo type="min" val="0"/>
        <cfvo type="max" val="0"/>
        <color rgb="FF63BE7B"/>
        <color rgb="FFFCFCFF"/>
      </colorScale>
    </cfRule>
  </conditionalFormatting>
  <conditionalFormatting sqref="G378:G379">
    <cfRule type="colorScale" priority="44">
      <colorScale>
        <cfvo type="min" val="0"/>
        <cfvo type="max" val="0"/>
        <color rgb="FF63BE7B"/>
        <color rgb="FFFCFCFF"/>
      </colorScale>
    </cfRule>
  </conditionalFormatting>
  <conditionalFormatting sqref="G408:G409">
    <cfRule type="colorScale" priority="45">
      <colorScale>
        <cfvo type="min" val="0"/>
        <cfvo type="max" val="0"/>
        <color rgb="FF63BE7B"/>
        <color rgb="FFFCFCFF"/>
      </colorScale>
    </cfRule>
  </conditionalFormatting>
  <conditionalFormatting sqref="G438:G439">
    <cfRule type="colorScale" priority="46">
      <colorScale>
        <cfvo type="min" val="0"/>
        <cfvo type="max" val="0"/>
        <color rgb="FF63BE7B"/>
        <color rgb="FFFCFCFF"/>
      </colorScale>
    </cfRule>
  </conditionalFormatting>
  <conditionalFormatting sqref="G468:G469">
    <cfRule type="colorScale" priority="47">
      <colorScale>
        <cfvo type="min" val="0"/>
        <cfvo type="max" val="0"/>
        <color rgb="FF63BE7B"/>
        <color rgb="FFFCFCFF"/>
      </colorScale>
    </cfRule>
  </conditionalFormatting>
  <conditionalFormatting sqref="G498:G499">
    <cfRule type="colorScale" priority="48">
      <colorScale>
        <cfvo type="min" val="0"/>
        <cfvo type="max" val="0"/>
        <color rgb="FF63BE7B"/>
        <color rgb="FFFCFCFF"/>
      </colorScale>
    </cfRule>
  </conditionalFormatting>
  <conditionalFormatting sqref="G528:G529">
    <cfRule type="colorScale" priority="49">
      <colorScale>
        <cfvo type="min" val="0"/>
        <cfvo type="max" val="0"/>
        <color rgb="FF63BE7B"/>
        <color rgb="FFFCFCFF"/>
      </colorScale>
    </cfRule>
  </conditionalFormatting>
  <conditionalFormatting sqref="G559:G560">
    <cfRule type="colorScale" priority="50">
      <colorScale>
        <cfvo type="min" val="0"/>
        <cfvo type="max" val="0"/>
        <color rgb="FF63BE7B"/>
        <color rgb="FFFCFCFF"/>
      </colorScale>
    </cfRule>
  </conditionalFormatting>
  <conditionalFormatting sqref="G589:G590">
    <cfRule type="colorScale" priority="51">
      <colorScale>
        <cfvo type="min" val="0"/>
        <cfvo type="max" val="0"/>
        <color rgb="FF63BE7B"/>
        <color rgb="FFFCFCFF"/>
      </colorScale>
    </cfRule>
  </conditionalFormatting>
  <conditionalFormatting sqref="G619:G620">
    <cfRule type="colorScale" priority="52">
      <colorScale>
        <cfvo type="min" val="0"/>
        <cfvo type="max" val="0"/>
        <color rgb="FF63BE7B"/>
        <color rgb="FFFCFCFF"/>
      </colorScale>
    </cfRule>
  </conditionalFormatting>
  <conditionalFormatting sqref="I82:I83">
    <cfRule type="cellIs" priority="53" operator="equal" aboveAverage="0" equalAverage="0" bottom="0" percent="0" rank="0" text="" dxfId="50">
      <formula>"Não"</formula>
    </cfRule>
    <cfRule type="cellIs" priority="54" operator="equal" aboveAverage="0" equalAverage="0" bottom="0" percent="0" rank="0" text="" dxfId="51">
      <formula>"Sim"</formula>
    </cfRule>
  </conditionalFormatting>
  <conditionalFormatting sqref="J128">
    <cfRule type="cellIs" priority="55" operator="lessThan" aboveAverage="0" equalAverage="0" bottom="0" percent="0" rank="0" text="" dxfId="52">
      <formula>0.2501</formula>
    </cfRule>
    <cfRule type="cellIs" priority="56" operator="greaterThan" aboveAverage="0" equalAverage="0" bottom="0" percent="0" rank="0" text="" dxfId="53">
      <formula>0.24999</formula>
    </cfRule>
  </conditionalFormatting>
  <conditionalFormatting sqref="J158">
    <cfRule type="cellIs" priority="57" operator="lessThan" aboveAverage="0" equalAverage="0" bottom="0" percent="0" rank="0" text="" dxfId="54">
      <formula>0.2501</formula>
    </cfRule>
    <cfRule type="cellIs" priority="58" operator="greaterThan" aboveAverage="0" equalAverage="0" bottom="0" percent="0" rank="0" text="" dxfId="55">
      <formula>0.24999</formula>
    </cfRule>
  </conditionalFormatting>
  <conditionalFormatting sqref="J219">
    <cfRule type="cellIs" priority="59" operator="lessThan" aboveAverage="0" equalAverage="0" bottom="0" percent="0" rank="0" text="" dxfId="56">
      <formula>0.2501</formula>
    </cfRule>
    <cfRule type="cellIs" priority="60" operator="greaterThan" aboveAverage="0" equalAverage="0" bottom="0" percent="0" rank="0" text="" dxfId="57">
      <formula>0.24999</formula>
    </cfRule>
  </conditionalFormatting>
  <conditionalFormatting sqref="J250">
    <cfRule type="cellIs" priority="61" operator="lessThan" aboveAverage="0" equalAverage="0" bottom="0" percent="0" rank="0" text="" dxfId="58">
      <formula>0.2501</formula>
    </cfRule>
    <cfRule type="cellIs" priority="62" operator="greaterThan" aboveAverage="0" equalAverage="0" bottom="0" percent="0" rank="0" text="" dxfId="59">
      <formula>0.24999</formula>
    </cfRule>
  </conditionalFormatting>
  <conditionalFormatting sqref="J313">
    <cfRule type="cellIs" priority="63" operator="lessThan" aboveAverage="0" equalAverage="0" bottom="0" percent="0" rank="0" text="" dxfId="60">
      <formula>0.2501</formula>
    </cfRule>
    <cfRule type="cellIs" priority="64" operator="greaterThan" aboveAverage="0" equalAverage="0" bottom="0" percent="0" rank="0" text="" dxfId="61">
      <formula>0.24999</formula>
    </cfRule>
  </conditionalFormatting>
  <conditionalFormatting sqref="J344">
    <cfRule type="cellIs" priority="65" operator="lessThan" aboveAverage="0" equalAverage="0" bottom="0" percent="0" rank="0" text="" dxfId="62">
      <formula>0.2501</formula>
    </cfRule>
    <cfRule type="cellIs" priority="66" operator="greaterThan" aboveAverage="0" equalAverage="0" bottom="0" percent="0" rank="0" text="" dxfId="63">
      <formula>0.24999</formula>
    </cfRule>
  </conditionalFormatting>
  <conditionalFormatting sqref="J464">
    <cfRule type="cellIs" priority="67" operator="lessThan" aboveAverage="0" equalAverage="0" bottom="0" percent="0" rank="0" text="" dxfId="64">
      <formula>0.2501</formula>
    </cfRule>
    <cfRule type="cellIs" priority="68" operator="greaterThan" aboveAverage="0" equalAverage="0" bottom="0" percent="0" rank="0" text="" dxfId="65">
      <formula>0.24999</formula>
    </cfRule>
  </conditionalFormatting>
  <conditionalFormatting sqref="J615">
    <cfRule type="cellIs" priority="69" operator="lessThan" aboveAverage="0" equalAverage="0" bottom="0" percent="0" rank="0" text="" dxfId="66">
      <formula>0.2501</formula>
    </cfRule>
    <cfRule type="cellIs" priority="70" operator="greaterThan" aboveAverage="0" equalAverage="0" bottom="0" percent="0" rank="0" text="" dxfId="67">
      <formula>0.24999</formula>
    </cfRule>
  </conditionalFormatting>
  <conditionalFormatting sqref="K132:K133">
    <cfRule type="colorScale" priority="71">
      <colorScale>
        <cfvo type="min" val="0"/>
        <cfvo type="max" val="0"/>
        <color rgb="FF63BE7B"/>
        <color rgb="FFFCFCFF"/>
      </colorScale>
    </cfRule>
  </conditionalFormatting>
  <conditionalFormatting sqref="K162:K163">
    <cfRule type="colorScale" priority="72">
      <colorScale>
        <cfvo type="min" val="0"/>
        <cfvo type="max" val="0"/>
        <color rgb="FF63BE7B"/>
        <color rgb="FFFCFCFF"/>
      </colorScale>
    </cfRule>
  </conditionalFormatting>
  <conditionalFormatting sqref="K223:K224">
    <cfRule type="colorScale" priority="73">
      <colorScale>
        <cfvo type="min" val="0"/>
        <cfvo type="max" val="0"/>
        <color rgb="FF63BE7B"/>
        <color rgb="FFFCFCFF"/>
      </colorScale>
    </cfRule>
  </conditionalFormatting>
  <conditionalFormatting sqref="K254:K255">
    <cfRule type="colorScale" priority="74">
      <colorScale>
        <cfvo type="min" val="0"/>
        <cfvo type="max" val="0"/>
        <color rgb="FF63BE7B"/>
        <color rgb="FFFCFCFF"/>
      </colorScale>
    </cfRule>
  </conditionalFormatting>
  <conditionalFormatting sqref="K317:K318">
    <cfRule type="colorScale" priority="75">
      <colorScale>
        <cfvo type="min" val="0"/>
        <cfvo type="max" val="0"/>
        <color rgb="FF63BE7B"/>
        <color rgb="FFFCFCFF"/>
      </colorScale>
    </cfRule>
  </conditionalFormatting>
  <conditionalFormatting sqref="K348:K349">
    <cfRule type="colorScale" priority="76">
      <colorScale>
        <cfvo type="min" val="0"/>
        <cfvo type="max" val="0"/>
        <color rgb="FF63BE7B"/>
        <color rgb="FFFCFCFF"/>
      </colorScale>
    </cfRule>
  </conditionalFormatting>
  <conditionalFormatting sqref="K468:K469">
    <cfRule type="colorScale" priority="77">
      <colorScale>
        <cfvo type="min" val="0"/>
        <cfvo type="max" val="0"/>
        <color rgb="FF63BE7B"/>
        <color rgb="FFFCFCFF"/>
      </colorScale>
    </cfRule>
  </conditionalFormatting>
  <conditionalFormatting sqref="K619:K620">
    <cfRule type="colorScale" priority="78">
      <colorScale>
        <cfvo type="min" val="0"/>
        <cfvo type="max" val="0"/>
        <color rgb="FF63BE7B"/>
        <color rgb="FFFCFCFF"/>
      </colorScale>
    </cfRule>
  </conditionalFormatting>
  <conditionalFormatting sqref="N250">
    <cfRule type="cellIs" priority="79" operator="lessThan" aboveAverage="0" equalAverage="0" bottom="0" percent="0" rank="0" text="" dxfId="68">
      <formula>0.2501</formula>
    </cfRule>
    <cfRule type="cellIs" priority="80" operator="greaterThan" aboveAverage="0" equalAverage="0" bottom="0" percent="0" rank="0" text="" dxfId="69">
      <formula>0.24999</formula>
    </cfRule>
  </conditionalFormatting>
  <conditionalFormatting sqref="N313">
    <cfRule type="cellIs" priority="81" operator="lessThan" aboveAverage="0" equalAverage="0" bottom="0" percent="0" rank="0" text="" dxfId="70">
      <formula>0.2501</formula>
    </cfRule>
    <cfRule type="cellIs" priority="82" operator="greaterThan" aboveAverage="0" equalAverage="0" bottom="0" percent="0" rank="0" text="" dxfId="71">
      <formula>0.24999</formula>
    </cfRule>
  </conditionalFormatting>
  <conditionalFormatting sqref="N344">
    <cfRule type="cellIs" priority="83" operator="lessThan" aboveAverage="0" equalAverage="0" bottom="0" percent="0" rank="0" text="" dxfId="72">
      <formula>0.2501</formula>
    </cfRule>
    <cfRule type="cellIs" priority="84" operator="greaterThan" aboveAverage="0" equalAverage="0" bottom="0" percent="0" rank="0" text="" dxfId="73">
      <formula>0.24999</formula>
    </cfRule>
  </conditionalFormatting>
  <conditionalFormatting sqref="O192:O193">
    <cfRule type="colorScale" priority="85">
      <colorScale>
        <cfvo type="min" val="0"/>
        <cfvo type="max" val="0"/>
        <color rgb="FF63BE7B"/>
        <color rgb="FFFCFCFF"/>
      </colorScale>
    </cfRule>
  </conditionalFormatting>
  <conditionalFormatting sqref="O254:O255">
    <cfRule type="colorScale" priority="86">
      <colorScale>
        <cfvo type="min" val="0"/>
        <cfvo type="max" val="0"/>
        <color rgb="FF63BE7B"/>
        <color rgb="FFFCFCFF"/>
      </colorScale>
    </cfRule>
  </conditionalFormatting>
  <conditionalFormatting sqref="O285:O287">
    <cfRule type="colorScale" priority="87">
      <colorScale>
        <cfvo type="min" val="0"/>
        <cfvo type="max" val="0"/>
        <color rgb="FF63BE7B"/>
        <color rgb="FFFCFCFF"/>
      </colorScale>
    </cfRule>
  </conditionalFormatting>
  <conditionalFormatting sqref="O317:O318">
    <cfRule type="colorScale" priority="88">
      <colorScale>
        <cfvo type="min" val="0"/>
        <cfvo type="max" val="0"/>
        <color rgb="FF63BE7B"/>
        <color rgb="FFFCFCFF"/>
      </colorScale>
    </cfRule>
  </conditionalFormatting>
  <conditionalFormatting sqref="O348:O349">
    <cfRule type="colorScale" priority="89">
      <colorScale>
        <cfvo type="min" val="0"/>
        <cfvo type="max" val="0"/>
        <color rgb="FF63BE7B"/>
        <color rgb="FFFCFCFF"/>
      </colorScale>
    </cfRule>
  </conditionalFormatting>
  <conditionalFormatting sqref="O378:O379">
    <cfRule type="colorScale" priority="90">
      <colorScale>
        <cfvo type="min" val="0"/>
        <cfvo type="max" val="0"/>
        <color rgb="FF63BE7B"/>
        <color rgb="FFFCFCFF"/>
      </colorScale>
    </cfRule>
  </conditionalFormatting>
  <conditionalFormatting sqref="S162:S163">
    <cfRule type="colorScale" priority="91">
      <colorScale>
        <cfvo type="min" val="0"/>
        <cfvo type="max" val="0"/>
        <color rgb="FF63BE7B"/>
        <color rgb="FFFCFCFF"/>
      </colorScale>
    </cfRule>
  </conditionalFormatting>
  <conditionalFormatting sqref="S192:S193">
    <cfRule type="colorScale" priority="92">
      <colorScale>
        <cfvo type="min" val="0"/>
        <cfvo type="max" val="0"/>
        <color rgb="FF63BE7B"/>
        <color rgb="FFFCFCFF"/>
      </colorScale>
    </cfRule>
  </conditionalFormatting>
  <conditionalFormatting sqref="S223:S224">
    <cfRule type="colorScale" priority="93">
      <colorScale>
        <cfvo type="min" val="0"/>
        <cfvo type="max" val="0"/>
        <color rgb="FF63BE7B"/>
        <color rgb="FFFCFCFF"/>
      </colorScale>
    </cfRule>
  </conditionalFormatting>
  <conditionalFormatting sqref="S254:S255">
    <cfRule type="colorScale" priority="94">
      <colorScale>
        <cfvo type="min" val="0"/>
        <cfvo type="max" val="0"/>
        <color rgb="FF63BE7B"/>
        <color rgb="FFFCFCFF"/>
      </colorScale>
    </cfRule>
  </conditionalFormatting>
  <conditionalFormatting sqref="S285:S287">
    <cfRule type="colorScale" priority="95">
      <colorScale>
        <cfvo type="min" val="0"/>
        <cfvo type="max" val="0"/>
        <color rgb="FF63BE7B"/>
        <color rgb="FFFCFCFF"/>
      </colorScale>
    </cfRule>
  </conditionalFormatting>
  <conditionalFormatting sqref="S317:S318">
    <cfRule type="colorScale" priority="96">
      <colorScale>
        <cfvo type="min" val="0"/>
        <cfvo type="max" val="0"/>
        <color rgb="FF63BE7B"/>
        <color rgb="FFFCFCFF"/>
      </colorScale>
    </cfRule>
  </conditionalFormatting>
  <conditionalFormatting sqref="S348:S349">
    <cfRule type="colorScale" priority="97">
      <colorScale>
        <cfvo type="min" val="0"/>
        <cfvo type="max" val="0"/>
        <color rgb="FF63BE7B"/>
        <color rgb="FFFCFCFF"/>
      </colorScale>
    </cfRule>
  </conditionalFormatting>
  <conditionalFormatting sqref="S378:S379">
    <cfRule type="colorScale" priority="98">
      <colorScale>
        <cfvo type="min" val="0"/>
        <cfvo type="max" val="0"/>
        <color rgb="FF63BE7B"/>
        <color rgb="FFFCFCFF"/>
      </colorScale>
    </cfRule>
  </conditionalFormatting>
  <conditionalFormatting sqref="S408:S409">
    <cfRule type="colorScale" priority="99">
      <colorScale>
        <cfvo type="min" val="0"/>
        <cfvo type="max" val="0"/>
        <color rgb="FF63BE7B"/>
        <color rgb="FFFCFCFF"/>
      </colorScale>
    </cfRule>
  </conditionalFormatting>
  <conditionalFormatting sqref="W132:W133">
    <cfRule type="colorScale" priority="100">
      <colorScale>
        <cfvo type="min" val="0"/>
        <cfvo type="max" val="0"/>
        <color rgb="FF63BE7B"/>
        <color rgb="FFFCFCFF"/>
      </colorScale>
    </cfRule>
  </conditionalFormatting>
  <conditionalFormatting sqref="W162:W163">
    <cfRule type="colorScale" priority="101">
      <colorScale>
        <cfvo type="min" val="0"/>
        <cfvo type="max" val="0"/>
        <color rgb="FF63BE7B"/>
        <color rgb="FFFCFCFF"/>
      </colorScale>
    </cfRule>
  </conditionalFormatting>
  <conditionalFormatting sqref="W192:W193">
    <cfRule type="colorScale" priority="102">
      <colorScale>
        <cfvo type="min" val="0"/>
        <cfvo type="max" val="0"/>
        <color rgb="FF63BE7B"/>
        <color rgb="FFFCFCFF"/>
      </colorScale>
    </cfRule>
  </conditionalFormatting>
  <conditionalFormatting sqref="W223:W224">
    <cfRule type="colorScale" priority="103">
      <colorScale>
        <cfvo type="min" val="0"/>
        <cfvo type="max" val="0"/>
        <color rgb="FF63BE7B"/>
        <color rgb="FFFCFCFF"/>
      </colorScale>
    </cfRule>
  </conditionalFormatting>
  <conditionalFormatting sqref="W254:W255">
    <cfRule type="colorScale" priority="104">
      <colorScale>
        <cfvo type="min" val="0"/>
        <cfvo type="max" val="0"/>
        <color rgb="FF63BE7B"/>
        <color rgb="FFFCFCFF"/>
      </colorScale>
    </cfRule>
  </conditionalFormatting>
  <conditionalFormatting sqref="W285:W287">
    <cfRule type="colorScale" priority="105">
      <colorScale>
        <cfvo type="min" val="0"/>
        <cfvo type="max" val="0"/>
        <color rgb="FF63BE7B"/>
        <color rgb="FFFCFCFF"/>
      </colorScale>
    </cfRule>
  </conditionalFormatting>
  <conditionalFormatting sqref="W317:W318">
    <cfRule type="colorScale" priority="106">
      <colorScale>
        <cfvo type="min" val="0"/>
        <cfvo type="max" val="0"/>
        <color rgb="FF63BE7B"/>
        <color rgb="FFFCFCFF"/>
      </colorScale>
    </cfRule>
  </conditionalFormatting>
  <conditionalFormatting sqref="W348:W349">
    <cfRule type="colorScale" priority="107">
      <colorScale>
        <cfvo type="min" val="0"/>
        <cfvo type="max" val="0"/>
        <color rgb="FF63BE7B"/>
        <color rgb="FFFCFCFF"/>
      </colorScale>
    </cfRule>
  </conditionalFormatting>
  <conditionalFormatting sqref="W378:W379">
    <cfRule type="colorScale" priority="108">
      <colorScale>
        <cfvo type="min" val="0"/>
        <cfvo type="max" val="0"/>
        <color rgb="FF63BE7B"/>
        <color rgb="FFFCFCFF"/>
      </colorScale>
    </cfRule>
  </conditionalFormatting>
  <conditionalFormatting sqref="W408:W409">
    <cfRule type="colorScale" priority="109">
      <colorScale>
        <cfvo type="min" val="0"/>
        <cfvo type="max" val="0"/>
        <color rgb="FF63BE7B"/>
        <color rgb="FFFCFCFF"/>
      </colorScale>
    </cfRule>
  </conditionalFormatting>
  <conditionalFormatting sqref="AC132:AC133">
    <cfRule type="colorScale" priority="110">
      <colorScale>
        <cfvo type="min" val="0"/>
        <cfvo type="max" val="0"/>
        <color rgb="FF63BE7B"/>
        <color rgb="FFFCFCFF"/>
      </colorScale>
    </cfRule>
  </conditionalFormatting>
  <conditionalFormatting sqref="AC162:AC163">
    <cfRule type="colorScale" priority="111">
      <colorScale>
        <cfvo type="min" val="0"/>
        <cfvo type="max" val="0"/>
        <color rgb="FF63BE7B"/>
        <color rgb="FFFCFCFF"/>
      </colorScale>
    </cfRule>
  </conditionalFormatting>
  <conditionalFormatting sqref="AC223:AC224">
    <cfRule type="colorScale" priority="112">
      <colorScale>
        <cfvo type="min" val="0"/>
        <cfvo type="max" val="0"/>
        <color rgb="FF63BE7B"/>
        <color rgb="FFFCFCFF"/>
      </colorScale>
    </cfRule>
  </conditionalFormatting>
  <conditionalFormatting sqref="AC254:AC255">
    <cfRule type="colorScale" priority="113">
      <colorScale>
        <cfvo type="min" val="0"/>
        <cfvo type="max" val="0"/>
        <color rgb="FF63BE7B"/>
        <color rgb="FFFCFCFF"/>
      </colorScale>
    </cfRule>
  </conditionalFormatting>
  <conditionalFormatting sqref="BP4:BQ4">
    <cfRule type="colorScale" priority="114">
      <colorScale>
        <cfvo type="min" val="0"/>
        <cfvo type="max" val="0"/>
        <color rgb="FF00B050"/>
        <color rgb="FFFFFFFF"/>
      </colorScale>
    </cfRule>
  </conditionalFormatting>
  <conditionalFormatting sqref="BP5:BQ5">
    <cfRule type="colorScale" priority="115">
      <colorScale>
        <cfvo type="min" val="0"/>
        <cfvo type="max" val="0"/>
        <color rgb="FF00B050"/>
        <color rgb="FFFFFFFF"/>
      </colorScale>
    </cfRule>
  </conditionalFormatting>
  <conditionalFormatting sqref="BP6:BQ6">
    <cfRule type="colorScale" priority="116">
      <colorScale>
        <cfvo type="min" val="0"/>
        <cfvo type="max" val="0"/>
        <color rgb="FF00B050"/>
        <color rgb="FFFFFFFF"/>
      </colorScale>
    </cfRule>
  </conditionalFormatting>
  <conditionalFormatting sqref="BP7:BQ7">
    <cfRule type="colorScale" priority="117">
      <colorScale>
        <cfvo type="min" val="0"/>
        <cfvo type="max" val="0"/>
        <color rgb="FF00B050"/>
        <color rgb="FFFFFFFF"/>
      </colorScale>
    </cfRule>
  </conditionalFormatting>
  <conditionalFormatting sqref="BP8:BQ8">
    <cfRule type="colorScale" priority="118">
      <colorScale>
        <cfvo type="min" val="0"/>
        <cfvo type="max" val="0"/>
        <color rgb="FF00B050"/>
        <color rgb="FFFFFFFF"/>
      </colorScale>
    </cfRule>
  </conditionalFormatting>
  <conditionalFormatting sqref="BP9:BQ9">
    <cfRule type="colorScale" priority="119">
      <colorScale>
        <cfvo type="min" val="0"/>
        <cfvo type="max" val="0"/>
        <color rgb="FF00B050"/>
        <color rgb="FFFFFFFF"/>
      </colorScale>
    </cfRule>
  </conditionalFormatting>
  <conditionalFormatting sqref="BP10:BQ10">
    <cfRule type="colorScale" priority="120">
      <colorScale>
        <cfvo type="min" val="0"/>
        <cfvo type="max" val="0"/>
        <color rgb="FF00B050"/>
        <color rgb="FFFFFFFF"/>
      </colorScale>
    </cfRule>
  </conditionalFormatting>
  <conditionalFormatting sqref="BP11:BQ11">
    <cfRule type="colorScale" priority="121">
      <colorScale>
        <cfvo type="min" val="0"/>
        <cfvo type="max" val="0"/>
        <color rgb="FF00B050"/>
        <color rgb="FFFFFFFF"/>
      </colorScale>
    </cfRule>
  </conditionalFormatting>
  <conditionalFormatting sqref="BP12:BQ12">
    <cfRule type="colorScale" priority="122">
      <colorScale>
        <cfvo type="min" val="0"/>
        <cfvo type="max" val="0"/>
        <color rgb="FF00B050"/>
        <color rgb="FFFFFFFF"/>
      </colorScale>
    </cfRule>
  </conditionalFormatting>
  <conditionalFormatting sqref="BP13:BQ13">
    <cfRule type="colorScale" priority="123">
      <colorScale>
        <cfvo type="min" val="0"/>
        <cfvo type="max" val="0"/>
        <color rgb="FF00B050"/>
        <color rgb="FFFFFFFF"/>
      </colorScale>
    </cfRule>
  </conditionalFormatting>
  <conditionalFormatting sqref="BP14:BQ14">
    <cfRule type="colorScale" priority="124">
      <colorScale>
        <cfvo type="min" val="0"/>
        <cfvo type="max" val="0"/>
        <color rgb="FF00B050"/>
        <color rgb="FFFFFFFF"/>
      </colorScale>
    </cfRule>
  </conditionalFormatting>
  <conditionalFormatting sqref="BP15:BQ15">
    <cfRule type="colorScale" priority="125">
      <colorScale>
        <cfvo type="min" val="0"/>
        <cfvo type="max" val="0"/>
        <color rgb="FF00B050"/>
        <color rgb="FFFFFFFF"/>
      </colorScale>
    </cfRule>
  </conditionalFormatting>
  <conditionalFormatting sqref="BP16:BQ16">
    <cfRule type="colorScale" priority="126">
      <colorScale>
        <cfvo type="min" val="0"/>
        <cfvo type="max" val="0"/>
        <color rgb="FF00B050"/>
        <color rgb="FFFFFFFF"/>
      </colorScale>
    </cfRule>
  </conditionalFormatting>
  <conditionalFormatting sqref="BP17:BQ17">
    <cfRule type="colorScale" priority="127">
      <colorScale>
        <cfvo type="min" val="0"/>
        <cfvo type="max" val="0"/>
        <color rgb="FF00B050"/>
        <color rgb="FFFFFFFF"/>
      </colorScale>
    </cfRule>
  </conditionalFormatting>
  <conditionalFormatting sqref="BP18:BQ18">
    <cfRule type="colorScale" priority="128">
      <colorScale>
        <cfvo type="min" val="0"/>
        <cfvo type="max" val="0"/>
        <color rgb="FF00B050"/>
        <color rgb="FFFFFFFF"/>
      </colorScale>
    </cfRule>
  </conditionalFormatting>
  <conditionalFormatting sqref="BP19:BQ19">
    <cfRule type="colorScale" priority="129">
      <colorScale>
        <cfvo type="min" val="0"/>
        <cfvo type="max" val="0"/>
        <color rgb="FF00B050"/>
        <color rgb="FFFFFFFF"/>
      </colorScale>
    </cfRule>
  </conditionalFormatting>
  <conditionalFormatting sqref="BP20:BQ20">
    <cfRule type="colorScale" priority="130">
      <colorScale>
        <cfvo type="min" val="0"/>
        <cfvo type="max" val="0"/>
        <color rgb="FF00B050"/>
        <color rgb="FFFFFFFF"/>
      </colorScale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.57"/>
    <col collapsed="false" customWidth="false" hidden="false" outlineLevel="0" max="3" min="3" style="103" width="8.71"/>
    <col collapsed="false" customWidth="true" hidden="false" outlineLevel="0" max="4" min="4" style="103" width="13.57"/>
    <col collapsed="false" customWidth="true" hidden="false" outlineLevel="0" max="5" min="5" style="0" width="74.71"/>
    <col collapsed="false" customWidth="true" hidden="false" outlineLevel="0" max="6" min="6" style="2" width="19.85"/>
    <col collapsed="false" customWidth="true" hidden="false" outlineLevel="0" max="7" min="7" style="2" width="11.29"/>
    <col collapsed="false" customWidth="true" hidden="false" outlineLevel="0" max="8" min="8" style="2" width="13.43"/>
    <col collapsed="false" customWidth="true" hidden="false" outlineLevel="0" max="9" min="9" style="2" width="18.85"/>
  </cols>
  <sheetData>
    <row r="1" customFormat="false" ht="9" hidden="false" customHeight="true" outlineLevel="0" collapsed="false"/>
    <row r="2" customFormat="false" ht="43.5" hidden="false" customHeight="false" outlineLevel="0" collapsed="false">
      <c r="B2" s="178" t="s">
        <v>379</v>
      </c>
      <c r="C2" s="179" t="s">
        <v>253</v>
      </c>
      <c r="D2" s="179" t="s">
        <v>279</v>
      </c>
      <c r="E2" s="179" t="s">
        <v>281</v>
      </c>
      <c r="F2" s="179" t="s">
        <v>282</v>
      </c>
      <c r="G2" s="179" t="s">
        <v>380</v>
      </c>
      <c r="H2" s="179" t="s">
        <v>381</v>
      </c>
      <c r="I2" s="180" t="s">
        <v>382</v>
      </c>
    </row>
    <row r="3" customFormat="false" ht="30" hidden="false" customHeight="false" outlineLevel="0" collapsed="false">
      <c r="B3" s="181" t="n">
        <v>1</v>
      </c>
      <c r="C3" s="182" t="n">
        <v>1</v>
      </c>
      <c r="D3" s="182" t="n">
        <v>27502</v>
      </c>
      <c r="E3" s="183" t="s">
        <v>300</v>
      </c>
      <c r="F3" s="183" t="s">
        <v>301</v>
      </c>
      <c r="G3" s="183" t="n">
        <f aca="false">MAPA!BW4</f>
        <v>238</v>
      </c>
      <c r="H3" s="17" t="n">
        <f aca="false">MAPA!BX4</f>
        <v>4492.5</v>
      </c>
      <c r="I3" s="17" t="n">
        <f aca="false">H3*G3</f>
        <v>1069215</v>
      </c>
    </row>
    <row r="4" customFormat="false" ht="45" hidden="false" customHeight="false" outlineLevel="0" collapsed="false">
      <c r="B4" s="181"/>
      <c r="C4" s="182" t="n">
        <v>2</v>
      </c>
      <c r="D4" s="182" t="n">
        <v>27502</v>
      </c>
      <c r="E4" s="183" t="s">
        <v>303</v>
      </c>
      <c r="F4" s="183" t="s">
        <v>304</v>
      </c>
      <c r="G4" s="183" t="n">
        <f aca="false">MAPA!BW5</f>
        <v>2316</v>
      </c>
      <c r="H4" s="17" t="n">
        <f aca="false">MAPA!BX5</f>
        <v>14155</v>
      </c>
      <c r="I4" s="17" t="n">
        <f aca="false">H4*G4</f>
        <v>32782980</v>
      </c>
    </row>
    <row r="5" customFormat="false" ht="45" hidden="false" customHeight="false" outlineLevel="0" collapsed="false">
      <c r="B5" s="181"/>
      <c r="C5" s="182" t="n">
        <v>3</v>
      </c>
      <c r="D5" s="182" t="n">
        <v>27502</v>
      </c>
      <c r="E5" s="183" t="s">
        <v>305</v>
      </c>
      <c r="F5" s="183" t="s">
        <v>306</v>
      </c>
      <c r="G5" s="183" t="n">
        <f aca="false">MAPA!BW6</f>
        <v>1348</v>
      </c>
      <c r="H5" s="17" t="n">
        <f aca="false">MAPA!BX6</f>
        <v>1115.5</v>
      </c>
      <c r="I5" s="17" t="n">
        <f aca="false">H5*G5</f>
        <v>1503694</v>
      </c>
    </row>
    <row r="6" customFormat="false" ht="45" hidden="false" customHeight="false" outlineLevel="0" collapsed="false">
      <c r="B6" s="181"/>
      <c r="C6" s="182" t="n">
        <v>4</v>
      </c>
      <c r="D6" s="182" t="n">
        <v>27502</v>
      </c>
      <c r="E6" s="183" t="s">
        <v>305</v>
      </c>
      <c r="F6" s="183" t="s">
        <v>304</v>
      </c>
      <c r="G6" s="183" t="n">
        <f aca="false">MAPA!BW7</f>
        <v>6986</v>
      </c>
      <c r="H6" s="17" t="n">
        <f aca="false">MAPA!BX7</f>
        <v>2687.5</v>
      </c>
      <c r="I6" s="17" t="n">
        <f aca="false">H6*G6</f>
        <v>18774875</v>
      </c>
    </row>
    <row r="7" customFormat="false" ht="45" hidden="false" customHeight="false" outlineLevel="0" collapsed="false">
      <c r="B7" s="181" t="n">
        <v>2</v>
      </c>
      <c r="C7" s="182" t="n">
        <v>5</v>
      </c>
      <c r="D7" s="182" t="n">
        <v>27502</v>
      </c>
      <c r="E7" s="183" t="s">
        <v>383</v>
      </c>
      <c r="F7" s="183" t="s">
        <v>306</v>
      </c>
      <c r="G7" s="183" t="n">
        <f aca="false">MAPA!BW8</f>
        <v>58</v>
      </c>
      <c r="H7" s="17" t="n">
        <f aca="false">MAPA!BX8</f>
        <v>1789.5</v>
      </c>
      <c r="I7" s="17" t="n">
        <f aca="false">H7*G7</f>
        <v>103791</v>
      </c>
    </row>
    <row r="8" customFormat="false" ht="45" hidden="false" customHeight="false" outlineLevel="0" collapsed="false">
      <c r="B8" s="181"/>
      <c r="C8" s="182" t="n">
        <v>6</v>
      </c>
      <c r="D8" s="182" t="n">
        <v>27502</v>
      </c>
      <c r="E8" s="183" t="s">
        <v>383</v>
      </c>
      <c r="F8" s="183" t="s">
        <v>304</v>
      </c>
      <c r="G8" s="183" t="n">
        <f aca="false">MAPA!BW9</f>
        <v>959</v>
      </c>
      <c r="H8" s="17" t="n">
        <f aca="false">MAPA!BX9</f>
        <v>6973.5</v>
      </c>
      <c r="I8" s="17" t="n">
        <f aca="false">H8*G8</f>
        <v>6687586.5</v>
      </c>
    </row>
    <row r="9" customFormat="false" ht="45" hidden="false" customHeight="false" outlineLevel="0" collapsed="false">
      <c r="B9" s="181"/>
      <c r="C9" s="182" t="n">
        <v>7</v>
      </c>
      <c r="D9" s="182" t="n">
        <v>27502</v>
      </c>
      <c r="E9" s="183" t="s">
        <v>384</v>
      </c>
      <c r="F9" s="183" t="s">
        <v>309</v>
      </c>
      <c r="G9" s="183" t="n">
        <f aca="false">MAPA!BW10</f>
        <v>33</v>
      </c>
      <c r="H9" s="17" t="n">
        <f aca="false">MAPA!BX10</f>
        <v>1842.25</v>
      </c>
      <c r="I9" s="17" t="n">
        <f aca="false">H9*G9</f>
        <v>60794.25</v>
      </c>
    </row>
    <row r="10" customFormat="false" ht="45" hidden="false" customHeight="false" outlineLevel="0" collapsed="false">
      <c r="B10" s="181"/>
      <c r="C10" s="182" t="n">
        <v>8</v>
      </c>
      <c r="D10" s="182" t="n">
        <v>27502</v>
      </c>
      <c r="E10" s="183" t="s">
        <v>384</v>
      </c>
      <c r="F10" s="183" t="s">
        <v>304</v>
      </c>
      <c r="G10" s="183" t="n">
        <f aca="false">MAPA!BW11</f>
        <v>1478</v>
      </c>
      <c r="H10" s="17" t="n">
        <f aca="false">MAPA!BX11</f>
        <v>5521.31</v>
      </c>
      <c r="I10" s="17" t="n">
        <f aca="false">H10*G10</f>
        <v>8160496.18</v>
      </c>
    </row>
    <row r="11" customFormat="false" ht="45" hidden="false" customHeight="false" outlineLevel="0" collapsed="false">
      <c r="B11" s="181"/>
      <c r="C11" s="182" t="n">
        <v>9</v>
      </c>
      <c r="D11" s="182" t="n">
        <v>27502</v>
      </c>
      <c r="E11" s="183" t="s">
        <v>385</v>
      </c>
      <c r="F11" s="183" t="s">
        <v>309</v>
      </c>
      <c r="G11" s="183" t="n">
        <f aca="false">MAPA!BW12</f>
        <v>600</v>
      </c>
      <c r="H11" s="17" t="n">
        <f aca="false">MAPA!BX12</f>
        <v>932.87</v>
      </c>
      <c r="I11" s="17" t="n">
        <f aca="false">H11*G11</f>
        <v>559722</v>
      </c>
    </row>
    <row r="12" customFormat="false" ht="45" hidden="false" customHeight="false" outlineLevel="0" collapsed="false">
      <c r="B12" s="181"/>
      <c r="C12" s="182" t="n">
        <v>10</v>
      </c>
      <c r="D12" s="182" t="n">
        <v>27502</v>
      </c>
      <c r="E12" s="183" t="s">
        <v>385</v>
      </c>
      <c r="F12" s="183" t="s">
        <v>304</v>
      </c>
      <c r="G12" s="183" t="n">
        <f aca="false">MAPA!BW13</f>
        <v>1200</v>
      </c>
      <c r="H12" s="17" t="n">
        <f aca="false">MAPA!BX13</f>
        <v>2777.95</v>
      </c>
      <c r="I12" s="17" t="n">
        <f aca="false">H12*G12</f>
        <v>3333540</v>
      </c>
    </row>
    <row r="13" customFormat="false" ht="45" hidden="false" customHeight="false" outlineLevel="0" collapsed="false">
      <c r="B13" s="181" t="n">
        <v>3</v>
      </c>
      <c r="C13" s="182" t="n">
        <v>11</v>
      </c>
      <c r="D13" s="182" t="n">
        <v>27502</v>
      </c>
      <c r="E13" s="183" t="s">
        <v>311</v>
      </c>
      <c r="F13" s="183" t="s">
        <v>306</v>
      </c>
      <c r="G13" s="183" t="n">
        <f aca="false">MAPA!BW14</f>
        <v>272</v>
      </c>
      <c r="H13" s="17" t="n">
        <f aca="false">MAPA!BX14</f>
        <v>16893.01</v>
      </c>
      <c r="I13" s="17" t="n">
        <f aca="false">H13*G13</f>
        <v>4594898.72</v>
      </c>
    </row>
    <row r="14" customFormat="false" ht="45" hidden="false" customHeight="false" outlineLevel="0" collapsed="false">
      <c r="B14" s="181"/>
      <c r="C14" s="182" t="n">
        <v>12</v>
      </c>
      <c r="D14" s="182" t="n">
        <v>27502</v>
      </c>
      <c r="E14" s="183" t="s">
        <v>311</v>
      </c>
      <c r="F14" s="183" t="s">
        <v>304</v>
      </c>
      <c r="G14" s="183" t="n">
        <f aca="false">MAPA!BW15</f>
        <v>1527</v>
      </c>
      <c r="H14" s="17" t="n">
        <f aca="false">MAPA!BX15</f>
        <v>35482</v>
      </c>
      <c r="I14" s="17" t="n">
        <f aca="false">H14*G14</f>
        <v>54181014</v>
      </c>
    </row>
    <row r="15" customFormat="false" ht="45" hidden="false" customHeight="false" outlineLevel="0" collapsed="false">
      <c r="B15" s="181"/>
      <c r="C15" s="182" t="n">
        <v>13</v>
      </c>
      <c r="D15" s="182" t="n">
        <v>27502</v>
      </c>
      <c r="E15" s="183" t="s">
        <v>312</v>
      </c>
      <c r="F15" s="183" t="s">
        <v>306</v>
      </c>
      <c r="G15" s="183" t="n">
        <f aca="false">MAPA!BW16</f>
        <v>321</v>
      </c>
      <c r="H15" s="17" t="n">
        <f aca="false">MAPA!BX16</f>
        <v>9236</v>
      </c>
      <c r="I15" s="17" t="n">
        <f aca="false">H15*G15</f>
        <v>2964756</v>
      </c>
    </row>
    <row r="16" customFormat="false" ht="45" hidden="false" customHeight="false" outlineLevel="0" collapsed="false">
      <c r="B16" s="181"/>
      <c r="C16" s="182" t="n">
        <v>14</v>
      </c>
      <c r="D16" s="182" t="n">
        <v>27502</v>
      </c>
      <c r="E16" s="183" t="s">
        <v>312</v>
      </c>
      <c r="F16" s="183" t="s">
        <v>304</v>
      </c>
      <c r="G16" s="183" t="n">
        <f aca="false">MAPA!BW17</f>
        <v>1688</v>
      </c>
      <c r="H16" s="17" t="n">
        <f aca="false">MAPA!BX17</f>
        <v>24583.33</v>
      </c>
      <c r="I16" s="17" t="n">
        <f aca="false">H16*G16</f>
        <v>41496661.04</v>
      </c>
    </row>
    <row r="17" customFormat="false" ht="45" hidden="false" customHeight="false" outlineLevel="0" collapsed="false">
      <c r="B17" s="181" t="n">
        <v>4</v>
      </c>
      <c r="C17" s="182" t="n">
        <v>15</v>
      </c>
      <c r="D17" s="182" t="n">
        <v>27502</v>
      </c>
      <c r="E17" s="183" t="s">
        <v>313</v>
      </c>
      <c r="F17" s="183" t="s">
        <v>306</v>
      </c>
      <c r="G17" s="183" t="n">
        <f aca="false">MAPA!BW18</f>
        <v>132</v>
      </c>
      <c r="H17" s="17" t="n">
        <f aca="false">MAPA!BX18</f>
        <v>1642.33</v>
      </c>
      <c r="I17" s="17" t="n">
        <f aca="false">H17*G17</f>
        <v>216787.56</v>
      </c>
    </row>
    <row r="18" customFormat="false" ht="45" hidden="false" customHeight="false" outlineLevel="0" collapsed="false">
      <c r="B18" s="181"/>
      <c r="C18" s="182" t="n">
        <v>16</v>
      </c>
      <c r="D18" s="182" t="n">
        <v>27502</v>
      </c>
      <c r="E18" s="183" t="s">
        <v>313</v>
      </c>
      <c r="F18" s="183" t="s">
        <v>304</v>
      </c>
      <c r="G18" s="183" t="n">
        <f aca="false">MAPA!BW19</f>
        <v>1344</v>
      </c>
      <c r="H18" s="17" t="n">
        <f aca="false">MAPA!BX19</f>
        <v>4864.19</v>
      </c>
      <c r="I18" s="17" t="n">
        <f aca="false">H18*G18</f>
        <v>6537471.36</v>
      </c>
    </row>
    <row r="19" customFormat="false" ht="15" hidden="false" customHeight="false" outlineLevel="0" collapsed="false">
      <c r="B19" s="181" t="n">
        <v>5</v>
      </c>
      <c r="C19" s="182" t="n">
        <v>17</v>
      </c>
      <c r="D19" s="182" t="n">
        <v>27464</v>
      </c>
      <c r="E19" s="183" t="s">
        <v>386</v>
      </c>
      <c r="F19" s="183" t="s">
        <v>316</v>
      </c>
      <c r="G19" s="183" t="n">
        <f aca="false">MAPA!BW20</f>
        <v>719</v>
      </c>
      <c r="H19" s="17" t="n">
        <f aca="false">MAPA!BX20</f>
        <v>907.6</v>
      </c>
      <c r="I19" s="17" t="n">
        <f aca="false">H19*G19</f>
        <v>652564.4</v>
      </c>
    </row>
    <row r="20" customFormat="false" ht="15" hidden="false" customHeight="false" outlineLevel="0" collapsed="false">
      <c r="H20" s="184" t="s">
        <v>387</v>
      </c>
      <c r="I20" s="185" t="n">
        <f aca="false">SUM(I3:I19)</f>
        <v>183680847.01</v>
      </c>
    </row>
  </sheetData>
  <mergeCells count="4">
    <mergeCell ref="B3:B6"/>
    <mergeCell ref="B7:B12"/>
    <mergeCell ref="B13:B16"/>
    <mergeCell ref="B17:B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21.29"/>
    <col collapsed="false" customWidth="true" hidden="false" outlineLevel="0" max="3" min="3" style="0" width="23.01"/>
    <col collapsed="false" customWidth="true" hidden="false" outlineLevel="0" max="5" min="5" style="0" width="10.99"/>
    <col collapsed="false" customWidth="true" hidden="false" outlineLevel="0" max="6" min="6" style="0" width="12.29"/>
    <col collapsed="false" customWidth="true" hidden="false" outlineLevel="0" max="7" min="7" style="0" width="10.99"/>
    <col collapsed="false" customWidth="true" hidden="false" outlineLevel="0" max="8" min="8" style="0" width="12.29"/>
    <col collapsed="false" customWidth="true" hidden="false" outlineLevel="0" max="9" min="9" style="0" width="10.99"/>
    <col collapsed="false" customWidth="true" hidden="false" outlineLevel="0" max="10" min="10" style="0" width="13.29"/>
    <col collapsed="false" customWidth="true" hidden="false" outlineLevel="0" max="11" min="11" style="0" width="10.99"/>
    <col collapsed="false" customWidth="true" hidden="false" outlineLevel="0" max="12" min="12" style="0" width="13.29"/>
    <col collapsed="false" customWidth="true" hidden="false" outlineLevel="0" max="13" min="13" style="0" width="11.29"/>
    <col collapsed="false" customWidth="true" hidden="false" outlineLevel="0" max="14" min="14" style="0" width="12.42"/>
    <col collapsed="false" customWidth="true" hidden="false" outlineLevel="0" max="15" min="15" style="0" width="10.14"/>
    <col collapsed="false" customWidth="true" hidden="false" outlineLevel="0" max="16" min="16" style="0" width="11.29"/>
    <col collapsed="false" customWidth="true" hidden="false" outlineLevel="0" max="17" min="17" style="0" width="10.14"/>
    <col collapsed="false" customWidth="true" hidden="false" outlineLevel="0" max="18" min="18" style="0" width="11.29"/>
    <col collapsed="false" customWidth="true" hidden="false" outlineLevel="0" max="19" min="19" style="0" width="10.14"/>
    <col collapsed="false" customWidth="true" hidden="false" outlineLevel="0" max="20" min="20" style="0" width="12.29"/>
  </cols>
  <sheetData>
    <row r="1" customFormat="false" ht="15" hidden="false" customHeight="false" outlineLevel="0" collapsed="false">
      <c r="A1" s="186" t="s">
        <v>388</v>
      </c>
      <c r="B1" s="186"/>
      <c r="C1" s="186"/>
      <c r="D1" s="186"/>
      <c r="E1" s="187" t="s">
        <v>389</v>
      </c>
      <c r="F1" s="187"/>
      <c r="G1" s="187"/>
      <c r="H1" s="187"/>
      <c r="I1" s="187" t="s">
        <v>390</v>
      </c>
      <c r="J1" s="187"/>
      <c r="K1" s="187"/>
      <c r="L1" s="187"/>
      <c r="M1" s="187" t="s">
        <v>391</v>
      </c>
      <c r="N1" s="187"/>
      <c r="O1" s="187" t="s">
        <v>392</v>
      </c>
      <c r="P1" s="187"/>
      <c r="Q1" s="187" t="s">
        <v>393</v>
      </c>
      <c r="R1" s="187"/>
      <c r="S1" s="186" t="s">
        <v>394</v>
      </c>
      <c r="T1" s="186"/>
      <c r="U1" s="188"/>
    </row>
    <row r="2" customFormat="false" ht="15" hidden="false" customHeight="true" outlineLevel="0" collapsed="false">
      <c r="A2" s="189" t="s">
        <v>395</v>
      </c>
      <c r="B2" s="190" t="s">
        <v>396</v>
      </c>
      <c r="C2" s="190" t="s">
        <v>282</v>
      </c>
      <c r="D2" s="189" t="s">
        <v>397</v>
      </c>
      <c r="E2" s="191" t="s">
        <v>290</v>
      </c>
      <c r="F2" s="191"/>
      <c r="G2" s="192" t="s">
        <v>291</v>
      </c>
      <c r="H2" s="192"/>
      <c r="I2" s="193" t="s">
        <v>374</v>
      </c>
      <c r="J2" s="193"/>
      <c r="K2" s="194" t="s">
        <v>375</v>
      </c>
      <c r="L2" s="194"/>
      <c r="M2" s="195" t="s">
        <v>398</v>
      </c>
      <c r="N2" s="195"/>
      <c r="O2" s="196" t="s">
        <v>399</v>
      </c>
      <c r="P2" s="196"/>
      <c r="Q2" s="197" t="s">
        <v>400</v>
      </c>
      <c r="R2" s="197"/>
      <c r="S2" s="198"/>
      <c r="T2" s="198"/>
      <c r="U2" s="199"/>
    </row>
    <row r="3" customFormat="false" ht="15" hidden="false" customHeight="false" outlineLevel="0" collapsed="false">
      <c r="A3" s="189"/>
      <c r="B3" s="190"/>
      <c r="C3" s="190"/>
      <c r="D3" s="189"/>
      <c r="E3" s="200" t="s">
        <v>401</v>
      </c>
      <c r="F3" s="201" t="s">
        <v>402</v>
      </c>
      <c r="G3" s="200" t="s">
        <v>401</v>
      </c>
      <c r="H3" s="201" t="s">
        <v>402</v>
      </c>
      <c r="I3" s="202" t="s">
        <v>401</v>
      </c>
      <c r="J3" s="201" t="s">
        <v>402</v>
      </c>
      <c r="K3" s="202" t="s">
        <v>401</v>
      </c>
      <c r="L3" s="201" t="s">
        <v>402</v>
      </c>
      <c r="M3" s="200" t="s">
        <v>401</v>
      </c>
      <c r="N3" s="201" t="s">
        <v>402</v>
      </c>
      <c r="O3" s="200" t="s">
        <v>401</v>
      </c>
      <c r="P3" s="201" t="s">
        <v>402</v>
      </c>
      <c r="Q3" s="200" t="s">
        <v>401</v>
      </c>
      <c r="R3" s="201" t="s">
        <v>402</v>
      </c>
      <c r="S3" s="200" t="s">
        <v>401</v>
      </c>
      <c r="T3" s="201" t="s">
        <v>402</v>
      </c>
      <c r="U3" s="188"/>
    </row>
    <row r="4" customFormat="false" ht="23.25" hidden="false" customHeight="false" outlineLevel="0" collapsed="false">
      <c r="A4" s="203" t="n">
        <v>1</v>
      </c>
      <c r="B4" s="204" t="s">
        <v>403</v>
      </c>
      <c r="C4" s="204" t="s">
        <v>404</v>
      </c>
      <c r="D4" s="203" t="n">
        <v>32</v>
      </c>
      <c r="E4" s="205" t="n">
        <v>259113.51</v>
      </c>
      <c r="F4" s="206" t="n">
        <v>8291632.32</v>
      </c>
      <c r="G4" s="207" t="n">
        <v>273030.3</v>
      </c>
      <c r="H4" s="206" t="n">
        <v>8736969.6</v>
      </c>
      <c r="I4" s="208" t="n">
        <v>361061.633333333</v>
      </c>
      <c r="J4" s="206" t="n">
        <v>11553972.2666667</v>
      </c>
      <c r="K4" s="209" t="n">
        <v>360226.87</v>
      </c>
      <c r="L4" s="206" t="n">
        <v>11527259.84</v>
      </c>
      <c r="M4" s="210" t="n">
        <v>259113.51</v>
      </c>
      <c r="N4" s="211" t="n">
        <v>8291632.32</v>
      </c>
      <c r="O4" s="212" t="n">
        <v>132395.77</v>
      </c>
      <c r="P4" s="213" t="n">
        <v>4236664.64</v>
      </c>
      <c r="Q4" s="214" t="n">
        <v>244566.43</v>
      </c>
      <c r="R4" s="215" t="n">
        <v>7826125.76</v>
      </c>
      <c r="S4" s="216" t="n">
        <v>244566.43</v>
      </c>
      <c r="T4" s="217" t="n">
        <v>7826125.76</v>
      </c>
      <c r="U4" s="218" t="s">
        <v>284</v>
      </c>
    </row>
    <row r="5" customFormat="false" ht="23.25" hidden="false" customHeight="false" outlineLevel="0" collapsed="false">
      <c r="A5" s="203" t="n">
        <v>2</v>
      </c>
      <c r="B5" s="204" t="s">
        <v>405</v>
      </c>
      <c r="C5" s="204" t="s">
        <v>404</v>
      </c>
      <c r="D5" s="203" t="n">
        <v>23</v>
      </c>
      <c r="E5" s="205" t="n">
        <v>27317.13</v>
      </c>
      <c r="F5" s="206" t="n">
        <v>628293.99</v>
      </c>
      <c r="G5" s="207" t="n">
        <v>28740.4</v>
      </c>
      <c r="H5" s="206" t="n">
        <v>661029.2</v>
      </c>
      <c r="I5" s="208" t="n">
        <v>38006.9866666667</v>
      </c>
      <c r="J5" s="206" t="n">
        <v>874160.693333334</v>
      </c>
      <c r="K5" s="209" t="n">
        <v>37919.37</v>
      </c>
      <c r="L5" s="206" t="n">
        <v>872145.51</v>
      </c>
      <c r="M5" s="210" t="n">
        <v>27317.13</v>
      </c>
      <c r="N5" s="211" t="n">
        <v>628293.99</v>
      </c>
      <c r="O5" s="212" t="n">
        <v>13936.39</v>
      </c>
      <c r="P5" s="213" t="n">
        <v>320536.97</v>
      </c>
      <c r="Q5" s="214" t="n">
        <v>25743.85</v>
      </c>
      <c r="R5" s="215" t="n">
        <v>592108.55</v>
      </c>
      <c r="S5" s="216" t="n">
        <v>25743.85</v>
      </c>
      <c r="T5" s="217" t="n">
        <v>592108.55</v>
      </c>
      <c r="U5" s="218" t="s">
        <v>284</v>
      </c>
    </row>
    <row r="6" customFormat="false" ht="23.25" hidden="false" customHeight="false" outlineLevel="0" collapsed="false">
      <c r="A6" s="203" t="n">
        <v>3</v>
      </c>
      <c r="B6" s="204" t="s">
        <v>406</v>
      </c>
      <c r="C6" s="204" t="s">
        <v>404</v>
      </c>
      <c r="D6" s="203" t="n">
        <v>26</v>
      </c>
      <c r="E6" s="205" t="n">
        <v>125550.78</v>
      </c>
      <c r="F6" s="206" t="n">
        <v>3264320.28</v>
      </c>
      <c r="G6" s="207" t="n">
        <v>132204.44</v>
      </c>
      <c r="H6" s="206" t="n">
        <v>3437315.44</v>
      </c>
      <c r="I6" s="208" t="n">
        <v>174830.243333333</v>
      </c>
      <c r="J6" s="206" t="n">
        <v>4545586.32666667</v>
      </c>
      <c r="K6" s="209" t="n">
        <v>174426.25</v>
      </c>
      <c r="L6" s="206" t="n">
        <v>4535082.5</v>
      </c>
      <c r="M6" s="210" t="n">
        <v>125550.78</v>
      </c>
      <c r="N6" s="211" t="n">
        <v>3264320.28</v>
      </c>
      <c r="O6" s="212" t="n">
        <v>64107.43</v>
      </c>
      <c r="P6" s="213" t="n">
        <v>1666793.18</v>
      </c>
      <c r="Q6" s="214" t="n">
        <v>118421.62</v>
      </c>
      <c r="R6" s="215" t="n">
        <v>3078962.12</v>
      </c>
      <c r="S6" s="216" t="n">
        <v>118421.62</v>
      </c>
      <c r="T6" s="217" t="n">
        <v>3078962.12</v>
      </c>
      <c r="U6" s="218" t="s">
        <v>284</v>
      </c>
    </row>
    <row r="7" customFormat="false" ht="23.25" hidden="false" customHeight="false" outlineLevel="0" collapsed="false">
      <c r="A7" s="203" t="n">
        <v>4</v>
      </c>
      <c r="B7" s="204" t="s">
        <v>407</v>
      </c>
      <c r="C7" s="204" t="s">
        <v>404</v>
      </c>
      <c r="D7" s="203" t="n">
        <v>22</v>
      </c>
      <c r="E7" s="205" t="n">
        <v>68155.46</v>
      </c>
      <c r="F7" s="206" t="n">
        <v>1499420.12</v>
      </c>
      <c r="G7" s="207" t="n">
        <v>85726.18</v>
      </c>
      <c r="H7" s="206" t="n">
        <v>1885975.96</v>
      </c>
      <c r="I7" s="208" t="n">
        <v>87415.12</v>
      </c>
      <c r="J7" s="206" t="n">
        <v>1923132.64</v>
      </c>
      <c r="K7" s="209" t="n">
        <v>87213.12</v>
      </c>
      <c r="L7" s="206" t="n">
        <v>1918688.64</v>
      </c>
      <c r="M7" s="210" t="n">
        <v>68155.46</v>
      </c>
      <c r="N7" s="211" t="n">
        <v>1499420.12</v>
      </c>
      <c r="O7" s="212" t="n">
        <v>32053.7</v>
      </c>
      <c r="P7" s="213" t="n">
        <v>705181.4</v>
      </c>
      <c r="Q7" s="214" t="n">
        <v>59210.84</v>
      </c>
      <c r="R7" s="215" t="n">
        <v>1302638.48</v>
      </c>
      <c r="S7" s="216" t="n">
        <v>59210.84</v>
      </c>
      <c r="T7" s="217" t="n">
        <v>1302638.48</v>
      </c>
      <c r="U7" s="218" t="s">
        <v>284</v>
      </c>
    </row>
    <row r="8" customFormat="false" ht="23.25" hidden="false" customHeight="false" outlineLevel="0" collapsed="false">
      <c r="A8" s="203" t="n">
        <v>5</v>
      </c>
      <c r="B8" s="204" t="s">
        <v>408</v>
      </c>
      <c r="C8" s="204" t="s">
        <v>404</v>
      </c>
      <c r="D8" s="203" t="n">
        <v>23</v>
      </c>
      <c r="E8" s="205" t="n">
        <v>40934.6</v>
      </c>
      <c r="F8" s="206" t="n">
        <v>941495.8</v>
      </c>
      <c r="G8" s="207" t="n">
        <v>43109.9</v>
      </c>
      <c r="H8" s="206" t="n">
        <v>991527.7</v>
      </c>
      <c r="I8" s="208" t="n">
        <v>57009.5333333333</v>
      </c>
      <c r="J8" s="206" t="n">
        <v>1311219.26666667</v>
      </c>
      <c r="K8" s="209" t="n">
        <v>56877.62</v>
      </c>
      <c r="L8" s="206" t="n">
        <v>1308185.26</v>
      </c>
      <c r="M8" s="210" t="n">
        <v>40934.6</v>
      </c>
      <c r="N8" s="211" t="n">
        <v>941495.8</v>
      </c>
      <c r="O8" s="212" t="n">
        <v>20904.59</v>
      </c>
      <c r="P8" s="213" t="n">
        <v>480805.57</v>
      </c>
      <c r="Q8" s="214" t="n">
        <v>38615.72</v>
      </c>
      <c r="R8" s="215" t="n">
        <v>888161.56</v>
      </c>
      <c r="S8" s="216" t="n">
        <v>38615.72</v>
      </c>
      <c r="T8" s="217" t="n">
        <v>888161.56</v>
      </c>
      <c r="U8" s="218" t="s">
        <v>284</v>
      </c>
    </row>
    <row r="9" customFormat="false" ht="45.75" hidden="false" customHeight="false" outlineLevel="0" collapsed="false">
      <c r="A9" s="203" t="n">
        <v>6</v>
      </c>
      <c r="B9" s="204" t="s">
        <v>409</v>
      </c>
      <c r="C9" s="204" t="s">
        <v>410</v>
      </c>
      <c r="D9" s="203" t="n">
        <v>69</v>
      </c>
      <c r="E9" s="205" t="n">
        <v>108823.87</v>
      </c>
      <c r="F9" s="206" t="n">
        <v>7508847.03</v>
      </c>
      <c r="G9" s="207" t="n">
        <v>92904.34</v>
      </c>
      <c r="H9" s="206" t="n">
        <v>6410399.46</v>
      </c>
      <c r="I9" s="208" t="n">
        <v>86560.332</v>
      </c>
      <c r="J9" s="206" t="n">
        <v>5972662.908</v>
      </c>
      <c r="K9" s="209" t="n">
        <v>91297.41</v>
      </c>
      <c r="L9" s="206" t="n">
        <v>6299521.29</v>
      </c>
      <c r="M9" s="210" t="n">
        <v>86560.332</v>
      </c>
      <c r="N9" s="211" t="n">
        <v>5972662.908</v>
      </c>
      <c r="O9" s="212" t="n">
        <v>64061.72</v>
      </c>
      <c r="P9" s="213" t="n">
        <v>4420258.68</v>
      </c>
      <c r="Q9" s="214" t="n">
        <v>100174.38</v>
      </c>
      <c r="R9" s="215" t="n">
        <v>6912032.22</v>
      </c>
      <c r="S9" s="216" t="n">
        <v>100174.38</v>
      </c>
      <c r="T9" s="217" t="n">
        <v>6912032.22</v>
      </c>
      <c r="U9" s="218" t="s">
        <v>284</v>
      </c>
    </row>
    <row r="10" customFormat="false" ht="45.75" hidden="false" customHeight="false" outlineLevel="0" collapsed="false">
      <c r="A10" s="203" t="n">
        <v>7</v>
      </c>
      <c r="B10" s="204" t="s">
        <v>411</v>
      </c>
      <c r="C10" s="204" t="s">
        <v>410</v>
      </c>
      <c r="D10" s="203" t="n">
        <v>181</v>
      </c>
      <c r="E10" s="205" t="n">
        <v>28942.68</v>
      </c>
      <c r="F10" s="206" t="n">
        <v>5238625.08</v>
      </c>
      <c r="G10" s="207" t="n">
        <v>23025.6</v>
      </c>
      <c r="H10" s="206" t="n">
        <v>4167633.6</v>
      </c>
      <c r="I10" s="208" t="n">
        <v>21825.8975</v>
      </c>
      <c r="J10" s="206" t="n">
        <v>3950487.4475</v>
      </c>
      <c r="K10" s="209" t="n">
        <v>21012.8</v>
      </c>
      <c r="L10" s="206" t="n">
        <v>3803316.8</v>
      </c>
      <c r="M10" s="210" t="n">
        <v>21012.8</v>
      </c>
      <c r="N10" s="211" t="n">
        <v>3803316.8</v>
      </c>
      <c r="O10" s="212" t="n">
        <v>18094.68</v>
      </c>
      <c r="P10" s="213" t="n">
        <v>3275137.08</v>
      </c>
      <c r="Q10" s="214" t="n">
        <v>26125.9</v>
      </c>
      <c r="R10" s="215" t="n">
        <v>4728787.9</v>
      </c>
      <c r="S10" s="216" t="n">
        <v>26125.9</v>
      </c>
      <c r="T10" s="217" t="n">
        <v>4728787.9</v>
      </c>
      <c r="U10" s="218" t="s">
        <v>284</v>
      </c>
    </row>
    <row r="11" customFormat="false" ht="23.25" hidden="false" customHeight="false" outlineLevel="0" collapsed="false">
      <c r="A11" s="203" t="n">
        <v>8</v>
      </c>
      <c r="B11" s="204" t="s">
        <v>412</v>
      </c>
      <c r="C11" s="204" t="s">
        <v>413</v>
      </c>
      <c r="D11" s="203" t="n">
        <v>24</v>
      </c>
      <c r="E11" s="205" t="n">
        <v>207360.29</v>
      </c>
      <c r="F11" s="206" t="n">
        <v>4976646.96</v>
      </c>
      <c r="G11" s="207" t="n">
        <v>206673.04</v>
      </c>
      <c r="H11" s="206" t="n">
        <v>4960152.96</v>
      </c>
      <c r="I11" s="208" t="n">
        <v>207360.29</v>
      </c>
      <c r="J11" s="206" t="n">
        <v>4976646.96</v>
      </c>
      <c r="K11" s="209" t="n">
        <v>206673.04</v>
      </c>
      <c r="L11" s="206" t="n">
        <v>4960152.96</v>
      </c>
      <c r="M11" s="210" t="n">
        <v>206673.04</v>
      </c>
      <c r="N11" s="211" t="n">
        <v>4960152.96</v>
      </c>
      <c r="O11" s="212" t="n">
        <v>205928.54</v>
      </c>
      <c r="P11" s="213" t="n">
        <v>4942284.96</v>
      </c>
      <c r="Q11" s="214" t="s">
        <v>115</v>
      </c>
      <c r="R11" s="215" t="s">
        <v>115</v>
      </c>
      <c r="S11" s="219" t="n">
        <v>205928.54</v>
      </c>
      <c r="T11" s="217" t="n">
        <v>4942284.96</v>
      </c>
      <c r="U11" s="218" t="s">
        <v>414</v>
      </c>
    </row>
    <row r="12" customFormat="false" ht="23.25" hidden="false" customHeight="false" outlineLevel="0" collapsed="false">
      <c r="A12" s="203" t="n">
        <v>9</v>
      </c>
      <c r="B12" s="204" t="s">
        <v>415</v>
      </c>
      <c r="C12" s="204" t="s">
        <v>413</v>
      </c>
      <c r="D12" s="203" t="n">
        <v>11</v>
      </c>
      <c r="E12" s="205" t="n">
        <v>414717.95</v>
      </c>
      <c r="F12" s="206" t="n">
        <v>4561897.45</v>
      </c>
      <c r="G12" s="207" t="n">
        <v>413343.45</v>
      </c>
      <c r="H12" s="206" t="n">
        <v>4546777.95</v>
      </c>
      <c r="I12" s="208" t="n">
        <v>414717.95</v>
      </c>
      <c r="J12" s="206" t="n">
        <v>4561897.45</v>
      </c>
      <c r="K12" s="209" t="n">
        <v>413343.45</v>
      </c>
      <c r="L12" s="206" t="n">
        <v>4546777.95</v>
      </c>
      <c r="M12" s="210" t="n">
        <v>413343.45</v>
      </c>
      <c r="N12" s="211" t="n">
        <v>4546777.95</v>
      </c>
      <c r="O12" s="212" t="n">
        <v>411854.47</v>
      </c>
      <c r="P12" s="213" t="n">
        <v>4530399.17</v>
      </c>
      <c r="Q12" s="214" t="s">
        <v>115</v>
      </c>
      <c r="R12" s="215" t="s">
        <v>115</v>
      </c>
      <c r="S12" s="219" t="n">
        <v>411854.47</v>
      </c>
      <c r="T12" s="217" t="n">
        <v>4530399.17</v>
      </c>
      <c r="U12" s="218" t="s">
        <v>414</v>
      </c>
    </row>
    <row r="13" customFormat="false" ht="23.25" hidden="false" customHeight="false" outlineLevel="0" collapsed="false">
      <c r="A13" s="203" t="n">
        <v>10</v>
      </c>
      <c r="B13" s="204" t="s">
        <v>416</v>
      </c>
      <c r="C13" s="204" t="s">
        <v>413</v>
      </c>
      <c r="D13" s="203" t="n">
        <v>9</v>
      </c>
      <c r="E13" s="205" t="n">
        <v>414717.95</v>
      </c>
      <c r="F13" s="206" t="n">
        <v>3732461.55</v>
      </c>
      <c r="G13" s="207" t="n">
        <v>413343.45</v>
      </c>
      <c r="H13" s="206" t="n">
        <v>3720091.05</v>
      </c>
      <c r="I13" s="208" t="n">
        <v>414717.95</v>
      </c>
      <c r="J13" s="206" t="n">
        <v>3732461.55</v>
      </c>
      <c r="K13" s="209" t="n">
        <v>413343.45</v>
      </c>
      <c r="L13" s="206" t="n">
        <v>3720091.05</v>
      </c>
      <c r="M13" s="210" t="n">
        <v>413343.45</v>
      </c>
      <c r="N13" s="211" t="n">
        <v>3720091.05</v>
      </c>
      <c r="O13" s="212" t="n">
        <v>411854.47</v>
      </c>
      <c r="P13" s="213" t="n">
        <v>3706690.23</v>
      </c>
      <c r="Q13" s="214" t="s">
        <v>115</v>
      </c>
      <c r="R13" s="215" t="s">
        <v>115</v>
      </c>
      <c r="S13" s="219" t="n">
        <v>411854.47</v>
      </c>
      <c r="T13" s="217" t="n">
        <v>3706690.23</v>
      </c>
      <c r="U13" s="218" t="s">
        <v>414</v>
      </c>
    </row>
    <row r="14" customFormat="false" ht="23.25" hidden="false" customHeight="false" outlineLevel="0" collapsed="false">
      <c r="A14" s="203" t="n">
        <v>11</v>
      </c>
      <c r="B14" s="204" t="s">
        <v>417</v>
      </c>
      <c r="C14" s="204" t="s">
        <v>413</v>
      </c>
      <c r="D14" s="203" t="n">
        <v>8</v>
      </c>
      <c r="E14" s="205" t="n">
        <v>829435.91</v>
      </c>
      <c r="F14" s="206" t="n">
        <v>6635487.28</v>
      </c>
      <c r="G14" s="207" t="n">
        <v>826686.92</v>
      </c>
      <c r="H14" s="206" t="n">
        <v>6613495.36</v>
      </c>
      <c r="I14" s="208" t="n">
        <v>829435.91</v>
      </c>
      <c r="J14" s="206" t="n">
        <v>6635487.28</v>
      </c>
      <c r="K14" s="209" t="n">
        <v>826686.92</v>
      </c>
      <c r="L14" s="206" t="n">
        <v>6613495.36</v>
      </c>
      <c r="M14" s="210" t="n">
        <v>826686.92</v>
      </c>
      <c r="N14" s="211" t="n">
        <v>6613495.36</v>
      </c>
      <c r="O14" s="212" t="n">
        <v>823708.94</v>
      </c>
      <c r="P14" s="213" t="n">
        <v>6589671.52</v>
      </c>
      <c r="Q14" s="214" t="s">
        <v>115</v>
      </c>
      <c r="R14" s="215" t="s">
        <v>115</v>
      </c>
      <c r="S14" s="219" t="n">
        <v>823708.94</v>
      </c>
      <c r="T14" s="217" t="n">
        <v>6589671.52</v>
      </c>
      <c r="U14" s="218" t="s">
        <v>414</v>
      </c>
    </row>
    <row r="15" customFormat="false" ht="15" hidden="false" customHeight="false" outlineLevel="0" collapsed="false">
      <c r="A15" s="220" t="s">
        <v>418</v>
      </c>
      <c r="B15" s="220"/>
      <c r="C15" s="220"/>
      <c r="D15" s="220"/>
      <c r="E15" s="221" t="n">
        <v>47279127.86</v>
      </c>
      <c r="F15" s="221"/>
      <c r="G15" s="221" t="n">
        <v>46131368.28</v>
      </c>
      <c r="H15" s="221"/>
      <c r="I15" s="221" t="n">
        <v>50037714.7888333</v>
      </c>
      <c r="J15" s="221"/>
      <c r="K15" s="221" t="n">
        <v>50104717.16</v>
      </c>
      <c r="L15" s="221"/>
      <c r="M15" s="222" t="n">
        <v>44241659.538</v>
      </c>
      <c r="N15" s="222"/>
      <c r="O15" s="223" t="n">
        <v>34874423.4</v>
      </c>
      <c r="P15" s="223"/>
      <c r="Q15" s="224" t="n">
        <v>25328816.59</v>
      </c>
      <c r="R15" s="224"/>
      <c r="S15" s="225" t="n">
        <v>45097862.47</v>
      </c>
      <c r="T15" s="225"/>
      <c r="U15" s="199"/>
    </row>
    <row r="16" customFormat="false" ht="15" hidden="false" customHeight="false" outlineLevel="0" collapsed="false">
      <c r="U16" s="188"/>
    </row>
    <row r="18" customFormat="false" ht="15" hidden="false" customHeight="false" outlineLevel="0" collapsed="false">
      <c r="B18" s="226" t="s">
        <v>419</v>
      </c>
      <c r="C18" s="226"/>
      <c r="D18" s="226"/>
      <c r="E18" s="226"/>
    </row>
    <row r="19" customFormat="false" ht="15" hidden="false" customHeight="true" outlineLevel="0" collapsed="false">
      <c r="B19" s="227" t="s">
        <v>420</v>
      </c>
      <c r="C19" s="227"/>
      <c r="D19" s="227"/>
      <c r="E19" s="227"/>
    </row>
    <row r="20" customFormat="false" ht="15" hidden="false" customHeight="false" outlineLevel="0" collapsed="false">
      <c r="B20" s="228"/>
      <c r="C20" s="229" t="s">
        <v>292</v>
      </c>
      <c r="D20" s="230"/>
      <c r="E20" s="231"/>
    </row>
    <row r="21" customFormat="false" ht="15" hidden="false" customHeight="true" outlineLevel="0" collapsed="false">
      <c r="B21" s="227" t="s">
        <v>421</v>
      </c>
      <c r="C21" s="227"/>
      <c r="D21" s="227"/>
      <c r="E21" s="227"/>
    </row>
    <row r="22" customFormat="false" ht="15" hidden="false" customHeight="false" outlineLevel="0" collapsed="false">
      <c r="B22" s="232"/>
      <c r="C22" s="229" t="s">
        <v>292</v>
      </c>
      <c r="D22" s="230"/>
      <c r="E22" s="231"/>
    </row>
    <row r="23" customFormat="false" ht="15" hidden="false" customHeight="true" outlineLevel="0" collapsed="false">
      <c r="B23" s="233" t="s">
        <v>422</v>
      </c>
      <c r="C23" s="233"/>
      <c r="D23" s="233"/>
      <c r="E23" s="233"/>
    </row>
    <row r="24" customFormat="false" ht="15" hidden="false" customHeight="false" outlineLevel="0" collapsed="false">
      <c r="B24" s="234"/>
      <c r="C24" s="235" t="s">
        <v>284</v>
      </c>
      <c r="D24" s="230"/>
      <c r="E24" s="231"/>
    </row>
    <row r="25" customFormat="false" ht="15" hidden="false" customHeight="true" outlineLevel="0" collapsed="false">
      <c r="B25" s="236" t="s">
        <v>423</v>
      </c>
      <c r="C25" s="236"/>
      <c r="D25" s="236"/>
      <c r="E25" s="236"/>
    </row>
    <row r="26" customFormat="false" ht="15" hidden="false" customHeight="false" outlineLevel="0" collapsed="false">
      <c r="B26" s="237"/>
      <c r="C26" s="229" t="s">
        <v>424</v>
      </c>
      <c r="D26" s="230"/>
      <c r="E26" s="231"/>
    </row>
    <row r="27" customFormat="false" ht="15" hidden="false" customHeight="true" outlineLevel="0" collapsed="false">
      <c r="B27" s="238" t="s">
        <v>425</v>
      </c>
      <c r="C27" s="238"/>
      <c r="D27" s="238"/>
      <c r="E27" s="238"/>
    </row>
    <row r="28" customFormat="false" ht="15" hidden="false" customHeight="false" outlineLevel="0" collapsed="false">
      <c r="B28" s="238"/>
      <c r="C28" s="238"/>
      <c r="D28" s="238"/>
      <c r="E28" s="238"/>
    </row>
    <row r="29" customFormat="false" ht="15" hidden="false" customHeight="false" outlineLevel="0" collapsed="false">
      <c r="B29" s="238"/>
      <c r="C29" s="238"/>
      <c r="D29" s="238"/>
      <c r="E29" s="238"/>
    </row>
  </sheetData>
  <mergeCells count="34">
    <mergeCell ref="A1:D1"/>
    <mergeCell ref="E1:H1"/>
    <mergeCell ref="I1:L1"/>
    <mergeCell ref="M1:N1"/>
    <mergeCell ref="O1:P1"/>
    <mergeCell ref="Q1:R1"/>
    <mergeCell ref="S1:T1"/>
    <mergeCell ref="A2:A3"/>
    <mergeCell ref="B2:B3"/>
    <mergeCell ref="C2:C3"/>
    <mergeCell ref="D2:D3"/>
    <mergeCell ref="E2:F2"/>
    <mergeCell ref="G2:H2"/>
    <mergeCell ref="I2:J2"/>
    <mergeCell ref="K2:L2"/>
    <mergeCell ref="M2:N2"/>
    <mergeCell ref="O2:P2"/>
    <mergeCell ref="Q2:R2"/>
    <mergeCell ref="S2:T2"/>
    <mergeCell ref="A15:D15"/>
    <mergeCell ref="E15:F15"/>
    <mergeCell ref="G15:H15"/>
    <mergeCell ref="I15:J15"/>
    <mergeCell ref="K15:L15"/>
    <mergeCell ref="M15:N15"/>
    <mergeCell ref="O15:P15"/>
    <mergeCell ref="Q15:R15"/>
    <mergeCell ref="S15:T15"/>
    <mergeCell ref="B18:E18"/>
    <mergeCell ref="B19:E19"/>
    <mergeCell ref="B21:E21"/>
    <mergeCell ref="B23:E23"/>
    <mergeCell ref="B25:E25"/>
    <mergeCell ref="B27:E2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5D409EC24D334B996C1CFFCF1C5F5F" ma:contentTypeVersion="5" ma:contentTypeDescription="Crie um novo documento." ma:contentTypeScope="" ma:versionID="3a4c73b5ee5d885e81ecc17d5fa8610e">
  <xsd:schema xmlns:xsd="http://www.w3.org/2001/XMLSchema" xmlns:xs="http://www.w3.org/2001/XMLSchema" xmlns:p="http://schemas.microsoft.com/office/2006/metadata/properties" xmlns:ns3="b2c27b32-fdd2-4db9-b23b-7ec32a91d3be" xmlns:ns4="650c6c8f-6c2a-41c5-9e0c-9cf06d8ec2d7" targetNamespace="http://schemas.microsoft.com/office/2006/metadata/properties" ma:root="true" ma:fieldsID="ed3efbe928ee0fd37cb87ef3bc714da0" ns3:_="" ns4:_="">
    <xsd:import namespace="b2c27b32-fdd2-4db9-b23b-7ec32a91d3be"/>
    <xsd:import namespace="650c6c8f-6c2a-41c5-9e0c-9cf06d8ec2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27b32-fdd2-4db9-b23b-7ec32a91d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c6c8f-6c2a-41c5-9e0c-9cf06d8ec2d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D4E594-9F16-430A-9D27-243FFA8A2D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B4E0800-52F3-4EEF-A7C1-A6AE2550A9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EB0CEA-6579-4F63-8F63-9275E57FE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27b32-fdd2-4db9-b23b-7ec32a91d3be"/>
    <ds:schemaRef ds:uri="650c6c8f-6c2a-41c5-9e0c-9cf06d8ec2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2022-04-28T14:05:19Z</dcterms:created>
  <dc:creator>SEGES</dc:creator>
  <dc:description/>
  <dc:language>pt-BR</dc:language>
  <cp:lastModifiedBy/>
  <dcterms:modified xsi:type="dcterms:W3CDTF">2023-09-29T14:55:01Z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0x0101007D5D409EC24D334B996C1CFFCF1C5F5F</vt:lpwstr>
  </property>
</Properties>
</file>