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anvanniekerk/Desktop/MadeByB/"/>
    </mc:Choice>
  </mc:AlternateContent>
  <xr:revisionPtr revIDLastSave="0" documentId="13_ncr:1_{756ABCEF-28E5-8342-A2A8-FAF885ED498A}" xr6:coauthVersionLast="45" xr6:coauthVersionMax="45" xr10:uidLastSave="{00000000-0000-0000-0000-000000000000}"/>
  <bookViews>
    <workbookView xWindow="380" yWindow="460" windowWidth="28040" windowHeight="15880" xr2:uid="{31374E69-1938-714C-B789-782E6667DC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6" i="1"/>
  <c r="Q12" i="1"/>
  <c r="R11" i="1"/>
  <c r="D13" i="1"/>
  <c r="D12" i="1"/>
  <c r="D16" i="1"/>
  <c r="U5" i="1" s="1"/>
  <c r="D17" i="1"/>
  <c r="H18" i="1" s="1"/>
  <c r="D19" i="1"/>
  <c r="V4" i="1" s="1"/>
  <c r="D24" i="1"/>
  <c r="Z4" i="1" s="1"/>
  <c r="D22" i="1"/>
  <c r="Y5" i="1" s="1"/>
  <c r="D21" i="1"/>
  <c r="X5" i="1" s="1"/>
  <c r="D20" i="1"/>
  <c r="D6" i="1"/>
  <c r="K4" i="1" s="1"/>
  <c r="D7" i="1"/>
  <c r="L6" i="1" s="1"/>
  <c r="D8" i="1"/>
  <c r="M7" i="1" s="1"/>
  <c r="D9" i="1"/>
  <c r="D10" i="1"/>
  <c r="D11" i="1"/>
  <c r="P14" i="1" s="1"/>
  <c r="D14" i="1"/>
  <c r="S6" i="1" s="1"/>
  <c r="D15" i="1"/>
  <c r="T11" i="1" s="1"/>
  <c r="D5" i="1"/>
  <c r="D4" i="1"/>
  <c r="I9" i="1" s="1"/>
  <c r="H17" i="1" l="1"/>
  <c r="H11" i="1"/>
  <c r="H19" i="1"/>
  <c r="H7" i="1"/>
  <c r="H15" i="1"/>
  <c r="H4" i="1"/>
  <c r="H8" i="1"/>
  <c r="H12" i="1"/>
  <c r="H16" i="1"/>
  <c r="H10" i="1"/>
  <c r="H5" i="1"/>
  <c r="H9" i="1"/>
  <c r="H13" i="1"/>
  <c r="Z15" i="1"/>
  <c r="Z7" i="1"/>
  <c r="Z18" i="1"/>
  <c r="Z14" i="1"/>
  <c r="Z10" i="1"/>
  <c r="Z6" i="1"/>
  <c r="Z11" i="1"/>
  <c r="Z17" i="1"/>
  <c r="Z13" i="1"/>
  <c r="Z9" i="1"/>
  <c r="Z5" i="1"/>
  <c r="Z19" i="1"/>
  <c r="Z16" i="1"/>
  <c r="Z12" i="1"/>
  <c r="Z8" i="1"/>
  <c r="S18" i="1"/>
  <c r="S12" i="1"/>
  <c r="T4" i="1"/>
  <c r="T13" i="1"/>
  <c r="V19" i="1"/>
  <c r="V15" i="1"/>
  <c r="V11" i="1"/>
  <c r="V7" i="1"/>
  <c r="X4" i="1"/>
  <c r="X16" i="1"/>
  <c r="X12" i="1"/>
  <c r="X8" i="1"/>
  <c r="Y4" i="1"/>
  <c r="Y16" i="1"/>
  <c r="Y12" i="1"/>
  <c r="Y8" i="1"/>
  <c r="S17" i="1"/>
  <c r="S9" i="1"/>
  <c r="T7" i="1"/>
  <c r="U19" i="1"/>
  <c r="V18" i="1"/>
  <c r="V14" i="1"/>
  <c r="V10" i="1"/>
  <c r="V6" i="1"/>
  <c r="X19" i="1"/>
  <c r="X15" i="1"/>
  <c r="X11" i="1"/>
  <c r="X7" i="1"/>
  <c r="Y19" i="1"/>
  <c r="Y15" i="1"/>
  <c r="Y11" i="1"/>
  <c r="Y7" i="1"/>
  <c r="S15" i="1"/>
  <c r="AA15" i="1" s="1"/>
  <c r="S8" i="1"/>
  <c r="T10" i="1"/>
  <c r="U16" i="1"/>
  <c r="V17" i="1"/>
  <c r="V13" i="1"/>
  <c r="V9" i="1"/>
  <c r="V5" i="1"/>
  <c r="AA5" i="1" s="1"/>
  <c r="X18" i="1"/>
  <c r="X14" i="1"/>
  <c r="X10" i="1"/>
  <c r="X6" i="1"/>
  <c r="Y18" i="1"/>
  <c r="Y14" i="1"/>
  <c r="Y10" i="1"/>
  <c r="Y6" i="1"/>
  <c r="S14" i="1"/>
  <c r="V16" i="1"/>
  <c r="V12" i="1"/>
  <c r="V8" i="1"/>
  <c r="X17" i="1"/>
  <c r="X13" i="1"/>
  <c r="X9" i="1"/>
  <c r="Y17" i="1"/>
  <c r="Y13" i="1"/>
  <c r="Y9" i="1"/>
  <c r="AB5" i="1" l="1"/>
  <c r="AD5" i="1" s="1"/>
  <c r="AE5" i="1"/>
  <c r="AB15" i="1"/>
  <c r="AD15" i="1" s="1"/>
  <c r="AE15" i="1"/>
  <c r="AA14" i="1"/>
  <c r="AA7" i="1"/>
  <c r="AA9" i="1"/>
  <c r="AA4" i="1"/>
  <c r="AA16" i="1"/>
  <c r="AA6" i="1"/>
  <c r="AA11" i="1"/>
  <c r="AA12" i="1"/>
  <c r="AA17" i="1"/>
  <c r="AA19" i="1"/>
  <c r="AA18" i="1"/>
  <c r="AA8" i="1"/>
  <c r="AA13" i="1"/>
  <c r="AA10" i="1"/>
  <c r="AB4" i="1" l="1"/>
  <c r="AD4" i="1" s="1"/>
  <c r="AE4" i="1"/>
  <c r="AB11" i="1"/>
  <c r="AD11" i="1" s="1"/>
  <c r="AE11" i="1"/>
  <c r="AB9" i="1"/>
  <c r="AD9" i="1" s="1"/>
  <c r="AE9" i="1"/>
  <c r="AB12" i="1"/>
  <c r="AD12" i="1" s="1"/>
  <c r="AE12" i="1"/>
  <c r="AB18" i="1"/>
  <c r="AD18" i="1" s="1"/>
  <c r="AE18" i="1"/>
  <c r="AB10" i="1"/>
  <c r="AD10" i="1" s="1"/>
  <c r="AE10" i="1"/>
  <c r="AB19" i="1"/>
  <c r="AD19" i="1" s="1"/>
  <c r="AE19" i="1"/>
  <c r="AB6" i="1"/>
  <c r="AD6" i="1" s="1"/>
  <c r="AE6" i="1"/>
  <c r="AB7" i="1"/>
  <c r="AD7" i="1" s="1"/>
  <c r="AE7" i="1"/>
  <c r="AB8" i="1"/>
  <c r="AD8" i="1" s="1"/>
  <c r="AE8" i="1"/>
  <c r="AB13" i="1"/>
  <c r="AD13" i="1" s="1"/>
  <c r="AE13" i="1"/>
  <c r="AB17" i="1"/>
  <c r="AD17" i="1" s="1"/>
  <c r="AE17" i="1"/>
  <c r="AB16" i="1"/>
  <c r="AD16" i="1" s="1"/>
  <c r="AE16" i="1"/>
  <c r="AB14" i="1"/>
  <c r="AD14" i="1" s="1"/>
  <c r="AE14" i="1"/>
</calcChain>
</file>

<file path=xl/sharedStrings.xml><?xml version="1.0" encoding="utf-8"?>
<sst xmlns="http://schemas.openxmlformats.org/spreadsheetml/2006/main" count="65" uniqueCount="46">
  <si>
    <t>Cost Items:</t>
  </si>
  <si>
    <t>Clay</t>
  </si>
  <si>
    <t>Hooks</t>
  </si>
  <si>
    <t>Semi Circle</t>
  </si>
  <si>
    <t>Brass Half Moon</t>
  </si>
  <si>
    <t>Oval Swirl</t>
  </si>
  <si>
    <t>Small Circles</t>
  </si>
  <si>
    <t>Large Circles</t>
  </si>
  <si>
    <t>Brass Moon</t>
  </si>
  <si>
    <t>Squares</t>
  </si>
  <si>
    <t>Flat Full Circles</t>
  </si>
  <si>
    <t>Earing Posts w/ loop</t>
  </si>
  <si>
    <t>/pack</t>
  </si>
  <si>
    <t>Qty</t>
  </si>
  <si>
    <t>Boxes</t>
  </si>
  <si>
    <t>Postage</t>
  </si>
  <si>
    <t>Time</t>
  </si>
  <si>
    <t>/pair</t>
  </si>
  <si>
    <t>Product</t>
  </si>
  <si>
    <t>Tango Swirls</t>
  </si>
  <si>
    <t>Caramel Donuts</t>
  </si>
  <si>
    <t>Minty Ladies</t>
  </si>
  <si>
    <t>Hoop da Loops</t>
  </si>
  <si>
    <t>Magnetic Arches</t>
  </si>
  <si>
    <t>Morning Paddles</t>
  </si>
  <si>
    <t>Jelly Pinkies</t>
  </si>
  <si>
    <t>Penny Allsorts</t>
  </si>
  <si>
    <t>Shopping Blocks</t>
  </si>
  <si>
    <t>Fishbones</t>
  </si>
  <si>
    <t>Curvy Girls</t>
  </si>
  <si>
    <t>Caterpillar Pops</t>
  </si>
  <si>
    <t>Iced Donuts</t>
  </si>
  <si>
    <t>Marbled Pops</t>
  </si>
  <si>
    <t>Marbled Magnets</t>
  </si>
  <si>
    <t>Studs</t>
  </si>
  <si>
    <t>Backing Cards</t>
  </si>
  <si>
    <t>Total Cost</t>
  </si>
  <si>
    <t>Backs</t>
  </si>
  <si>
    <t>Envelope</t>
  </si>
  <si>
    <t>U-Shaped Pendant</t>
  </si>
  <si>
    <t>D-Shaped Charm</t>
  </si>
  <si>
    <t>Markup:</t>
  </si>
  <si>
    <t>Sale Price:</t>
  </si>
  <si>
    <t>Current Sale Price:</t>
  </si>
  <si>
    <t>Difference:</t>
  </si>
  <si>
    <t>Profit/pair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</si>
</sst>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£&quot;* #,##0.00_);_(&quot;£&quot;* \(#,##0.00\);_(&quot;£&quot;* &quot;-&quot;??_);_(@_)"/>
    <numFmt numFmtId="166" formatCode="&quot;£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44" fontId="0" fillId="0" borderId="0" xfId="1" applyFont="1"/>
    <xf numFmtId="9" fontId="0" fillId="0" borderId="0" xfId="2" applyFont="1"/>
    <xf numFmtId="44" fontId="2" fillId="0" borderId="1" xfId="1" applyFont="1" applyBorder="1"/>
    <xf numFmtId="166" fontId="2" fillId="0" borderId="1" xfId="0" applyNumberFormat="1" applyFont="1" applyBorder="1"/>
  </cellXfs>
  <cellStyles count="3">
    <cellStyle name="Currency" xfId="1" builtinId="4"/>
    <cellStyle name="Normal" xfId="0" builtinId="0"/>
    <cellStyle name="Per cent" xfId="2" builtinId="5"/>
  </cellStyles>
  <dxfs count="31">
    <dxf>
      <font>
        <b/>
      </font>
      <numFmt numFmtId="166" formatCode="&quot;£&quot;#,##0.0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6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" formatCode="0"/>
    </dxf>
    <dxf>
      <numFmt numFmtId="166" formatCode="&quot;£&quot;#,##0.00"/>
    </dxf>
    <dxf>
      <numFmt numFmtId="166" formatCode="&quot;£&quot;#,##0.00"/>
    </dxf>
    <dxf>
      <numFmt numFmtId="1" formatCode="0"/>
    </dxf>
    <dxf>
      <numFmt numFmtId="166" formatCode="&quot;£&quot;#,##0.00"/>
    </dxf>
    <dxf>
      <numFmt numFmtId="166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6457B9-81DE-6542-959C-9EE65B143D75}" name="Table1" displayName="Table1" ref="A3:D24" totalsRowShown="0" headerRowDxfId="26">
  <autoFilter ref="A3:D24" xr:uid="{712F07C6-54A2-1646-94CD-14EEF020F230}"/>
  <tableColumns count="4">
    <tableColumn id="1" xr3:uid="{B10C3D70-529A-0145-A692-49ECB6ED8D5A}" name="Cost Items:" dataDxfId="30"/>
    <tableColumn id="2" xr3:uid="{A7C6DE99-0D70-3147-8204-06EACA244429}" name="/pack" dataDxfId="29"/>
    <tableColumn id="3" xr3:uid="{BE5A8E13-42A8-1246-8099-40AC7867F06D}" name="Qty" dataDxfId="28"/>
    <tableColumn id="4" xr3:uid="{DE85B576-419B-E341-83E2-BA56DFC17879}" name="/pair" dataDxfId="27">
      <calculatedColumnFormula>B4/C4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880DD8-6AB4-F94C-89B7-4D8D1D1AF742}" name="Table2" displayName="Table2" ref="G3:AE19" totalsRowShown="0" headerRowDxfId="5">
  <autoFilter ref="G3:AE19" xr:uid="{92A38529-02D8-A44C-BB9B-E76BB1B83255}"/>
  <tableColumns count="25">
    <tableColumn id="1" xr3:uid="{C6C6004C-3DE1-954F-8B78-0EC0BE9DA596}" name="Product" dataDxfId="25"/>
    <tableColumn id="2" xr3:uid="{B46F1A8C-5DA2-A54B-9FBF-C8F16D13F42B}" name="Clay" dataDxfId="24" dataCellStyle="Currency"/>
    <tableColumn id="3" xr3:uid="{9D4F1684-02E2-A04D-A35C-F79D76D94F60}" name="Semi Circle" dataDxfId="23" dataCellStyle="Currency"/>
    <tableColumn id="4" xr3:uid="{2233A199-1DD6-E547-94A9-916A8DDF43DC}" name="Brass Half Moon" dataDxfId="22" dataCellStyle="Currency"/>
    <tableColumn id="5" xr3:uid="{67A4A744-B5BF-BE48-ADD9-5642CDACF217}" name="Oval Swirl" dataDxfId="21" dataCellStyle="Currency"/>
    <tableColumn id="6" xr3:uid="{5BC17C0E-1987-4044-B613-56D3364457DA}" name="Small Circles" dataDxfId="20" dataCellStyle="Currency"/>
    <tableColumn id="7" xr3:uid="{00C4F0B4-221A-6640-A7B5-60AE712B7D74}" name="Large Circles" dataDxfId="19" dataCellStyle="Currency"/>
    <tableColumn id="8" xr3:uid="{78AC2945-90C2-1649-B15A-FE5A95639EED}" name="Brass Moon" dataDxfId="18" dataCellStyle="Currency"/>
    <tableColumn id="9" xr3:uid="{F22C79B6-1022-B640-A861-33B23B13F9A5}" name="Squares" dataDxfId="17" dataCellStyle="Currency"/>
    <tableColumn id="10" xr3:uid="{673610CD-86B5-EB42-8F80-ABA3D529DC81}" name="Flat Full Circles" dataDxfId="16" dataCellStyle="Currency"/>
    <tableColumn id="11" xr3:uid="{71A83781-DD98-184F-BAF3-F34959EA07E7}" name="U-Shaped Pendant" dataDxfId="15" dataCellStyle="Currency"/>
    <tableColumn id="12" xr3:uid="{6A73B6ED-BDA8-4248-84FD-832EF8901156}" name="D-Shaped Charm" dataDxfId="14" dataCellStyle="Currency"/>
    <tableColumn id="13" xr3:uid="{57AADFCA-3D58-A342-8337-35EDF83B9638}" name="Earing Posts w/ loop" dataDxfId="13" dataCellStyle="Currency"/>
    <tableColumn id="14" xr3:uid="{27463F54-04B1-E043-A832-1CF9A43ADF00}" name="Hooks" dataDxfId="12" dataCellStyle="Currency"/>
    <tableColumn id="15" xr3:uid="{408E12FF-14D1-AB4A-85B3-64801258A0C4}" name="Backs" dataDxfId="11" dataCellStyle="Currency"/>
    <tableColumn id="16" xr3:uid="{942AD75B-54E1-CD4F-9217-B39F24D1C834}" name="Envelope" dataDxfId="10" dataCellStyle="Currency">
      <calculatedColumnFormula>VLOOKUP(V$3,$A$4:$D$24,4,0)</calculatedColumnFormula>
    </tableColumn>
    <tableColumn id="17" xr3:uid="{1DF3D6CF-18C8-2F45-98C5-98D160F1BD26}" name="Boxes" dataDxfId="9" dataCellStyle="Currency"/>
    <tableColumn id="18" xr3:uid="{3F1CA5BC-9EE3-9B46-AC66-6D554E0A0C9F}" name="Postage" dataDxfId="8" dataCellStyle="Currency">
      <calculatedColumnFormula>VLOOKUP(X$3,$A$4:$D$24,4,0)</calculatedColumnFormula>
    </tableColumn>
    <tableColumn id="19" xr3:uid="{511491C0-AFE6-5347-ADB4-C6C6A11A3C80}" name="Backing Cards" dataDxfId="7" dataCellStyle="Currency">
      <calculatedColumnFormula>VLOOKUP(Y$3,$A$4:$D$24,4,0)</calculatedColumnFormula>
    </tableColumn>
    <tableColumn id="20" xr3:uid="{7AB09781-3A37-FA4F-8C8B-CC35A385E964}" name="Time" dataDxfId="3" dataCellStyle="Currency">
      <calculatedColumnFormula>VLOOKUP(Z$3,$A$4:$D$24,4,0)*0.5</calculatedColumnFormula>
    </tableColumn>
    <tableColumn id="21" xr3:uid="{033B44E0-B570-4142-AE3E-501856E15A3A}" name="Total Cost" dataDxfId="1" dataCellStyle="Currency">
      <calculatedColumnFormula>SUM(H4:Z4)</calculatedColumnFormula>
    </tableColumn>
    <tableColumn id="22" xr3:uid="{117781BC-1AF8-DC4B-B570-875132048B34}" name="Sale Price:" dataDxfId="2">
      <calculatedColumnFormula>AA4*1+$H$22</calculatedColumnFormula>
    </tableColumn>
    <tableColumn id="23" xr3:uid="{D8C7E43C-37BF-704C-B8B9-151F54F79BBA}" name="Current Sale Price:" dataDxfId="6"/>
    <tableColumn id="24" xr3:uid="{A3C3F71F-6CD6-E544-B053-4C6F67AAAB01}" name="Difference:" dataDxfId="4">
      <calculatedColumnFormula>AC4-AB4</calculatedColumnFormula>
    </tableColumn>
    <tableColumn id="25" xr3:uid="{89FB9556-000E-4B4D-A799-791C7013B2A5}" name="Profit/pair" dataDxfId="0">
      <calculatedColumnFormula>AC4-AA4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E6F17-9DE6-3047-A8AB-83D66E633CA3}">
  <dimension ref="A3:AE42"/>
  <sheetViews>
    <sheetView tabSelected="1" workbookViewId="0">
      <pane xSplit="7" topLeftCell="T1" activePane="topRight" state="frozen"/>
      <selection pane="topRight" activeCell="V26" sqref="V26"/>
    </sheetView>
  </sheetViews>
  <sheetFormatPr baseColWidth="10" defaultRowHeight="16" x14ac:dyDescent="0.2"/>
  <cols>
    <col min="1" max="1" width="18.1640625" style="1" bestFit="1" customWidth="1"/>
    <col min="2" max="2" width="10.83203125" style="1"/>
    <col min="3" max="3" width="10.83203125" style="3"/>
    <col min="4" max="6" width="10.83203125" style="1"/>
    <col min="7" max="7" width="15.6640625" style="1" bestFit="1" customWidth="1"/>
    <col min="8" max="8" width="15.6640625" style="2" customWidth="1"/>
    <col min="9" max="9" width="14" style="1" customWidth="1"/>
    <col min="10" max="10" width="18.5" style="1" customWidth="1"/>
    <col min="11" max="11" width="13.33203125" style="1" customWidth="1"/>
    <col min="12" max="12" width="15.33203125" style="1" customWidth="1"/>
    <col min="13" max="13" width="15.1640625" style="1" customWidth="1"/>
    <col min="14" max="14" width="14.5" style="1" customWidth="1"/>
    <col min="15" max="15" width="11.33203125" style="1" customWidth="1"/>
    <col min="16" max="16" width="17.33203125" style="1" customWidth="1"/>
    <col min="17" max="17" width="18.6640625" style="1" customWidth="1"/>
    <col min="18" max="18" width="17.33203125" style="1" customWidth="1"/>
    <col min="19" max="19" width="21.6640625" style="1" customWidth="1"/>
    <col min="20" max="20" width="10" style="3" customWidth="1"/>
    <col min="21" max="21" width="9.6640625" style="3" customWidth="1"/>
    <col min="22" max="22" width="12.33203125" style="3" customWidth="1"/>
    <col min="23" max="23" width="9.83203125" style="3" customWidth="1"/>
    <col min="24" max="24" width="11.33203125" style="1" customWidth="1"/>
    <col min="25" max="25" width="16.33203125" style="1" customWidth="1"/>
    <col min="26" max="26" width="9" style="1" customWidth="1"/>
    <col min="27" max="27" width="13" style="1" customWidth="1"/>
    <col min="28" max="28" width="12" style="1" customWidth="1"/>
    <col min="29" max="29" width="18.5" style="1" customWidth="1"/>
    <col min="30" max="30" width="12.6640625" style="1" customWidth="1"/>
    <col min="31" max="31" width="12" style="1" customWidth="1"/>
    <col min="32" max="16384" width="10.83203125" style="1"/>
  </cols>
  <sheetData>
    <row r="3" spans="1:31" x14ac:dyDescent="0.2">
      <c r="A3" s="1" t="s">
        <v>0</v>
      </c>
      <c r="B3" s="1" t="s">
        <v>12</v>
      </c>
      <c r="C3" s="3" t="s">
        <v>13</v>
      </c>
      <c r="D3" s="1" t="s">
        <v>17</v>
      </c>
      <c r="G3" s="3" t="s">
        <v>18</v>
      </c>
      <c r="H3" s="2" t="s">
        <v>1</v>
      </c>
      <c r="I3" s="4" t="s">
        <v>3</v>
      </c>
      <c r="J3" s="4" t="s">
        <v>4</v>
      </c>
      <c r="K3" s="4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4" t="s">
        <v>10</v>
      </c>
      <c r="Q3" s="1" t="s">
        <v>39</v>
      </c>
      <c r="R3" s="1" t="s">
        <v>40</v>
      </c>
      <c r="S3" s="4" t="s">
        <v>11</v>
      </c>
      <c r="T3" s="4" t="s">
        <v>2</v>
      </c>
      <c r="U3" s="4" t="s">
        <v>37</v>
      </c>
      <c r="V3" s="4" t="s">
        <v>38</v>
      </c>
      <c r="W3" s="4" t="s">
        <v>14</v>
      </c>
      <c r="X3" s="4" t="s">
        <v>15</v>
      </c>
      <c r="Y3" s="4" t="s">
        <v>35</v>
      </c>
      <c r="Z3" s="4" t="s">
        <v>16</v>
      </c>
      <c r="AA3" s="4" t="s">
        <v>36</v>
      </c>
      <c r="AB3" s="1" t="s">
        <v>42</v>
      </c>
      <c r="AC3" s="1" t="s">
        <v>43</v>
      </c>
      <c r="AD3" s="1" t="s">
        <v>44</v>
      </c>
      <c r="AE3" s="7" t="s">
        <v>45</v>
      </c>
    </row>
    <row r="4" spans="1:31" x14ac:dyDescent="0.2">
      <c r="A4" s="1" t="s">
        <v>3</v>
      </c>
      <c r="B4" s="1">
        <v>4.71</v>
      </c>
      <c r="C4" s="3">
        <v>24</v>
      </c>
      <c r="D4" s="1">
        <f>B4/(C4/2)</f>
        <v>0.39250000000000002</v>
      </c>
      <c r="G4" s="3" t="s">
        <v>19</v>
      </c>
      <c r="H4" s="4">
        <f>(VLOOKUP(H$3,$A$4:$D$24,4,0))*0.5</f>
        <v>3</v>
      </c>
      <c r="I4" s="4"/>
      <c r="J4" s="4"/>
      <c r="K4" s="4">
        <f>VLOOKUP(K$3,$A$4:$D$24,4,0)</f>
        <v>1.9433333333333334</v>
      </c>
      <c r="L4" s="4"/>
      <c r="M4" s="4"/>
      <c r="N4" s="4"/>
      <c r="O4" s="4"/>
      <c r="P4" s="4"/>
      <c r="Q4" s="4"/>
      <c r="R4" s="4"/>
      <c r="S4" s="4"/>
      <c r="T4" s="4">
        <f>VLOOKUP(T$3,$A$4:$D$24,4,0)</f>
        <v>0.28000000000000003</v>
      </c>
      <c r="U4" s="4"/>
      <c r="V4" s="4">
        <f>VLOOKUP(V$3,$A$4:$D$24,4,0)</f>
        <v>0.3</v>
      </c>
      <c r="W4" s="4"/>
      <c r="X4" s="4">
        <f>VLOOKUP(X$3,$A$4:$D$24,4,0)</f>
        <v>1.1052631578947369</v>
      </c>
      <c r="Y4" s="4">
        <f>VLOOKUP(Y$3,$A$4:$D$24,4,0)</f>
        <v>0.04</v>
      </c>
      <c r="Z4" s="4">
        <f>VLOOKUP(Z$3,$A$4:$D$24,4,0)*0.5</f>
        <v>5</v>
      </c>
      <c r="AA4" s="6">
        <f>SUM(H4:Z4)</f>
        <v>11.668596491228071</v>
      </c>
      <c r="AB4" s="1">
        <f>AA4*1+$H$22</f>
        <v>13.668596491228071</v>
      </c>
      <c r="AC4" s="1">
        <v>10.95</v>
      </c>
      <c r="AD4" s="1">
        <f>AC4-AB4</f>
        <v>-2.7185964912280713</v>
      </c>
      <c r="AE4" s="7">
        <f>AC4-AA4</f>
        <v>-0.71859649122807134</v>
      </c>
    </row>
    <row r="5" spans="1:31" x14ac:dyDescent="0.2">
      <c r="A5" s="1" t="s">
        <v>4</v>
      </c>
      <c r="B5" s="1">
        <v>4.2300000000000004</v>
      </c>
      <c r="C5" s="3">
        <v>24</v>
      </c>
      <c r="D5" s="1">
        <f>B5/(C5/2)</f>
        <v>0.35250000000000004</v>
      </c>
      <c r="G5" s="3" t="s">
        <v>20</v>
      </c>
      <c r="H5" s="4">
        <f>(VLOOKUP(H$3,$A$4:$D$24,4,0))*0.5</f>
        <v>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>
        <f>VLOOKUP(U$3,$A$4:$D$24,4,0)</f>
        <v>0.28000000000000003</v>
      </c>
      <c r="V5" s="4">
        <f>VLOOKUP(V$3,$A$4:$D$24,4,0)</f>
        <v>0.3</v>
      </c>
      <c r="W5" s="4"/>
      <c r="X5" s="4">
        <f>VLOOKUP(X$3,$A$4:$D$24,4,0)</f>
        <v>1.1052631578947369</v>
      </c>
      <c r="Y5" s="4">
        <f>VLOOKUP(Y$3,$A$4:$D$24,4,0)</f>
        <v>0.04</v>
      </c>
      <c r="Z5" s="4">
        <f t="shared" ref="Z5:Z19" si="0">VLOOKUP(Z$3,$A$4:$D$24,4,0)*0.5</f>
        <v>5</v>
      </c>
      <c r="AA5" s="6">
        <f t="shared" ref="AA5:AA19" si="1">SUM(H5:Z5)</f>
        <v>9.7252631578947373</v>
      </c>
      <c r="AB5" s="1">
        <f t="shared" ref="AB5:AB19" si="2">AA5*1+$H$22</f>
        <v>11.725263157894737</v>
      </c>
      <c r="AC5" s="1">
        <v>10.95</v>
      </c>
      <c r="AD5" s="1">
        <f t="shared" ref="AD5:AD19" si="3">AC5-AB5</f>
        <v>-0.77526315789473799</v>
      </c>
      <c r="AE5" s="7">
        <f t="shared" ref="AE5:AE19" si="4">AC5-AA5</f>
        <v>1.224736842105262</v>
      </c>
    </row>
    <row r="6" spans="1:31" x14ac:dyDescent="0.2">
      <c r="A6" s="1" t="s">
        <v>5</v>
      </c>
      <c r="B6" s="1">
        <v>5.83</v>
      </c>
      <c r="C6" s="3">
        <v>6</v>
      </c>
      <c r="D6" s="1">
        <f t="shared" ref="D6:D13" si="5">B6/(C6/2)</f>
        <v>1.9433333333333334</v>
      </c>
      <c r="G6" s="3" t="s">
        <v>21</v>
      </c>
      <c r="H6" s="4">
        <f>(VLOOKUP(H$3,$A$4:$D$24,4,0))*0.25</f>
        <v>1.5</v>
      </c>
      <c r="I6" s="4"/>
      <c r="J6" s="4"/>
      <c r="K6" s="4"/>
      <c r="L6" s="4">
        <f>VLOOKUP(L$3,$A$4:$D$24,4,0)</f>
        <v>0.46583333333333332</v>
      </c>
      <c r="M6" s="4"/>
      <c r="N6" s="4"/>
      <c r="O6" s="4"/>
      <c r="P6" s="4"/>
      <c r="Q6" s="4"/>
      <c r="R6" s="4"/>
      <c r="S6" s="4">
        <f>VLOOKUP(S$3,$A$4:$D$24,4,0)</f>
        <v>0.22320000000000001</v>
      </c>
      <c r="T6" s="4"/>
      <c r="U6" s="4"/>
      <c r="V6" s="4">
        <f>VLOOKUP(V$3,$A$4:$D$24,4,0)</f>
        <v>0.3</v>
      </c>
      <c r="W6" s="4"/>
      <c r="X6" s="4">
        <f>VLOOKUP(X$3,$A$4:$D$24,4,0)</f>
        <v>1.1052631578947369</v>
      </c>
      <c r="Y6" s="4">
        <f>VLOOKUP(Y$3,$A$4:$D$24,4,0)</f>
        <v>0.04</v>
      </c>
      <c r="Z6" s="4">
        <f t="shared" si="0"/>
        <v>5</v>
      </c>
      <c r="AA6" s="6">
        <f t="shared" si="1"/>
        <v>8.6342964912280706</v>
      </c>
      <c r="AB6" s="1">
        <f t="shared" si="2"/>
        <v>10.634296491228071</v>
      </c>
      <c r="AC6" s="1">
        <v>10.5</v>
      </c>
      <c r="AD6" s="1">
        <f t="shared" si="3"/>
        <v>-0.13429649122807064</v>
      </c>
      <c r="AE6" s="7">
        <f t="shared" si="4"/>
        <v>1.8657035087719294</v>
      </c>
    </row>
    <row r="7" spans="1:31" x14ac:dyDescent="0.2">
      <c r="A7" s="1" t="s">
        <v>6</v>
      </c>
      <c r="B7" s="1">
        <v>5.59</v>
      </c>
      <c r="C7" s="3">
        <v>24</v>
      </c>
      <c r="D7" s="1">
        <f t="shared" si="5"/>
        <v>0.46583333333333332</v>
      </c>
      <c r="G7" s="3" t="s">
        <v>22</v>
      </c>
      <c r="H7" s="4">
        <f>(VLOOKUP(H$3,$A$4:$D$24,4,0))*0.1</f>
        <v>0.60000000000000009</v>
      </c>
      <c r="I7" s="4"/>
      <c r="J7" s="4"/>
      <c r="K7" s="4"/>
      <c r="L7" s="4"/>
      <c r="M7" s="4">
        <f>VLOOKUP(M$3,$A$4:$D$24,4,0)</f>
        <v>0.67799999999999994</v>
      </c>
      <c r="N7" s="4"/>
      <c r="O7" s="4"/>
      <c r="P7" s="4"/>
      <c r="Q7" s="4"/>
      <c r="R7" s="4"/>
      <c r="S7" s="4"/>
      <c r="T7" s="4">
        <f>VLOOKUP(T$3,$A$4:$D$24,4,0)</f>
        <v>0.28000000000000003</v>
      </c>
      <c r="U7" s="4"/>
      <c r="V7" s="4">
        <f>VLOOKUP(V$3,$A$4:$D$24,4,0)</f>
        <v>0.3</v>
      </c>
      <c r="W7" s="4"/>
      <c r="X7" s="4">
        <f>VLOOKUP(X$3,$A$4:$D$24,4,0)</f>
        <v>1.1052631578947369</v>
      </c>
      <c r="Y7" s="4">
        <f>VLOOKUP(Y$3,$A$4:$D$24,4,0)</f>
        <v>0.04</v>
      </c>
      <c r="Z7" s="4">
        <f t="shared" si="0"/>
        <v>5</v>
      </c>
      <c r="AA7" s="6">
        <f t="shared" si="1"/>
        <v>8.003263157894736</v>
      </c>
      <c r="AB7" s="1">
        <f t="shared" si="2"/>
        <v>10.003263157894736</v>
      </c>
      <c r="AC7" s="1">
        <v>10.5</v>
      </c>
      <c r="AD7" s="1">
        <f t="shared" si="3"/>
        <v>0.49673684210526403</v>
      </c>
      <c r="AE7" s="7">
        <f t="shared" si="4"/>
        <v>2.496736842105264</v>
      </c>
    </row>
    <row r="8" spans="1:31" x14ac:dyDescent="0.2">
      <c r="A8" s="1" t="s">
        <v>7</v>
      </c>
      <c r="B8" s="1">
        <v>3.3899999999999997</v>
      </c>
      <c r="C8" s="3">
        <v>10</v>
      </c>
      <c r="D8" s="1">
        <f t="shared" si="5"/>
        <v>0.67799999999999994</v>
      </c>
      <c r="G8" s="3" t="s">
        <v>23</v>
      </c>
      <c r="H8" s="4">
        <f>(VLOOKUP(H$3,$A$4:$D$24,4,0))*0.5</f>
        <v>3</v>
      </c>
      <c r="I8" s="4"/>
      <c r="J8" s="4"/>
      <c r="K8" s="4"/>
      <c r="L8" s="4"/>
      <c r="M8" s="4"/>
      <c r="N8" s="4"/>
      <c r="O8" s="4"/>
      <c r="P8" s="4"/>
      <c r="Q8" s="4"/>
      <c r="R8" s="4"/>
      <c r="S8" s="4">
        <f>VLOOKUP(S$3,$A$4:$D$24,4,0)</f>
        <v>0.22320000000000001</v>
      </c>
      <c r="T8" s="4"/>
      <c r="U8" s="4"/>
      <c r="V8" s="4">
        <f>VLOOKUP(V$3,$A$4:$D$24,4,0)</f>
        <v>0.3</v>
      </c>
      <c r="W8" s="4"/>
      <c r="X8" s="4">
        <f>VLOOKUP(X$3,$A$4:$D$24,4,0)</f>
        <v>1.1052631578947369</v>
      </c>
      <c r="Y8" s="4">
        <f>VLOOKUP(Y$3,$A$4:$D$24,4,0)</f>
        <v>0.04</v>
      </c>
      <c r="Z8" s="4">
        <f t="shared" si="0"/>
        <v>5</v>
      </c>
      <c r="AA8" s="6">
        <f t="shared" si="1"/>
        <v>9.6684631578947364</v>
      </c>
      <c r="AB8" s="1">
        <f t="shared" si="2"/>
        <v>11.668463157894736</v>
      </c>
      <c r="AC8" s="1">
        <v>10.95</v>
      </c>
      <c r="AD8" s="1">
        <f t="shared" si="3"/>
        <v>-0.71846315789473714</v>
      </c>
      <c r="AE8" s="7">
        <f t="shared" si="4"/>
        <v>1.2815368421052629</v>
      </c>
    </row>
    <row r="9" spans="1:31" x14ac:dyDescent="0.2">
      <c r="A9" s="1" t="s">
        <v>8</v>
      </c>
      <c r="B9" s="1">
        <v>4.8</v>
      </c>
      <c r="C9" s="3">
        <v>10</v>
      </c>
      <c r="D9" s="1">
        <f t="shared" si="5"/>
        <v>0.96</v>
      </c>
      <c r="G9" s="3" t="s">
        <v>24</v>
      </c>
      <c r="H9" s="4">
        <f>(VLOOKUP(H$3,$A$4:$D$24,4,0))*0.25</f>
        <v>1.5</v>
      </c>
      <c r="I9" s="4">
        <f>VLOOKUP(I$3,$A$4:$D$24,4,0)</f>
        <v>0.39250000000000002</v>
      </c>
      <c r="J9" s="4"/>
      <c r="K9" s="4"/>
      <c r="L9" s="4"/>
      <c r="M9" s="4"/>
      <c r="N9" s="4"/>
      <c r="O9" s="4"/>
      <c r="P9" s="4"/>
      <c r="Q9" s="4"/>
      <c r="R9" s="4"/>
      <c r="S9" s="4">
        <f>VLOOKUP(S$3,$A$4:$D$24,4,0)</f>
        <v>0.22320000000000001</v>
      </c>
      <c r="T9" s="4"/>
      <c r="U9" s="4"/>
      <c r="V9" s="4">
        <f>VLOOKUP(V$3,$A$4:$D$24,4,0)</f>
        <v>0.3</v>
      </c>
      <c r="W9" s="4"/>
      <c r="X9" s="4">
        <f>VLOOKUP(X$3,$A$4:$D$24,4,0)</f>
        <v>1.1052631578947369</v>
      </c>
      <c r="Y9" s="4">
        <f>VLOOKUP(Y$3,$A$4:$D$24,4,0)</f>
        <v>0.04</v>
      </c>
      <c r="Z9" s="4">
        <f t="shared" si="0"/>
        <v>5</v>
      </c>
      <c r="AA9" s="6">
        <f t="shared" si="1"/>
        <v>8.5609631578947365</v>
      </c>
      <c r="AB9" s="1">
        <f t="shared" si="2"/>
        <v>10.560963157894736</v>
      </c>
      <c r="AC9" s="1">
        <v>9.9499999999999993</v>
      </c>
      <c r="AD9" s="1">
        <f t="shared" si="3"/>
        <v>-0.61096315789473721</v>
      </c>
      <c r="AE9" s="7">
        <f t="shared" si="4"/>
        <v>1.3890368421052628</v>
      </c>
    </row>
    <row r="10" spans="1:31" x14ac:dyDescent="0.2">
      <c r="A10" s="1" t="s">
        <v>9</v>
      </c>
      <c r="B10" s="1">
        <v>5.17</v>
      </c>
      <c r="C10" s="3">
        <v>50</v>
      </c>
      <c r="D10" s="1">
        <f t="shared" si="5"/>
        <v>0.20679999999999998</v>
      </c>
      <c r="G10" s="3" t="s">
        <v>25</v>
      </c>
      <c r="H10" s="4">
        <f>(VLOOKUP(H$3,$A$4:$D$24,4,0))*0.5</f>
        <v>3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>
        <f>VLOOKUP(T$3,$A$4:$D$24,4,0)</f>
        <v>0.28000000000000003</v>
      </c>
      <c r="U10" s="4"/>
      <c r="V10" s="4">
        <f>VLOOKUP(V$3,$A$4:$D$24,4,0)</f>
        <v>0.3</v>
      </c>
      <c r="W10" s="4"/>
      <c r="X10" s="4">
        <f>VLOOKUP(X$3,$A$4:$D$24,4,0)</f>
        <v>1.1052631578947369</v>
      </c>
      <c r="Y10" s="4">
        <f>VLOOKUP(Y$3,$A$4:$D$24,4,0)</f>
        <v>0.04</v>
      </c>
      <c r="Z10" s="4">
        <f t="shared" si="0"/>
        <v>5</v>
      </c>
      <c r="AA10" s="6">
        <f t="shared" si="1"/>
        <v>9.7252631578947373</v>
      </c>
      <c r="AB10" s="1">
        <f t="shared" si="2"/>
        <v>11.725263157894737</v>
      </c>
      <c r="AC10" s="1">
        <v>10.95</v>
      </c>
      <c r="AD10" s="1">
        <f t="shared" si="3"/>
        <v>-0.77526315789473799</v>
      </c>
      <c r="AE10" s="7">
        <f t="shared" si="4"/>
        <v>1.224736842105262</v>
      </c>
    </row>
    <row r="11" spans="1:31" x14ac:dyDescent="0.2">
      <c r="A11" s="1" t="s">
        <v>10</v>
      </c>
      <c r="B11" s="1">
        <v>4</v>
      </c>
      <c r="C11" s="3">
        <v>25</v>
      </c>
      <c r="D11" s="1">
        <f t="shared" si="5"/>
        <v>0.32</v>
      </c>
      <c r="G11" s="3" t="s">
        <v>26</v>
      </c>
      <c r="H11" s="4">
        <f>(VLOOKUP(H$3,$A$4:$D$24,4,0))*0.1</f>
        <v>0.60000000000000009</v>
      </c>
      <c r="I11" s="4"/>
      <c r="J11" s="4"/>
      <c r="K11" s="4"/>
      <c r="L11" s="4"/>
      <c r="M11" s="4"/>
      <c r="N11" s="4"/>
      <c r="O11" s="4"/>
      <c r="P11" s="4"/>
      <c r="Q11" s="4"/>
      <c r="R11" s="4">
        <f>VLOOKUP(R$3,$A$4:$D$24,4,0)</f>
        <v>0.37749999999999995</v>
      </c>
      <c r="S11" s="4"/>
      <c r="T11" s="4">
        <f>VLOOKUP(T$3,$A$4:$D$24,4,0)</f>
        <v>0.28000000000000003</v>
      </c>
      <c r="U11" s="4"/>
      <c r="V11" s="4">
        <f>VLOOKUP(V$3,$A$4:$D$24,4,0)</f>
        <v>0.3</v>
      </c>
      <c r="W11" s="4"/>
      <c r="X11" s="4">
        <f>VLOOKUP(X$3,$A$4:$D$24,4,0)</f>
        <v>1.1052631578947369</v>
      </c>
      <c r="Y11" s="4">
        <f>VLOOKUP(Y$3,$A$4:$D$24,4,0)</f>
        <v>0.04</v>
      </c>
      <c r="Z11" s="4">
        <f t="shared" si="0"/>
        <v>5</v>
      </c>
      <c r="AA11" s="6">
        <f t="shared" si="1"/>
        <v>7.7027631578947373</v>
      </c>
      <c r="AB11" s="1">
        <f t="shared" si="2"/>
        <v>9.7027631578947364</v>
      </c>
      <c r="AC11" s="1">
        <v>9.9499999999999993</v>
      </c>
      <c r="AD11" s="1">
        <f t="shared" si="3"/>
        <v>0.24723684210526287</v>
      </c>
      <c r="AE11" s="7">
        <f t="shared" si="4"/>
        <v>2.247236842105262</v>
      </c>
    </row>
    <row r="12" spans="1:31" x14ac:dyDescent="0.2">
      <c r="A12" s="1" t="s">
        <v>39</v>
      </c>
      <c r="B12" s="1">
        <v>3.87</v>
      </c>
      <c r="C12" s="3">
        <v>12</v>
      </c>
      <c r="D12" s="1">
        <f t="shared" si="5"/>
        <v>0.64500000000000002</v>
      </c>
      <c r="G12" s="3" t="s">
        <v>27</v>
      </c>
      <c r="H12" s="4">
        <f>(VLOOKUP(H$3,$A$4:$D$24,4,0))*0.25</f>
        <v>1.5</v>
      </c>
      <c r="I12" s="4"/>
      <c r="J12" s="4"/>
      <c r="K12" s="4"/>
      <c r="L12" s="4"/>
      <c r="M12" s="4"/>
      <c r="O12" s="4"/>
      <c r="P12" s="4"/>
      <c r="Q12" s="4">
        <f>VLOOKUP(Q$3,$A$4:$D$24,4,0)</f>
        <v>0.64500000000000002</v>
      </c>
      <c r="R12" s="4"/>
      <c r="S12" s="4">
        <f>VLOOKUP(S$3,$A$4:$D$24,4,0)</f>
        <v>0.22320000000000001</v>
      </c>
      <c r="T12" s="4"/>
      <c r="U12" s="4"/>
      <c r="V12" s="4">
        <f>VLOOKUP(V$3,$A$4:$D$24,4,0)</f>
        <v>0.3</v>
      </c>
      <c r="W12" s="4"/>
      <c r="X12" s="4">
        <f>VLOOKUP(X$3,$A$4:$D$24,4,0)</f>
        <v>1.1052631578947369</v>
      </c>
      <c r="Y12" s="4">
        <f>VLOOKUP(Y$3,$A$4:$D$24,4,0)</f>
        <v>0.04</v>
      </c>
      <c r="Z12" s="4">
        <f t="shared" si="0"/>
        <v>5</v>
      </c>
      <c r="AA12" s="6">
        <f t="shared" si="1"/>
        <v>8.8134631578947378</v>
      </c>
      <c r="AB12" s="1">
        <f t="shared" si="2"/>
        <v>10.813463157894738</v>
      </c>
      <c r="AC12" s="1">
        <v>10.5</v>
      </c>
      <c r="AD12" s="1">
        <f t="shared" si="3"/>
        <v>-0.31346315789473778</v>
      </c>
      <c r="AE12" s="7">
        <f t="shared" si="4"/>
        <v>1.6865368421052622</v>
      </c>
    </row>
    <row r="13" spans="1:31" x14ac:dyDescent="0.2">
      <c r="A13" s="1" t="s">
        <v>40</v>
      </c>
      <c r="B13" s="1">
        <v>4.5299999999999994</v>
      </c>
      <c r="C13" s="3">
        <v>24</v>
      </c>
      <c r="D13" s="1">
        <f t="shared" si="5"/>
        <v>0.37749999999999995</v>
      </c>
      <c r="G13" s="3" t="s">
        <v>28</v>
      </c>
      <c r="H13" s="4">
        <f>(VLOOKUP(H$3,$A$4:$D$24,4,0))*0.5</f>
        <v>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f>VLOOKUP(T$3,$A$4:$D$24,4,0)</f>
        <v>0.28000000000000003</v>
      </c>
      <c r="U13" s="4"/>
      <c r="V13" s="4">
        <f>VLOOKUP(V$3,$A$4:$D$24,4,0)</f>
        <v>0.3</v>
      </c>
      <c r="W13" s="4"/>
      <c r="X13" s="4">
        <f>VLOOKUP(X$3,$A$4:$D$24,4,0)</f>
        <v>1.1052631578947369</v>
      </c>
      <c r="Y13" s="4">
        <f>VLOOKUP(Y$3,$A$4:$D$24,4,0)</f>
        <v>0.04</v>
      </c>
      <c r="Z13" s="4">
        <f t="shared" si="0"/>
        <v>5</v>
      </c>
      <c r="AA13" s="6">
        <f t="shared" si="1"/>
        <v>9.7252631578947373</v>
      </c>
      <c r="AB13" s="1">
        <f t="shared" si="2"/>
        <v>11.725263157894737</v>
      </c>
      <c r="AC13" s="1">
        <v>10.95</v>
      </c>
      <c r="AD13" s="1">
        <f t="shared" si="3"/>
        <v>-0.77526315789473799</v>
      </c>
      <c r="AE13" s="7">
        <f t="shared" si="4"/>
        <v>1.224736842105262</v>
      </c>
    </row>
    <row r="14" spans="1:31" x14ac:dyDescent="0.2">
      <c r="A14" s="1" t="s">
        <v>11</v>
      </c>
      <c r="B14" s="1">
        <v>5.58</v>
      </c>
      <c r="C14" s="3">
        <v>50</v>
      </c>
      <c r="D14" s="1">
        <f>B14/(C14/2)</f>
        <v>0.22320000000000001</v>
      </c>
      <c r="G14" s="3" t="s">
        <v>29</v>
      </c>
      <c r="H14" s="4">
        <f>(VLOOKUP(H$3,$A$4:$D$24,4,0))*0.25</f>
        <v>1.5</v>
      </c>
      <c r="I14" s="4"/>
      <c r="J14" s="4"/>
      <c r="K14" s="4"/>
      <c r="L14" s="4"/>
      <c r="M14" s="4"/>
      <c r="O14" s="4"/>
      <c r="P14" s="4">
        <f>VLOOKUP(P$3,$A$4:$D$24,4,0)</f>
        <v>0.32</v>
      </c>
      <c r="Q14" s="4"/>
      <c r="R14" s="4"/>
      <c r="S14" s="4">
        <f>VLOOKUP(S$3,$A$4:$D$24,4,0)</f>
        <v>0.22320000000000001</v>
      </c>
      <c r="T14" s="4"/>
      <c r="U14" s="4"/>
      <c r="V14" s="4">
        <f>VLOOKUP(V$3,$A$4:$D$24,4,0)</f>
        <v>0.3</v>
      </c>
      <c r="W14" s="4"/>
      <c r="X14" s="4">
        <f>VLOOKUP(X$3,$A$4:$D$24,4,0)</f>
        <v>1.1052631578947369</v>
      </c>
      <c r="Y14" s="4">
        <f>VLOOKUP(Y$3,$A$4:$D$24,4,0)</f>
        <v>0.04</v>
      </c>
      <c r="Z14" s="4">
        <f t="shared" si="0"/>
        <v>5</v>
      </c>
      <c r="AA14" s="6">
        <f t="shared" si="1"/>
        <v>8.4884631578947367</v>
      </c>
      <c r="AB14" s="1">
        <f t="shared" si="2"/>
        <v>10.488463157894737</v>
      </c>
      <c r="AC14" s="1">
        <v>10.5</v>
      </c>
      <c r="AD14" s="1">
        <f t="shared" si="3"/>
        <v>1.153684210526329E-2</v>
      </c>
      <c r="AE14" s="7">
        <f t="shared" si="4"/>
        <v>2.0115368421052633</v>
      </c>
    </row>
    <row r="15" spans="1:31" x14ac:dyDescent="0.2">
      <c r="A15" s="1" t="s">
        <v>2</v>
      </c>
      <c r="B15" s="1">
        <v>7</v>
      </c>
      <c r="C15" s="3">
        <v>50</v>
      </c>
      <c r="D15" s="1">
        <f>B15/(C15/2)</f>
        <v>0.28000000000000003</v>
      </c>
      <c r="G15" s="3" t="s">
        <v>30</v>
      </c>
      <c r="H15" s="4">
        <f>(VLOOKUP(H$3,$A$4:$D$24,4,0))*0.25</f>
        <v>1.5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>
        <f>VLOOKUP(S$3,$A$4:$D$24,4,0)</f>
        <v>0.22320000000000001</v>
      </c>
      <c r="T15" s="4"/>
      <c r="U15" s="4"/>
      <c r="V15" s="4">
        <f>VLOOKUP(V$3,$A$4:$D$24,4,0)</f>
        <v>0.3</v>
      </c>
      <c r="W15" s="4"/>
      <c r="X15" s="4">
        <f>VLOOKUP(X$3,$A$4:$D$24,4,0)</f>
        <v>1.1052631578947369</v>
      </c>
      <c r="Y15" s="4">
        <f>VLOOKUP(Y$3,$A$4:$D$24,4,0)</f>
        <v>0.04</v>
      </c>
      <c r="Z15" s="4">
        <f t="shared" si="0"/>
        <v>5</v>
      </c>
      <c r="AA15" s="6">
        <f t="shared" si="1"/>
        <v>8.1684631578947382</v>
      </c>
      <c r="AB15" s="1">
        <f t="shared" si="2"/>
        <v>10.168463157894738</v>
      </c>
      <c r="AC15" s="1">
        <v>9.9499999999999993</v>
      </c>
      <c r="AD15" s="1">
        <f t="shared" si="3"/>
        <v>-0.21846315789473891</v>
      </c>
      <c r="AE15" s="7">
        <f t="shared" si="4"/>
        <v>1.7815368421052611</v>
      </c>
    </row>
    <row r="16" spans="1:31" x14ac:dyDescent="0.2">
      <c r="A16" s="1" t="s">
        <v>37</v>
      </c>
      <c r="B16" s="1">
        <v>7</v>
      </c>
      <c r="C16" s="3">
        <v>50</v>
      </c>
      <c r="D16" s="1">
        <f t="shared" ref="D16" si="6">B16/(C16/2)</f>
        <v>0.28000000000000003</v>
      </c>
      <c r="G16" s="3" t="s">
        <v>31</v>
      </c>
      <c r="H16" s="4">
        <f>(VLOOKUP(H$3,$A$4:$D$24,4,0))*0.5</f>
        <v>3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>
        <f>VLOOKUP(U$3,$A$4:$D$24,4,0)</f>
        <v>0.28000000000000003</v>
      </c>
      <c r="V16" s="4">
        <f>VLOOKUP(V$3,$A$4:$D$24,4,0)</f>
        <v>0.3</v>
      </c>
      <c r="W16" s="4"/>
      <c r="X16" s="4">
        <f>VLOOKUP(X$3,$A$4:$D$24,4,0)</f>
        <v>1.1052631578947369</v>
      </c>
      <c r="Y16" s="4">
        <f>VLOOKUP(Y$3,$A$4:$D$24,4,0)</f>
        <v>0.04</v>
      </c>
      <c r="Z16" s="4">
        <f t="shared" si="0"/>
        <v>5</v>
      </c>
      <c r="AA16" s="6">
        <f t="shared" si="1"/>
        <v>9.7252631578947373</v>
      </c>
      <c r="AB16" s="1">
        <f t="shared" si="2"/>
        <v>11.725263157894737</v>
      </c>
      <c r="AC16" s="1">
        <v>10.95</v>
      </c>
      <c r="AD16" s="1">
        <f t="shared" si="3"/>
        <v>-0.77526315789473799</v>
      </c>
      <c r="AE16" s="7">
        <f t="shared" si="4"/>
        <v>1.224736842105262</v>
      </c>
    </row>
    <row r="17" spans="1:31" x14ac:dyDescent="0.2">
      <c r="A17" s="1" t="s">
        <v>1</v>
      </c>
      <c r="B17" s="1">
        <v>6</v>
      </c>
      <c r="C17" s="3">
        <v>2</v>
      </c>
      <c r="D17" s="1">
        <f>B17/(C17/2)</f>
        <v>6</v>
      </c>
      <c r="G17" s="3" t="s">
        <v>32</v>
      </c>
      <c r="H17" s="4">
        <f>(VLOOKUP(H$3,$A$4:$D$24,4,0))*0.25</f>
        <v>1.5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>
        <f>VLOOKUP(S$3,$A$4:$D$24,4,0)</f>
        <v>0.22320000000000001</v>
      </c>
      <c r="T17" s="4"/>
      <c r="U17" s="4"/>
      <c r="V17" s="4">
        <f>VLOOKUP(V$3,$A$4:$D$24,4,0)</f>
        <v>0.3</v>
      </c>
      <c r="W17" s="4"/>
      <c r="X17" s="4">
        <f>VLOOKUP(X$3,$A$4:$D$24,4,0)</f>
        <v>1.1052631578947369</v>
      </c>
      <c r="Y17" s="4">
        <f>VLOOKUP(Y$3,$A$4:$D$24,4,0)</f>
        <v>0.04</v>
      </c>
      <c r="Z17" s="4">
        <f t="shared" si="0"/>
        <v>5</v>
      </c>
      <c r="AA17" s="6">
        <f t="shared" si="1"/>
        <v>8.1684631578947382</v>
      </c>
      <c r="AB17" s="1">
        <f t="shared" si="2"/>
        <v>10.168463157894738</v>
      </c>
      <c r="AC17" s="1">
        <v>9.9499999999999993</v>
      </c>
      <c r="AD17" s="1">
        <f t="shared" si="3"/>
        <v>-0.21846315789473891</v>
      </c>
      <c r="AE17" s="7">
        <f t="shared" si="4"/>
        <v>1.7815368421052611</v>
      </c>
    </row>
    <row r="18" spans="1:31" x14ac:dyDescent="0.2">
      <c r="C18" s="1"/>
      <c r="G18" s="3" t="s">
        <v>33</v>
      </c>
      <c r="H18" s="4">
        <f>(VLOOKUP(H$3,$A$4:$D$24,4,0))*0.5</f>
        <v>3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>
        <f>VLOOKUP(S$3,$A$4:$D$24,4,0)</f>
        <v>0.22320000000000001</v>
      </c>
      <c r="T18" s="4"/>
      <c r="U18" s="4"/>
      <c r="V18" s="4">
        <f>VLOOKUP(V$3,$A$4:$D$24,4,0)</f>
        <v>0.3</v>
      </c>
      <c r="W18" s="4"/>
      <c r="X18" s="4">
        <f>VLOOKUP(X$3,$A$4:$D$24,4,0)</f>
        <v>1.1052631578947369</v>
      </c>
      <c r="Y18" s="4">
        <f>VLOOKUP(Y$3,$A$4:$D$24,4,0)</f>
        <v>0.04</v>
      </c>
      <c r="Z18" s="4">
        <f t="shared" si="0"/>
        <v>5</v>
      </c>
      <c r="AA18" s="6">
        <f t="shared" si="1"/>
        <v>9.6684631578947364</v>
      </c>
      <c r="AB18" s="1">
        <f t="shared" si="2"/>
        <v>11.668463157894736</v>
      </c>
      <c r="AC18" s="1">
        <v>10.95</v>
      </c>
      <c r="AD18" s="1">
        <f t="shared" si="3"/>
        <v>-0.71846315789473714</v>
      </c>
      <c r="AE18" s="7">
        <f t="shared" si="4"/>
        <v>1.2815368421052629</v>
      </c>
    </row>
    <row r="19" spans="1:31" x14ac:dyDescent="0.2">
      <c r="A19" s="1" t="s">
        <v>38</v>
      </c>
      <c r="B19" s="1">
        <v>6</v>
      </c>
      <c r="C19" s="3">
        <v>20</v>
      </c>
      <c r="D19" s="1">
        <f>B19/C19</f>
        <v>0.3</v>
      </c>
      <c r="G19" s="3" t="s">
        <v>34</v>
      </c>
      <c r="H19" s="4">
        <f>(VLOOKUP(H$3,$A$4:$D$24,4,0))*0.25</f>
        <v>1.5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>
        <f>VLOOKUP(U$3,$A$4:$D$24,4,0)</f>
        <v>0.28000000000000003</v>
      </c>
      <c r="V19" s="4">
        <f>VLOOKUP(V$3,$A$4:$D$24,4,0)</f>
        <v>0.3</v>
      </c>
      <c r="W19" s="4"/>
      <c r="X19" s="4">
        <f>VLOOKUP(X$3,$A$4:$D$24,4,0)</f>
        <v>1.1052631578947369</v>
      </c>
      <c r="Y19" s="4">
        <f>VLOOKUP(Y$3,$A$4:$D$24,4,0)</f>
        <v>0.04</v>
      </c>
      <c r="Z19" s="4">
        <f t="shared" si="0"/>
        <v>5</v>
      </c>
      <c r="AA19" s="6">
        <f t="shared" si="1"/>
        <v>8.2252631578947373</v>
      </c>
      <c r="AB19" s="1">
        <f t="shared" si="2"/>
        <v>10.225263157894737</v>
      </c>
      <c r="AC19" s="1">
        <v>10.5</v>
      </c>
      <c r="AD19" s="1">
        <f t="shared" si="3"/>
        <v>0.27473684210526272</v>
      </c>
      <c r="AE19" s="7">
        <f t="shared" si="4"/>
        <v>2.2747368421052627</v>
      </c>
    </row>
    <row r="20" spans="1:31" x14ac:dyDescent="0.2">
      <c r="A20" s="1" t="s">
        <v>14</v>
      </c>
      <c r="B20" s="1">
        <v>11</v>
      </c>
      <c r="C20" s="3">
        <v>50</v>
      </c>
      <c r="D20" s="1">
        <f>B20/C20</f>
        <v>0.22</v>
      </c>
      <c r="X20" s="3"/>
      <c r="Y20" s="3"/>
      <c r="Z20" s="3"/>
    </row>
    <row r="21" spans="1:31" x14ac:dyDescent="0.2">
      <c r="A21" s="1" t="s">
        <v>15</v>
      </c>
      <c r="B21" s="1">
        <v>21</v>
      </c>
      <c r="C21" s="3">
        <v>19</v>
      </c>
      <c r="D21" s="1">
        <f>B21/C21</f>
        <v>1.1052631578947369</v>
      </c>
    </row>
    <row r="22" spans="1:31" x14ac:dyDescent="0.2">
      <c r="A22" s="1" t="s">
        <v>35</v>
      </c>
      <c r="B22" s="1">
        <v>10</v>
      </c>
      <c r="C22" s="3">
        <v>250</v>
      </c>
      <c r="D22" s="1">
        <f>B22/C22</f>
        <v>0.04</v>
      </c>
      <c r="G22" s="1" t="s">
        <v>41</v>
      </c>
      <c r="H22" s="5">
        <v>2</v>
      </c>
    </row>
    <row r="24" spans="1:31" x14ac:dyDescent="0.2">
      <c r="A24" s="1" t="s">
        <v>16</v>
      </c>
      <c r="B24" s="1">
        <v>10</v>
      </c>
      <c r="C24" s="3">
        <v>1</v>
      </c>
      <c r="D24" s="1">
        <f>B24/C24</f>
        <v>10</v>
      </c>
    </row>
    <row r="28" spans="1:31" x14ac:dyDescent="0.2">
      <c r="B28"/>
      <c r="C28"/>
    </row>
    <row r="29" spans="1:31" x14ac:dyDescent="0.2">
      <c r="B29"/>
      <c r="C29"/>
    </row>
    <row r="30" spans="1:31" x14ac:dyDescent="0.2">
      <c r="B30"/>
      <c r="C30"/>
    </row>
    <row r="31" spans="1:31" x14ac:dyDescent="0.2">
      <c r="B31"/>
      <c r="C31"/>
    </row>
    <row r="32" spans="1:31" x14ac:dyDescent="0.2">
      <c r="B32"/>
      <c r="C32"/>
    </row>
    <row r="33" spans="2:3" x14ac:dyDescent="0.2">
      <c r="B33"/>
      <c r="C33"/>
    </row>
    <row r="34" spans="2:3" x14ac:dyDescent="0.2">
      <c r="B34"/>
      <c r="C34"/>
    </row>
    <row r="35" spans="2:3" x14ac:dyDescent="0.2">
      <c r="B35"/>
      <c r="C35"/>
    </row>
    <row r="36" spans="2:3" x14ac:dyDescent="0.2">
      <c r="B36"/>
      <c r="C36"/>
    </row>
    <row r="37" spans="2:3" x14ac:dyDescent="0.2">
      <c r="B37"/>
      <c r="C37"/>
    </row>
    <row r="38" spans="2:3" x14ac:dyDescent="0.2">
      <c r="B38"/>
      <c r="C38"/>
    </row>
    <row r="39" spans="2:3" x14ac:dyDescent="0.2">
      <c r="B39"/>
      <c r="C39"/>
    </row>
    <row r="40" spans="2:3" x14ac:dyDescent="0.2">
      <c r="B40"/>
      <c r="C40"/>
    </row>
    <row r="41" spans="2:3" x14ac:dyDescent="0.2">
      <c r="B41"/>
      <c r="C41"/>
    </row>
    <row r="42" spans="2:3" x14ac:dyDescent="0.2">
      <c r="B42"/>
      <c r="C42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Van Niekerk</dc:creator>
  <cp:lastModifiedBy>Milan Van Niekerk</cp:lastModifiedBy>
  <dcterms:created xsi:type="dcterms:W3CDTF">2020-11-16T15:54:40Z</dcterms:created>
  <dcterms:modified xsi:type="dcterms:W3CDTF">2020-11-16T16:45:52Z</dcterms:modified>
</cp:coreProperties>
</file>