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242" documentId="8_{356BDD18-76EB-4037-8C1F-EACA226D3976}" xr6:coauthVersionLast="47" xr6:coauthVersionMax="47" xr10:uidLastSave="{47DF99F9-3464-4486-ABA6-F347095F1BE8}"/>
  <bookViews>
    <workbookView xWindow="-108" yWindow="-108" windowWidth="23256" windowHeight="12456" activeTab="1" xr2:uid="{177ACD7B-2CE7-43AC-A519-735335379FE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2" l="1"/>
  <c r="I49" i="2"/>
  <c r="I50" i="2"/>
  <c r="I51" i="2"/>
  <c r="I52" i="2"/>
  <c r="I53" i="2"/>
  <c r="I54" i="2"/>
  <c r="I47" i="2"/>
  <c r="G37" i="2"/>
  <c r="G36" i="2"/>
  <c r="G34" i="2"/>
  <c r="G33" i="2" l="1"/>
  <c r="G30" i="2"/>
  <c r="G29" i="2"/>
  <c r="G28" i="2"/>
  <c r="G26" i="2"/>
  <c r="G27" i="2"/>
  <c r="G25" i="2"/>
  <c r="J6" i="2"/>
  <c r="F7" i="2"/>
  <c r="G7" i="2"/>
  <c r="H7" i="2"/>
  <c r="I7" i="2"/>
  <c r="J7" i="2"/>
  <c r="K7" i="2"/>
  <c r="L7" i="2"/>
  <c r="M7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H10" i="2"/>
  <c r="I10" i="2"/>
  <c r="J10" i="2"/>
  <c r="K10" i="2"/>
  <c r="L10" i="2"/>
  <c r="M10" i="2"/>
  <c r="F11" i="2"/>
  <c r="G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 s="1"/>
  <c r="M15" i="2" s="1"/>
  <c r="J15" i="2"/>
  <c r="K15" i="2"/>
  <c r="L15" i="2"/>
  <c r="F16" i="2"/>
  <c r="G16" i="2"/>
  <c r="H16" i="2"/>
  <c r="I16" i="2"/>
  <c r="M16" i="2" s="1"/>
  <c r="J16" i="2"/>
  <c r="K16" i="2"/>
  <c r="L16" i="2"/>
  <c r="F17" i="2"/>
  <c r="G17" i="2"/>
  <c r="H17" i="2"/>
  <c r="I17" i="2"/>
  <c r="M17" i="2" s="1"/>
  <c r="J17" i="2"/>
  <c r="K17" i="2"/>
  <c r="L17" i="2"/>
  <c r="F18" i="2"/>
  <c r="G18" i="2"/>
  <c r="H18" i="2"/>
  <c r="I18" i="2"/>
  <c r="J18" i="2"/>
  <c r="K18" i="2"/>
  <c r="L18" i="2"/>
  <c r="M18" i="2"/>
  <c r="L6" i="2"/>
  <c r="M6" i="2"/>
  <c r="K6" i="2"/>
  <c r="I6" i="2"/>
  <c r="H6" i="2"/>
  <c r="G6" i="2"/>
  <c r="F6" i="2"/>
  <c r="F25" i="2"/>
  <c r="F26" i="2"/>
  <c r="F27" i="2"/>
  <c r="F28" i="2"/>
  <c r="F29" i="2"/>
  <c r="G35" i="2" s="1"/>
  <c r="F30" i="2"/>
  <c r="H55" i="2"/>
  <c r="G55" i="2"/>
  <c r="F55" i="2"/>
  <c r="I55" i="2"/>
  <c r="I7" i="1"/>
  <c r="I6" i="1"/>
  <c r="J7" i="1"/>
  <c r="L7" i="1" s="1"/>
  <c r="I8" i="1"/>
  <c r="I9" i="1"/>
  <c r="J9" i="1" s="1"/>
  <c r="L9" i="1" s="1"/>
  <c r="I10" i="1"/>
  <c r="I11" i="1"/>
  <c r="J11" i="1"/>
  <c r="L11" i="1" s="1"/>
  <c r="K6" i="1"/>
  <c r="K7" i="1"/>
  <c r="K8" i="1"/>
  <c r="K9" i="1"/>
  <c r="K10" i="1"/>
  <c r="K11" i="1"/>
  <c r="J6" i="1"/>
  <c r="L6" i="1" s="1"/>
  <c r="J8" i="1"/>
  <c r="L8" i="1" s="1"/>
  <c r="J10" i="1"/>
  <c r="L10" i="1" s="1"/>
  <c r="J5" i="1"/>
  <c r="I5" i="1"/>
  <c r="K5" i="1"/>
  <c r="L5" i="1"/>
  <c r="H6" i="1"/>
  <c r="H7" i="1"/>
  <c r="H8" i="1"/>
  <c r="H9" i="1"/>
  <c r="H10" i="1"/>
  <c r="H11" i="1"/>
  <c r="H5" i="1"/>
  <c r="G6" i="1"/>
  <c r="G7" i="1"/>
  <c r="G8" i="1"/>
  <c r="G9" i="1"/>
  <c r="G10" i="1"/>
  <c r="G11" i="1"/>
  <c r="G5" i="1"/>
  <c r="F6" i="1"/>
  <c r="F7" i="1"/>
  <c r="F8" i="1"/>
  <c r="F9" i="1"/>
  <c r="F10" i="1"/>
  <c r="F11" i="1"/>
  <c r="F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<sst xmlns="http://schemas.openxmlformats.org/spreadsheetml/2006/main" count="85" uniqueCount="84">
  <si>
    <t>Código de producto</t>
  </si>
  <si>
    <t>Unidades a producir</t>
  </si>
  <si>
    <t>Capital Inicial</t>
  </si>
  <si>
    <t>Mano de obra</t>
  </si>
  <si>
    <t>Materia prima</t>
  </si>
  <si>
    <t>Otros gastos</t>
  </si>
  <si>
    <t>Total gastos</t>
  </si>
  <si>
    <t>Precio unitario</t>
  </si>
  <si>
    <t>Precio de ventas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</si>
  <si>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</si>
  <si>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</si>
  <si>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</si>
  <si>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</si>
  <si>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</si>
  <si>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</si>
  <si>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</si>
  <si>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</si>
  <si>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</si>
  <si>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Clave</t>
  </si>
  <si>
    <t>Nombre</t>
  </si>
  <si>
    <t>Salario diario</t>
  </si>
  <si>
    <t>Salario quincenal</t>
  </si>
  <si>
    <t>Canasta basica</t>
  </si>
  <si>
    <t>Total de percepciones</t>
  </si>
  <si>
    <t>ISR</t>
  </si>
  <si>
    <t>IMS</t>
  </si>
  <si>
    <t>Total de deducciones</t>
  </si>
  <si>
    <t>Sueldo a cobrar</t>
  </si>
  <si>
    <t>Lopez Castro Juan</t>
  </si>
  <si>
    <t>Viña Fabelo Antonio</t>
  </si>
  <si>
    <t>Finisterre Lorios Omar</t>
  </si>
  <si>
    <t>Torres Londeres Gilberto</t>
  </si>
  <si>
    <t>Torres Andrade Fabiola</t>
  </si>
  <si>
    <t>Guzman Aguilar Gabriela</t>
  </si>
  <si>
    <t>Campos Luna Sonia</t>
  </si>
  <si>
    <t>Guzman Tinajeros Lidia</t>
  </si>
  <si>
    <t>Soriana Fernandez Alma</t>
  </si>
  <si>
    <t>Amado Perez Verancia</t>
  </si>
  <si>
    <t>Jimenez Alejandro Pamela</t>
  </si>
  <si>
    <t>Gaticia Sanchez Esther</t>
  </si>
  <si>
    <t>Perez Lopez Miguel</t>
  </si>
  <si>
    <t>Pasajes</t>
  </si>
  <si>
    <t>Calculo de Salario por Trabajador</t>
  </si>
  <si>
    <t>Roca - Bola Company de Mexico S.A de C.V</t>
  </si>
  <si>
    <t xml:space="preserve">Nombres </t>
  </si>
  <si>
    <t>Fecha Nacimiento</t>
  </si>
  <si>
    <t xml:space="preserve">Edad </t>
  </si>
  <si>
    <t>Edad 2</t>
  </si>
  <si>
    <t>Clever</t>
  </si>
  <si>
    <t>Patricia</t>
  </si>
  <si>
    <t>Maria</t>
  </si>
  <si>
    <t>Richard</t>
  </si>
  <si>
    <t>Jessica</t>
  </si>
  <si>
    <t>Walter</t>
  </si>
  <si>
    <t>Cual es la diferencia de edad entre Walter y Clever</t>
  </si>
  <si>
    <t>Cuantos años tendrá Jessica el 25/12/2009</t>
  </si>
  <si>
    <t xml:space="preserve">Por cuantos años Richard es mayor que María </t>
  </si>
  <si>
    <t>Cuántos días faltan para Fiestas Patrias</t>
  </si>
  <si>
    <t>Cuántos días han pasado de Navidad</t>
  </si>
  <si>
    <t>PRACTICA DE FUNCIONES EXCEL</t>
  </si>
  <si>
    <t>PRINCIPALES PAISES PROVEEDORES DE HARDWARE 1998</t>
  </si>
  <si>
    <t>N°</t>
  </si>
  <si>
    <t>Pais</t>
  </si>
  <si>
    <t>PRECIO EN US$</t>
  </si>
  <si>
    <t>SIN DECIMALES</t>
  </si>
  <si>
    <t>REDONDEAR A 4 DECIMALES</t>
  </si>
  <si>
    <t>TRUNCAR A 4 DECIMALES</t>
  </si>
  <si>
    <t>Total =</t>
  </si>
  <si>
    <t>Singapur</t>
  </si>
  <si>
    <t>Taiwan</t>
  </si>
  <si>
    <t>Alemania</t>
  </si>
  <si>
    <t>Brasil</t>
  </si>
  <si>
    <t>Japon</t>
  </si>
  <si>
    <t>Mexico</t>
  </si>
  <si>
    <t>EE.UU</t>
  </si>
  <si>
    <t>Otros Paises</t>
  </si>
  <si>
    <t>1.-</t>
  </si>
  <si>
    <t>2.-</t>
  </si>
  <si>
    <t>3.-</t>
  </si>
  <si>
    <t>4.-</t>
  </si>
  <si>
    <t>5.-</t>
  </si>
  <si>
    <t>7.-</t>
  </si>
  <si>
    <t>8.-</t>
  </si>
  <si>
    <t>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</si>
</sst>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/mm/yy;@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Dreaming Outloud Pro"/>
      <family val="4"/>
    </font>
    <font>
      <sz val="11"/>
      <color theme="5" tint="-0.249977111117893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theme="5" tint="0.39997558519241921"/>
      </left>
      <right style="mediumDashDotDot">
        <color theme="5" tint="0.39997558519241921"/>
      </right>
      <top style="mediumDashDotDot">
        <color theme="5" tint="0.39997558519241921"/>
      </top>
      <bottom style="mediumDashDotDot">
        <color theme="5" tint="0.39997558519241921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2" borderId="1" xfId="0" applyNumberForma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164" fontId="5" fillId="3" borderId="2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2" fillId="3" borderId="6" xfId="0" applyFont="1" applyFill="1" applyBorder="1"/>
    <xf numFmtId="0" fontId="2" fillId="3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5" fontId="2" fillId="6" borderId="4" xfId="0" applyNumberFormat="1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65" fontId="2" fillId="3" borderId="9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0" xfId="0" applyNumberFormat="1"/>
    <xf numFmtId="10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1" fillId="5" borderId="11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171-6348-4E25-9441-3379BCBA5726}">
  <dimension ref="B4:L11"/>
  <sheetViews>
    <sheetView zoomScale="67" workbookViewId="0">
      <selection activeCell="J14" sqref="J14"/>
    </sheetView>
  </sheetViews>
  <sheetFormatPr baseColWidth="10" defaultRowHeight="14.4" x14ac:dyDescent="0.3"/>
  <cols>
    <col min="2" max="2" width="15.44140625" customWidth="1"/>
    <col min="3" max="3" width="13.6640625" customWidth="1"/>
    <col min="4" max="4" width="16.5546875" customWidth="1"/>
    <col min="5" max="5" width="20" customWidth="1"/>
    <col min="6" max="6" width="15.33203125" customWidth="1"/>
    <col min="7" max="7" width="12.77734375" customWidth="1"/>
    <col min="8" max="8" width="14.88671875" customWidth="1"/>
    <col min="9" max="10" width="12.5546875" customWidth="1"/>
    <col min="11" max="11" width="15.5546875" customWidth="1"/>
    <col min="12" max="12" width="12.5546875" customWidth="1"/>
  </cols>
  <sheetData>
    <row r="4" spans="2:12" ht="34.79999999999999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2" ht="33" customHeight="1" x14ac:dyDescent="0.3">
      <c r="B5" s="2" t="s">
        <v>11</v>
      </c>
      <c r="C5" s="5">
        <v>64848</v>
      </c>
      <c r="D5" s="4">
        <v>250000</v>
      </c>
      <c r="E5" s="3">
        <f>D5*20%</f>
        <v>50000</v>
      </c>
      <c r="F5" s="4">
        <f>(D5-E5)*(35%)</f>
        <v>70000</v>
      </c>
      <c r="G5" s="4">
        <f>(D5-(E5+F5))*17%</f>
        <v>22100</v>
      </c>
      <c r="H5" s="4">
        <f>E5+F5+G5</f>
        <v>142100</v>
      </c>
      <c r="I5" s="4">
        <f>H5/C5</f>
        <v>2.1912780656303972</v>
      </c>
      <c r="J5" s="4">
        <f>I5*40%+I5</f>
        <v>3.0677892918825562</v>
      </c>
      <c r="K5" s="4">
        <f>D5-H5</f>
        <v>107900</v>
      </c>
      <c r="L5" s="4">
        <f>(J5*C5)-H5</f>
        <v>56840</v>
      </c>
    </row>
    <row r="6" spans="2:12" ht="17.399999999999999" x14ac:dyDescent="0.3">
      <c r="B6" s="2" t="s">
        <v>12</v>
      </c>
      <c r="C6" s="5">
        <v>23006</v>
      </c>
      <c r="D6" s="4">
        <v>160000</v>
      </c>
      <c r="E6" s="3">
        <f t="shared" ref="E6:E11" si="0">D6*20%</f>
        <v>32000</v>
      </c>
      <c r="F6" s="4">
        <f t="shared" ref="F6:F11" si="1">(D6-E6)*(35%)</f>
        <v>44800</v>
      </c>
      <c r="G6" s="4">
        <f t="shared" ref="G6:G11" si="2">(D6-(E6+F6))*17%</f>
        <v>14144.000000000002</v>
      </c>
      <c r="H6" s="4">
        <f t="shared" ref="H6:H11" si="3">E6+F6+G6</f>
        <v>90944</v>
      </c>
      <c r="I6" s="4">
        <f t="shared" ref="I6:I11" si="4">H6/C6</f>
        <v>3.9530557245935842</v>
      </c>
      <c r="J6" s="4">
        <f t="shared" ref="J6:J11" si="5">I6*40%+I6</f>
        <v>5.5342780144310177</v>
      </c>
      <c r="K6" s="4">
        <f t="shared" ref="K6:K11" si="6">D6-H6</f>
        <v>69056</v>
      </c>
      <c r="L6" s="4">
        <f t="shared" ref="L6:L11" si="7">(J6*C6)-H6</f>
        <v>36377.599999999991</v>
      </c>
    </row>
    <row r="7" spans="2:12" ht="17.399999999999999" x14ac:dyDescent="0.3">
      <c r="B7" s="2" t="s">
        <v>13</v>
      </c>
      <c r="C7" s="5">
        <v>42880</v>
      </c>
      <c r="D7" s="4">
        <v>230000</v>
      </c>
      <c r="E7" s="3">
        <f t="shared" si="0"/>
        <v>46000</v>
      </c>
      <c r="F7" s="4">
        <f t="shared" si="1"/>
        <v>64399.999999999993</v>
      </c>
      <c r="G7" s="4">
        <f t="shared" si="2"/>
        <v>20332</v>
      </c>
      <c r="H7" s="4">
        <f t="shared" si="3"/>
        <v>130732</v>
      </c>
      <c r="I7" s="2">
        <f>H7/C7</f>
        <v>3.0487873134328356</v>
      </c>
      <c r="J7" s="4">
        <f t="shared" si="5"/>
        <v>4.2683022388059699</v>
      </c>
      <c r="K7" s="4">
        <f t="shared" si="6"/>
        <v>99268</v>
      </c>
      <c r="L7" s="4">
        <f t="shared" si="7"/>
        <v>52292.799999999988</v>
      </c>
    </row>
    <row r="8" spans="2:12" ht="17.399999999999999" x14ac:dyDescent="0.3">
      <c r="B8" s="2" t="s">
        <v>14</v>
      </c>
      <c r="C8" s="5">
        <v>23456</v>
      </c>
      <c r="D8" s="4">
        <v>140000</v>
      </c>
      <c r="E8" s="3">
        <f t="shared" si="0"/>
        <v>28000</v>
      </c>
      <c r="F8" s="4">
        <f t="shared" si="1"/>
        <v>39200</v>
      </c>
      <c r="G8" s="4">
        <f t="shared" si="2"/>
        <v>12376</v>
      </c>
      <c r="H8" s="4">
        <f t="shared" si="3"/>
        <v>79576</v>
      </c>
      <c r="I8" s="4">
        <f t="shared" si="4"/>
        <v>3.3925648021828105</v>
      </c>
      <c r="J8" s="4">
        <f t="shared" si="5"/>
        <v>4.7495907230559347</v>
      </c>
      <c r="K8" s="4">
        <f t="shared" si="6"/>
        <v>60424</v>
      </c>
      <c r="L8" s="4">
        <f t="shared" si="7"/>
        <v>31830.400000000009</v>
      </c>
    </row>
    <row r="9" spans="2:12" ht="17.399999999999999" x14ac:dyDescent="0.3">
      <c r="B9" s="2" t="s">
        <v>15</v>
      </c>
      <c r="C9" s="5">
        <v>23432</v>
      </c>
      <c r="D9" s="4">
        <v>200000</v>
      </c>
      <c r="E9" s="3">
        <f t="shared" si="0"/>
        <v>40000</v>
      </c>
      <c r="F9" s="4">
        <f t="shared" si="1"/>
        <v>56000</v>
      </c>
      <c r="G9" s="4">
        <f t="shared" si="2"/>
        <v>17680</v>
      </c>
      <c r="H9" s="4">
        <f t="shared" si="3"/>
        <v>113680</v>
      </c>
      <c r="I9" s="4">
        <f t="shared" si="4"/>
        <v>4.8514851485148514</v>
      </c>
      <c r="J9" s="4">
        <f t="shared" si="5"/>
        <v>6.7920792079207919</v>
      </c>
      <c r="K9" s="4">
        <f t="shared" si="6"/>
        <v>86320</v>
      </c>
      <c r="L9" s="4">
        <f t="shared" si="7"/>
        <v>45472</v>
      </c>
    </row>
    <row r="10" spans="2:12" ht="17.399999999999999" x14ac:dyDescent="0.3">
      <c r="B10" s="2" t="s">
        <v>16</v>
      </c>
      <c r="C10" s="5">
        <v>7558</v>
      </c>
      <c r="D10" s="4">
        <v>190000</v>
      </c>
      <c r="E10" s="3">
        <f t="shared" si="0"/>
        <v>38000</v>
      </c>
      <c r="F10" s="4">
        <f t="shared" si="1"/>
        <v>53200</v>
      </c>
      <c r="G10" s="4">
        <f t="shared" si="2"/>
        <v>16796</v>
      </c>
      <c r="H10" s="4">
        <f t="shared" si="3"/>
        <v>107996</v>
      </c>
      <c r="I10" s="4">
        <f t="shared" si="4"/>
        <v>14.288965334744642</v>
      </c>
      <c r="J10" s="4">
        <f t="shared" si="5"/>
        <v>20.0045514686425</v>
      </c>
      <c r="K10" s="4">
        <f t="shared" si="6"/>
        <v>82004</v>
      </c>
      <c r="L10" s="4">
        <f t="shared" si="7"/>
        <v>43198.400000000023</v>
      </c>
    </row>
    <row r="11" spans="2:12" ht="17.399999999999999" x14ac:dyDescent="0.3">
      <c r="B11" s="2" t="s">
        <v>17</v>
      </c>
      <c r="C11" s="5">
        <v>14585</v>
      </c>
      <c r="D11" s="4">
        <v>220000</v>
      </c>
      <c r="E11" s="3">
        <f t="shared" si="0"/>
        <v>44000</v>
      </c>
      <c r="F11" s="4">
        <f t="shared" si="1"/>
        <v>61599.999999999993</v>
      </c>
      <c r="G11" s="4">
        <f t="shared" si="2"/>
        <v>19448</v>
      </c>
      <c r="H11" s="4">
        <f t="shared" si="3"/>
        <v>125048</v>
      </c>
      <c r="I11" s="4">
        <f t="shared" si="4"/>
        <v>8.5737401439835441</v>
      </c>
      <c r="J11" s="4">
        <f t="shared" si="5"/>
        <v>12.003236201576962</v>
      </c>
      <c r="K11" s="4">
        <f t="shared" si="6"/>
        <v>94952</v>
      </c>
      <c r="L11" s="4">
        <f t="shared" si="7"/>
        <v>50019.200000000012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CA90-8897-4105-B62C-E1C82EE16BDF}">
  <dimension ref="B2:M55"/>
  <sheetViews>
    <sheetView tabSelected="1" topLeftCell="A37" zoomScale="73" workbookViewId="0">
      <selection activeCell="J47" sqref="J47"/>
    </sheetView>
  </sheetViews>
  <sheetFormatPr baseColWidth="10" defaultRowHeight="14.4" x14ac:dyDescent="0.3"/>
  <cols>
    <col min="4" max="4" width="22.5546875" customWidth="1"/>
    <col min="5" max="5" width="17.77734375" customWidth="1"/>
    <col min="6" max="6" width="15.44140625" customWidth="1"/>
    <col min="7" max="7" width="12.77734375" customWidth="1"/>
    <col min="8" max="8" width="14.5546875" customWidth="1"/>
    <col min="9" max="9" width="14.21875" customWidth="1"/>
    <col min="10" max="10" width="15.33203125" customWidth="1"/>
  </cols>
  <sheetData>
    <row r="2" spans="3:13" x14ac:dyDescent="0.3">
      <c r="C2" s="43" t="s">
        <v>43</v>
      </c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3:13" x14ac:dyDescent="0.3">
      <c r="C3" s="43" t="s">
        <v>42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3:13" ht="28.8" x14ac:dyDescent="0.3"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41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27</v>
      </c>
    </row>
    <row r="5" spans="3:13" x14ac:dyDescent="0.3">
      <c r="C5" s="6"/>
      <c r="D5" s="6"/>
      <c r="E5" s="6"/>
      <c r="F5" s="36">
        <v>15</v>
      </c>
      <c r="G5" s="9">
        <v>0.12</v>
      </c>
      <c r="H5" s="9">
        <v>7.0000000000000007E-2</v>
      </c>
      <c r="I5" s="9"/>
      <c r="J5" s="35">
        <v>6.5000000000000002E-2</v>
      </c>
      <c r="K5" s="9">
        <v>0.04</v>
      </c>
      <c r="L5" s="6"/>
      <c r="M5" s="6"/>
    </row>
    <row r="6" spans="3:13" x14ac:dyDescent="0.3">
      <c r="C6" s="7">
        <v>50026</v>
      </c>
      <c r="D6" s="8" t="s">
        <v>28</v>
      </c>
      <c r="E6" s="7">
        <v>57</v>
      </c>
      <c r="F6" s="7">
        <f>E6*$F$5</f>
        <v>855</v>
      </c>
      <c r="G6" s="7">
        <f>F6*$G$5</f>
        <v>102.6</v>
      </c>
      <c r="H6" s="7">
        <f>F6*$G$5</f>
        <v>102.6</v>
      </c>
      <c r="I6" s="7">
        <f>SUM(F6:H6)</f>
        <v>1060.2</v>
      </c>
      <c r="J6" s="7">
        <f>F6*$J$5</f>
        <v>55.575000000000003</v>
      </c>
      <c r="K6" s="7">
        <f>F6*$K$5</f>
        <v>34.200000000000003</v>
      </c>
      <c r="L6" s="7">
        <f>SUM(J6:K6)</f>
        <v>89.775000000000006</v>
      </c>
      <c r="M6" s="7">
        <f>I6-L6</f>
        <v>970.42500000000007</v>
      </c>
    </row>
    <row r="7" spans="3:13" x14ac:dyDescent="0.3">
      <c r="C7" s="7">
        <v>50027</v>
      </c>
      <c r="D7" s="8" t="s">
        <v>29</v>
      </c>
      <c r="E7" s="7">
        <v>80.23</v>
      </c>
      <c r="F7" s="7">
        <f t="shared" ref="F7:F18" si="0">E7*$F$5</f>
        <v>1203.45</v>
      </c>
      <c r="G7" s="7">
        <f t="shared" ref="G7:G18" si="1">F7*$G$5</f>
        <v>144.41399999999999</v>
      </c>
      <c r="H7" s="7">
        <f t="shared" ref="H7:H18" si="2">F7*$G$5</f>
        <v>144.41399999999999</v>
      </c>
      <c r="I7" s="7">
        <f t="shared" ref="I7:I18" si="3">SUM(F7:H7)</f>
        <v>1492.278</v>
      </c>
      <c r="J7" s="7">
        <f t="shared" ref="J7:J18" si="4">F7*$J$5</f>
        <v>78.224250000000012</v>
      </c>
      <c r="K7" s="7">
        <f t="shared" ref="K7:K18" si="5">F7*$K$5</f>
        <v>48.138000000000005</v>
      </c>
      <c r="L7" s="7">
        <f t="shared" ref="L7:L18" si="6">SUM(J7:K7)</f>
        <v>126.36225000000002</v>
      </c>
      <c r="M7" s="7">
        <f t="shared" ref="M7:M18" si="7">I7-L7</f>
        <v>1365.9157500000001</v>
      </c>
    </row>
    <row r="8" spans="3:13" x14ac:dyDescent="0.3">
      <c r="C8" s="7">
        <v>50028</v>
      </c>
      <c r="D8" s="8" t="s">
        <v>30</v>
      </c>
      <c r="E8" s="7">
        <v>27.3</v>
      </c>
      <c r="F8" s="7">
        <f t="shared" si="0"/>
        <v>409.5</v>
      </c>
      <c r="G8" s="7">
        <f t="shared" si="1"/>
        <v>49.14</v>
      </c>
      <c r="H8" s="7">
        <f t="shared" si="2"/>
        <v>49.14</v>
      </c>
      <c r="I8" s="7">
        <f t="shared" si="3"/>
        <v>507.78</v>
      </c>
      <c r="J8" s="7">
        <f t="shared" si="4"/>
        <v>26.6175</v>
      </c>
      <c r="K8" s="7">
        <f t="shared" si="5"/>
        <v>16.38</v>
      </c>
      <c r="L8" s="7">
        <f t="shared" si="6"/>
        <v>42.997500000000002</v>
      </c>
      <c r="M8" s="7">
        <f t="shared" si="7"/>
        <v>464.78249999999997</v>
      </c>
    </row>
    <row r="9" spans="3:13" x14ac:dyDescent="0.3">
      <c r="C9" s="7">
        <v>50029</v>
      </c>
      <c r="D9" s="8" t="s">
        <v>31</v>
      </c>
      <c r="E9" s="7">
        <v>45.6</v>
      </c>
      <c r="F9" s="7">
        <f t="shared" si="0"/>
        <v>684</v>
      </c>
      <c r="G9" s="7">
        <f t="shared" si="1"/>
        <v>82.08</v>
      </c>
      <c r="H9" s="7">
        <f t="shared" si="2"/>
        <v>82.08</v>
      </c>
      <c r="I9" s="7">
        <f t="shared" si="3"/>
        <v>848.16000000000008</v>
      </c>
      <c r="J9" s="7">
        <f t="shared" si="4"/>
        <v>44.46</v>
      </c>
      <c r="K9" s="7">
        <f t="shared" si="5"/>
        <v>27.36</v>
      </c>
      <c r="L9" s="7">
        <f t="shared" si="6"/>
        <v>71.819999999999993</v>
      </c>
      <c r="M9" s="7">
        <f t="shared" si="7"/>
        <v>776.34000000000015</v>
      </c>
    </row>
    <row r="10" spans="3:13" x14ac:dyDescent="0.3">
      <c r="C10" s="7">
        <v>50030</v>
      </c>
      <c r="D10" s="8" t="s">
        <v>32</v>
      </c>
      <c r="E10" s="7">
        <v>75.599999999999994</v>
      </c>
      <c r="F10" s="7">
        <f t="shared" si="0"/>
        <v>1134</v>
      </c>
      <c r="G10" s="7">
        <f t="shared" si="1"/>
        <v>136.07999999999998</v>
      </c>
      <c r="H10" s="7">
        <f t="shared" si="2"/>
        <v>136.07999999999998</v>
      </c>
      <c r="I10" s="7">
        <f t="shared" si="3"/>
        <v>1406.1599999999999</v>
      </c>
      <c r="J10" s="7">
        <f t="shared" si="4"/>
        <v>73.710000000000008</v>
      </c>
      <c r="K10" s="7">
        <f t="shared" si="5"/>
        <v>45.36</v>
      </c>
      <c r="L10" s="7">
        <f t="shared" si="6"/>
        <v>119.07000000000001</v>
      </c>
      <c r="M10" s="7">
        <f t="shared" si="7"/>
        <v>1287.0899999999999</v>
      </c>
    </row>
    <row r="11" spans="3:13" x14ac:dyDescent="0.3">
      <c r="C11" s="7">
        <v>50031</v>
      </c>
      <c r="D11" s="8" t="s">
        <v>33</v>
      </c>
      <c r="E11" s="7">
        <v>60.2</v>
      </c>
      <c r="F11" s="7">
        <f t="shared" si="0"/>
        <v>903</v>
      </c>
      <c r="G11" s="7">
        <f t="shared" si="1"/>
        <v>108.36</v>
      </c>
      <c r="H11" s="7">
        <f t="shared" si="2"/>
        <v>108.36</v>
      </c>
      <c r="I11" s="7">
        <f t="shared" si="3"/>
        <v>1119.72</v>
      </c>
      <c r="J11" s="7">
        <f t="shared" si="4"/>
        <v>58.695</v>
      </c>
      <c r="K11" s="7">
        <f t="shared" si="5"/>
        <v>36.119999999999997</v>
      </c>
      <c r="L11" s="7">
        <f t="shared" si="6"/>
        <v>94.814999999999998</v>
      </c>
      <c r="M11" s="7">
        <f t="shared" si="7"/>
        <v>1024.905</v>
      </c>
    </row>
    <row r="12" spans="3:13" x14ac:dyDescent="0.3">
      <c r="C12" s="7">
        <v>50032</v>
      </c>
      <c r="D12" s="8" t="s">
        <v>34</v>
      </c>
      <c r="E12" s="7">
        <v>45.2</v>
      </c>
      <c r="F12" s="7">
        <f t="shared" si="0"/>
        <v>678</v>
      </c>
      <c r="G12" s="7">
        <f t="shared" si="1"/>
        <v>81.36</v>
      </c>
      <c r="H12" s="7">
        <f t="shared" si="2"/>
        <v>81.36</v>
      </c>
      <c r="I12" s="7">
        <f t="shared" si="3"/>
        <v>840.72</v>
      </c>
      <c r="J12" s="7">
        <f t="shared" si="4"/>
        <v>44.07</v>
      </c>
      <c r="K12" s="7">
        <f t="shared" si="5"/>
        <v>27.12</v>
      </c>
      <c r="L12" s="7">
        <f t="shared" si="6"/>
        <v>71.19</v>
      </c>
      <c r="M12" s="7">
        <f t="shared" si="7"/>
        <v>769.53</v>
      </c>
    </row>
    <row r="13" spans="3:13" x14ac:dyDescent="0.3">
      <c r="C13" s="7">
        <v>50033</v>
      </c>
      <c r="D13" s="8" t="s">
        <v>35</v>
      </c>
      <c r="E13" s="7">
        <v>25.6</v>
      </c>
      <c r="F13" s="7">
        <f t="shared" si="0"/>
        <v>384</v>
      </c>
      <c r="G13" s="7">
        <f t="shared" si="1"/>
        <v>46.08</v>
      </c>
      <c r="H13" s="7">
        <f t="shared" si="2"/>
        <v>46.08</v>
      </c>
      <c r="I13" s="7">
        <f t="shared" si="3"/>
        <v>476.15999999999997</v>
      </c>
      <c r="J13" s="7">
        <f t="shared" si="4"/>
        <v>24.96</v>
      </c>
      <c r="K13" s="7">
        <f t="shared" si="5"/>
        <v>15.36</v>
      </c>
      <c r="L13" s="7">
        <f t="shared" si="6"/>
        <v>40.32</v>
      </c>
      <c r="M13" s="7">
        <f t="shared" si="7"/>
        <v>435.84</v>
      </c>
    </row>
    <row r="14" spans="3:13" x14ac:dyDescent="0.3">
      <c r="C14" s="7">
        <v>50034</v>
      </c>
      <c r="D14" s="8" t="s">
        <v>36</v>
      </c>
      <c r="E14" s="7">
        <v>48.9</v>
      </c>
      <c r="F14" s="7">
        <f t="shared" si="0"/>
        <v>733.5</v>
      </c>
      <c r="G14" s="7">
        <f t="shared" si="1"/>
        <v>88.02</v>
      </c>
      <c r="H14" s="7">
        <f t="shared" si="2"/>
        <v>88.02</v>
      </c>
      <c r="I14" s="7">
        <f t="shared" si="3"/>
        <v>909.54</v>
      </c>
      <c r="J14" s="7">
        <f t="shared" si="4"/>
        <v>47.677500000000002</v>
      </c>
      <c r="K14" s="7">
        <f t="shared" si="5"/>
        <v>29.34</v>
      </c>
      <c r="L14" s="7">
        <f t="shared" si="6"/>
        <v>77.017499999999998</v>
      </c>
      <c r="M14" s="7">
        <f t="shared" si="7"/>
        <v>832.52249999999992</v>
      </c>
    </row>
    <row r="15" spans="3:13" x14ac:dyDescent="0.3">
      <c r="C15" s="7">
        <v>50035</v>
      </c>
      <c r="D15" s="8" t="s">
        <v>37</v>
      </c>
      <c r="E15" s="7">
        <v>78.900000000000006</v>
      </c>
      <c r="F15" s="7">
        <f t="shared" si="0"/>
        <v>1183.5</v>
      </c>
      <c r="G15" s="7">
        <f t="shared" si="1"/>
        <v>142.01999999999998</v>
      </c>
      <c r="H15" s="7">
        <f t="shared" si="2"/>
        <v>142.01999999999998</v>
      </c>
      <c r="I15" s="7">
        <f t="shared" si="3"/>
        <v>1467.54</v>
      </c>
      <c r="J15" s="7">
        <f t="shared" si="4"/>
        <v>76.927500000000009</v>
      </c>
      <c r="K15" s="7">
        <f t="shared" si="5"/>
        <v>47.34</v>
      </c>
      <c r="L15" s="7">
        <f t="shared" si="6"/>
        <v>124.26750000000001</v>
      </c>
      <c r="M15" s="7">
        <f t="shared" si="7"/>
        <v>1343.2725</v>
      </c>
    </row>
    <row r="16" spans="3:13" x14ac:dyDescent="0.3">
      <c r="C16" s="7">
        <v>50036</v>
      </c>
      <c r="D16" s="8" t="s">
        <v>38</v>
      </c>
      <c r="E16" s="7">
        <v>86.3</v>
      </c>
      <c r="F16" s="7">
        <f t="shared" si="0"/>
        <v>1294.5</v>
      </c>
      <c r="G16" s="7">
        <f t="shared" si="1"/>
        <v>155.34</v>
      </c>
      <c r="H16" s="7">
        <f t="shared" si="2"/>
        <v>155.34</v>
      </c>
      <c r="I16" s="7">
        <f t="shared" si="3"/>
        <v>1605.1799999999998</v>
      </c>
      <c r="J16" s="7">
        <f t="shared" si="4"/>
        <v>84.142499999999998</v>
      </c>
      <c r="K16" s="7">
        <f t="shared" si="5"/>
        <v>51.78</v>
      </c>
      <c r="L16" s="7">
        <f t="shared" si="6"/>
        <v>135.92250000000001</v>
      </c>
      <c r="M16" s="7">
        <f t="shared" si="7"/>
        <v>1469.2574999999997</v>
      </c>
    </row>
    <row r="17" spans="2:13" x14ac:dyDescent="0.3">
      <c r="C17" s="7">
        <v>50037</v>
      </c>
      <c r="D17" s="8" t="s">
        <v>39</v>
      </c>
      <c r="E17" s="7">
        <v>78.5</v>
      </c>
      <c r="F17" s="7">
        <f t="shared" si="0"/>
        <v>1177.5</v>
      </c>
      <c r="G17" s="7">
        <f t="shared" si="1"/>
        <v>141.29999999999998</v>
      </c>
      <c r="H17" s="7">
        <f t="shared" si="2"/>
        <v>141.29999999999998</v>
      </c>
      <c r="I17" s="7">
        <f t="shared" si="3"/>
        <v>1460.1</v>
      </c>
      <c r="J17" s="7">
        <f t="shared" si="4"/>
        <v>76.537500000000009</v>
      </c>
      <c r="K17" s="7">
        <f t="shared" si="5"/>
        <v>47.1</v>
      </c>
      <c r="L17" s="7">
        <f t="shared" si="6"/>
        <v>123.63750000000002</v>
      </c>
      <c r="M17" s="7">
        <f t="shared" si="7"/>
        <v>1336.4624999999999</v>
      </c>
    </row>
    <row r="18" spans="2:13" x14ac:dyDescent="0.3">
      <c r="C18" s="7">
        <v>50038</v>
      </c>
      <c r="D18" s="8" t="s">
        <v>40</v>
      </c>
      <c r="E18" s="7">
        <v>45.8</v>
      </c>
      <c r="F18" s="7">
        <f t="shared" si="0"/>
        <v>687</v>
      </c>
      <c r="G18" s="7">
        <f t="shared" si="1"/>
        <v>82.44</v>
      </c>
      <c r="H18" s="7">
        <f t="shared" si="2"/>
        <v>82.44</v>
      </c>
      <c r="I18" s="7">
        <f t="shared" si="3"/>
        <v>851.88000000000011</v>
      </c>
      <c r="J18" s="7">
        <f t="shared" si="4"/>
        <v>44.655000000000001</v>
      </c>
      <c r="K18" s="7">
        <f t="shared" si="5"/>
        <v>27.48</v>
      </c>
      <c r="L18" s="7">
        <f t="shared" si="6"/>
        <v>72.135000000000005</v>
      </c>
      <c r="M18" s="7">
        <f t="shared" si="7"/>
        <v>779.74500000000012</v>
      </c>
    </row>
    <row r="21" spans="2:13" ht="18" x14ac:dyDescent="0.35">
      <c r="B21" s="14" t="s">
        <v>59</v>
      </c>
    </row>
    <row r="23" spans="2:13" ht="15" thickBot="1" x14ac:dyDescent="0.35"/>
    <row r="24" spans="2:13" ht="27" customHeight="1" thickBot="1" x14ac:dyDescent="0.35">
      <c r="D24" s="10" t="s">
        <v>44</v>
      </c>
      <c r="E24" s="11" t="s">
        <v>45</v>
      </c>
      <c r="F24" s="10" t="s">
        <v>46</v>
      </c>
      <c r="G24" s="10" t="s">
        <v>47</v>
      </c>
      <c r="H24" s="34">
        <v>37182</v>
      </c>
    </row>
    <row r="25" spans="2:13" ht="15" thickBot="1" x14ac:dyDescent="0.35">
      <c r="D25" s="12" t="s">
        <v>53</v>
      </c>
      <c r="E25" s="13">
        <v>26795</v>
      </c>
      <c r="F25" s="32">
        <f ca="1">YEAR(NOW())-YEAR(E25)</f>
        <v>52</v>
      </c>
      <c r="G25" s="33">
        <f>2001-1973</f>
        <v>28</v>
      </c>
    </row>
    <row r="26" spans="2:13" ht="15" thickBot="1" x14ac:dyDescent="0.35">
      <c r="D26" s="12" t="s">
        <v>48</v>
      </c>
      <c r="E26" s="13">
        <v>23642</v>
      </c>
      <c r="F26" s="32">
        <f t="shared" ref="F26:F30" ca="1" si="8">YEAR(NOW())-YEAR(E26)</f>
        <v>61</v>
      </c>
      <c r="G26" s="33">
        <f>2001-1964</f>
        <v>37</v>
      </c>
    </row>
    <row r="27" spans="2:13" ht="15" thickBot="1" x14ac:dyDescent="0.35">
      <c r="D27" s="12" t="s">
        <v>49</v>
      </c>
      <c r="E27" s="13">
        <v>30290</v>
      </c>
      <c r="F27" s="32">
        <f t="shared" ca="1" si="8"/>
        <v>43</v>
      </c>
      <c r="G27" s="33">
        <f>2001-1982-1</f>
        <v>18</v>
      </c>
    </row>
    <row r="28" spans="2:13" ht="15" thickBot="1" x14ac:dyDescent="0.35">
      <c r="D28" s="12" t="s">
        <v>50</v>
      </c>
      <c r="E28" s="13">
        <v>31853</v>
      </c>
      <c r="F28" s="32">
        <f t="shared" ca="1" si="8"/>
        <v>38</v>
      </c>
      <c r="G28" s="33">
        <f>2001-1987</f>
        <v>14</v>
      </c>
    </row>
    <row r="29" spans="2:13" ht="15" thickBot="1" x14ac:dyDescent="0.35">
      <c r="D29" s="12" t="s">
        <v>51</v>
      </c>
      <c r="E29" s="13">
        <v>28914</v>
      </c>
      <c r="F29" s="32">
        <f t="shared" ca="1" si="8"/>
        <v>46</v>
      </c>
      <c r="G29" s="33">
        <f>2001-1979</f>
        <v>22</v>
      </c>
    </row>
    <row r="30" spans="2:13" ht="15" thickBot="1" x14ac:dyDescent="0.35">
      <c r="D30" s="12" t="s">
        <v>52</v>
      </c>
      <c r="E30" s="13">
        <v>35111</v>
      </c>
      <c r="F30" s="32">
        <f t="shared" ca="1" si="8"/>
        <v>29</v>
      </c>
      <c r="G30" s="33">
        <f>2001-1996</f>
        <v>5</v>
      </c>
    </row>
    <row r="32" spans="2:13" ht="15" thickBot="1" x14ac:dyDescent="0.35">
      <c r="I32" s="34">
        <v>45748</v>
      </c>
    </row>
    <row r="33" spans="2:10" ht="15.6" thickTop="1" thickBot="1" x14ac:dyDescent="0.35">
      <c r="D33" s="39" t="s">
        <v>54</v>
      </c>
      <c r="E33" s="39"/>
      <c r="F33" s="39"/>
      <c r="G33" s="37">
        <f>G26-G25</f>
        <v>9</v>
      </c>
      <c r="I33" s="34">
        <v>45915</v>
      </c>
    </row>
    <row r="34" spans="2:10" ht="15.6" thickTop="1" thickBot="1" x14ac:dyDescent="0.35">
      <c r="D34" s="39" t="s">
        <v>55</v>
      </c>
      <c r="E34" s="39"/>
      <c r="F34" s="39"/>
      <c r="G34" s="37">
        <f>2009-1996</f>
        <v>13</v>
      </c>
    </row>
    <row r="35" spans="2:10" ht="15.6" thickTop="1" thickBot="1" x14ac:dyDescent="0.35">
      <c r="D35" s="39" t="s">
        <v>56</v>
      </c>
      <c r="E35" s="39"/>
      <c r="F35" s="39"/>
      <c r="G35" s="38">
        <f ca="1">F29-F28</f>
        <v>8</v>
      </c>
      <c r="I35" s="34">
        <v>45651</v>
      </c>
    </row>
    <row r="36" spans="2:10" ht="15.6" thickTop="1" thickBot="1" x14ac:dyDescent="0.35">
      <c r="D36" s="39" t="s">
        <v>57</v>
      </c>
      <c r="E36" s="39"/>
      <c r="F36" s="39"/>
      <c r="G36" s="37">
        <f>I33-I32</f>
        <v>167</v>
      </c>
    </row>
    <row r="37" spans="2:10" ht="15.6" thickTop="1" thickBot="1" x14ac:dyDescent="0.35">
      <c r="D37" s="39" t="s">
        <v>58</v>
      </c>
      <c r="E37" s="39"/>
      <c r="F37" s="39"/>
      <c r="G37" s="37">
        <f>I32-I35</f>
        <v>97</v>
      </c>
    </row>
    <row r="38" spans="2:10" ht="15" thickTop="1" x14ac:dyDescent="0.3"/>
    <row r="41" spans="2:10" ht="18" x14ac:dyDescent="0.35">
      <c r="B41" s="14" t="s">
        <v>59</v>
      </c>
    </row>
    <row r="44" spans="2:10" x14ac:dyDescent="0.3">
      <c r="D44" s="40" t="s">
        <v>60</v>
      </c>
      <c r="E44" s="40"/>
      <c r="F44" s="40"/>
      <c r="G44" s="40"/>
    </row>
    <row r="46" spans="2:10" ht="28.8" x14ac:dyDescent="0.3">
      <c r="D46" s="16" t="s">
        <v>61</v>
      </c>
      <c r="E46" s="17" t="s">
        <v>62</v>
      </c>
      <c r="F46" s="18" t="s">
        <v>63</v>
      </c>
      <c r="G46" s="18" t="s">
        <v>64</v>
      </c>
      <c r="H46" s="19" t="s">
        <v>65</v>
      </c>
      <c r="I46" s="20" t="s">
        <v>66</v>
      </c>
      <c r="J46" s="15"/>
    </row>
    <row r="47" spans="2:10" x14ac:dyDescent="0.3">
      <c r="D47" s="21" t="s">
        <v>76</v>
      </c>
      <c r="E47" s="21" t="s">
        <v>68</v>
      </c>
      <c r="F47" s="24">
        <v>12.2615803815</v>
      </c>
      <c r="G47" s="28">
        <v>12.2615803815</v>
      </c>
      <c r="H47" s="26">
        <v>12.2615803815</v>
      </c>
      <c r="I47" s="24">
        <f>TRUNC(F47,4)</f>
        <v>12.2615</v>
      </c>
    </row>
    <row r="48" spans="2:10" x14ac:dyDescent="0.3">
      <c r="D48" s="22" t="s">
        <v>77</v>
      </c>
      <c r="E48" s="22" t="s">
        <v>69</v>
      </c>
      <c r="F48" s="24">
        <v>22.972972973000001</v>
      </c>
      <c r="G48" s="28">
        <v>22.972972973000001</v>
      </c>
      <c r="H48" s="26">
        <v>22.972972973000001</v>
      </c>
      <c r="I48" s="24">
        <f t="shared" ref="I48:I54" si="9">TRUNC(F48,4)</f>
        <v>22.972899999999999</v>
      </c>
    </row>
    <row r="49" spans="4:9" x14ac:dyDescent="0.3">
      <c r="D49" s="22" t="s">
        <v>78</v>
      </c>
      <c r="E49" s="22" t="s">
        <v>70</v>
      </c>
      <c r="F49" s="24">
        <v>10.6175514626</v>
      </c>
      <c r="G49" s="28">
        <v>10.6175514626</v>
      </c>
      <c r="H49" s="26">
        <v>10.6175514626</v>
      </c>
      <c r="I49" s="24">
        <f t="shared" si="9"/>
        <v>10.6175</v>
      </c>
    </row>
    <row r="50" spans="4:9" x14ac:dyDescent="0.3">
      <c r="D50" s="22" t="s">
        <v>79</v>
      </c>
      <c r="E50" s="22" t="s">
        <v>71</v>
      </c>
      <c r="F50" s="24">
        <v>12.125984252</v>
      </c>
      <c r="G50" s="28">
        <v>12.125984252</v>
      </c>
      <c r="H50" s="26">
        <v>12.125984252</v>
      </c>
      <c r="I50" s="24">
        <f t="shared" si="9"/>
        <v>12.1259</v>
      </c>
    </row>
    <row r="51" spans="4:9" x14ac:dyDescent="0.3">
      <c r="D51" s="22" t="s">
        <v>80</v>
      </c>
      <c r="E51" s="22" t="s">
        <v>72</v>
      </c>
      <c r="F51" s="24">
        <v>6.5217391304000003</v>
      </c>
      <c r="G51" s="28">
        <v>6.5217391304000003</v>
      </c>
      <c r="H51" s="26">
        <v>6.5217391304000003</v>
      </c>
      <c r="I51" s="24">
        <f t="shared" si="9"/>
        <v>6.5217000000000001</v>
      </c>
    </row>
    <row r="52" spans="4:9" x14ac:dyDescent="0.3">
      <c r="D52" s="22" t="s">
        <v>83</v>
      </c>
      <c r="E52" s="22" t="s">
        <v>73</v>
      </c>
      <c r="F52" s="24">
        <v>7.4626865671999996</v>
      </c>
      <c r="G52" s="28">
        <v>7.4626865671999996</v>
      </c>
      <c r="H52" s="26">
        <v>7.4626865671999996</v>
      </c>
      <c r="I52" s="24">
        <f t="shared" si="9"/>
        <v>7.4626000000000001</v>
      </c>
    </row>
    <row r="53" spans="4:9" x14ac:dyDescent="0.3">
      <c r="D53" s="22" t="s">
        <v>81</v>
      </c>
      <c r="E53" s="22" t="s">
        <v>74</v>
      </c>
      <c r="F53" s="24">
        <v>22.661870503599999</v>
      </c>
      <c r="G53" s="28">
        <v>22.661870503599999</v>
      </c>
      <c r="H53" s="26">
        <v>22.661870503599999</v>
      </c>
      <c r="I53" s="24">
        <f t="shared" si="9"/>
        <v>22.661799999999999</v>
      </c>
    </row>
    <row r="54" spans="4:9" x14ac:dyDescent="0.3">
      <c r="D54" s="22" t="s">
        <v>82</v>
      </c>
      <c r="E54" s="22" t="s">
        <v>75</v>
      </c>
      <c r="F54" s="25">
        <v>7.3212034785000002</v>
      </c>
      <c r="G54" s="29">
        <v>7.3212034785000002</v>
      </c>
      <c r="H54" s="27">
        <v>7.3212034785000002</v>
      </c>
      <c r="I54" s="24">
        <f t="shared" si="9"/>
        <v>7.3212000000000002</v>
      </c>
    </row>
    <row r="55" spans="4:9" x14ac:dyDescent="0.3">
      <c r="D55" s="41" t="s">
        <v>67</v>
      </c>
      <c r="E55" s="42"/>
      <c r="F55" s="23">
        <f>SUM(F47:F54)</f>
        <v>101.94558874879999</v>
      </c>
      <c r="G55" s="30">
        <f>SUM(G47:G54)</f>
        <v>101.94558874879999</v>
      </c>
      <c r="H55" s="31">
        <f>SUM(H47:H54)</f>
        <v>101.94558874879999</v>
      </c>
      <c r="I55" s="23">
        <f t="shared" ref="I55" si="10">SUM(I47:I54)</f>
        <v>101.9451</v>
      </c>
    </row>
  </sheetData>
  <mergeCells count="9">
    <mergeCell ref="D37:F37"/>
    <mergeCell ref="D44:G44"/>
    <mergeCell ref="D55:E55"/>
    <mergeCell ref="C3:M3"/>
    <mergeCell ref="C2:M2"/>
    <mergeCell ref="D33:F33"/>
    <mergeCell ref="D34:F34"/>
    <mergeCell ref="D35:F35"/>
    <mergeCell ref="D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2025-04-01T17:09:01Z</dcterms:created>
  <dcterms:modified xsi:type="dcterms:W3CDTF">2025-04-28T17:15:57Z</dcterms:modified>
</cp:coreProperties>
</file>