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iceShop" sheetId="1" r:id="rId4"/>
    <sheet state="visible" name="DefectDojo" sheetId="2" r:id="rId5"/>
    <sheet state="visible" name="Owasp Benchmark Project" sheetId="3" r:id="rId6"/>
  </sheets>
  <definedNames/>
  <calcPr/>
</workbook>
</file>

<file path=xl/sharedStrings.xml><?xml version="1.0" encoding="utf-8"?>
<sst xmlns="http://schemas.openxmlformats.org/spreadsheetml/2006/main" count="400" uniqueCount="113">
  <si>
    <t>Juice Shop Prototype</t>
  </si>
  <si>
    <t>Vulnerablility</t>
  </si>
  <si>
    <t>Found</t>
  </si>
  <si>
    <t>FP</t>
  </si>
  <si>
    <t>TP</t>
  </si>
  <si>
    <t>TN</t>
  </si>
  <si>
    <t>TPR</t>
  </si>
  <si>
    <t>FPR</t>
  </si>
  <si>
    <t>Prototype</t>
  </si>
  <si>
    <t>Total</t>
  </si>
  <si>
    <t xml:space="preserve">TP </t>
  </si>
  <si>
    <t>FN</t>
  </si>
  <si>
    <t>Precision</t>
  </si>
  <si>
    <t>Recall</t>
  </si>
  <si>
    <t>CMP</t>
  </si>
  <si>
    <t>Broken Access Control</t>
  </si>
  <si>
    <t>SQL Lite Injection</t>
  </si>
  <si>
    <t>SourcCodeDisclosre</t>
  </si>
  <si>
    <t>Private IP Disclosure</t>
  </si>
  <si>
    <t>BackupfileDisclores</t>
  </si>
  <si>
    <t>A05 Security Misconfiguration</t>
  </si>
  <si>
    <t>XSS Persistent</t>
  </si>
  <si>
    <t>Injection</t>
  </si>
  <si>
    <t xml:space="preserve">URL Rewrite </t>
  </si>
  <si>
    <t>XSS</t>
  </si>
  <si>
    <t>Cors Mis</t>
  </si>
  <si>
    <t>Owasp Juice Snyk</t>
  </si>
  <si>
    <t>SQLInjection</t>
  </si>
  <si>
    <t>NoSqlInjection</t>
  </si>
  <si>
    <t>HarcodedSecret</t>
  </si>
  <si>
    <t>Path Traversal</t>
  </si>
  <si>
    <t>CSRF</t>
  </si>
  <si>
    <t>SSRF</t>
  </si>
  <si>
    <t>ReDos</t>
  </si>
  <si>
    <t>Arbitary File Write</t>
  </si>
  <si>
    <t>Use of Hardcoded Cred</t>
  </si>
  <si>
    <t>Total positives</t>
  </si>
  <si>
    <t>Accuracy</t>
  </si>
  <si>
    <t>True positive rate/Recall</t>
  </si>
  <si>
    <t>Snyk</t>
  </si>
  <si>
    <t>Actual Positive</t>
  </si>
  <si>
    <t>Cryptographic Failures</t>
  </si>
  <si>
    <t>Cross-Site Request Forgery (CSRF)</t>
  </si>
  <si>
    <t>Security Misconfiguration</t>
  </si>
  <si>
    <t>Owasp Scan Juice Shop</t>
  </si>
  <si>
    <t>Owasp Zap Proxy</t>
  </si>
  <si>
    <t>Source Code Disclosure - File Inclusion</t>
  </si>
  <si>
    <t>HTTP Only Site</t>
  </si>
  <si>
    <t>Insecure HTTP Method</t>
  </si>
  <si>
    <t>Possible Username Enumeration</t>
  </si>
  <si>
    <t>Cookie slack detector</t>
  </si>
  <si>
    <t>CORS Header</t>
  </si>
  <si>
    <t>Bypassing 293</t>
  </si>
  <si>
    <t>Cloud Metadata Potentially Exposed</t>
  </si>
  <si>
    <t>SQL Injection</t>
  </si>
  <si>
    <t>Integer Overflow Error</t>
  </si>
  <si>
    <t>Owasp Scan</t>
  </si>
  <si>
    <t>Actual</t>
  </si>
  <si>
    <t>Defect Dojo Snyk Results</t>
  </si>
  <si>
    <t>Open Redirect</t>
  </si>
  <si>
    <t xml:space="preserve">Insecure XML </t>
  </si>
  <si>
    <t>Software and Data Integrity Failures</t>
  </si>
  <si>
    <t>Deserialization of Untrusted Data</t>
  </si>
  <si>
    <t>Insecure Xml Parser</t>
  </si>
  <si>
    <t>Security_Misconfiguration/</t>
  </si>
  <si>
    <t>Vulnerable_and_Outdated_Components/</t>
  </si>
  <si>
    <t>Source code disclosure - File inclusion</t>
  </si>
  <si>
    <t>Software_and_Data_Integrity_Failures/</t>
  </si>
  <si>
    <t>Broken Authentication</t>
  </si>
  <si>
    <t>Pathtraversal</t>
  </si>
  <si>
    <t>SQL INjection</t>
  </si>
  <si>
    <t>Session Id Expiry Time/Max Age is excessive</t>
  </si>
  <si>
    <t>Abesencte of Anti SCFR Tocken</t>
  </si>
  <si>
    <t xml:space="preserve">Anti CSRF Tockens check </t>
  </si>
  <si>
    <t>Backup File Disclosure</t>
  </si>
  <si>
    <t>Bypassing 404</t>
  </si>
  <si>
    <t>Content Security Policy (CSP) Header Not Set</t>
  </si>
  <si>
    <t>Missing Anti Clickjacking header</t>
  </si>
  <si>
    <t>Proxy dislosure</t>
  </si>
  <si>
    <t>Session ID Transmitted</t>
  </si>
  <si>
    <t xml:space="preserve">Vulnerablibe JS Lib </t>
  </si>
  <si>
    <t xml:space="preserve">Cross domain Javascript </t>
  </si>
  <si>
    <t>Timestamp disclouse</t>
  </si>
  <si>
    <t>X-Content-Type-Options Header Missing</t>
  </si>
  <si>
    <t>Timestamp Disclosure - Unix</t>
  </si>
  <si>
    <t>Snyk Calc</t>
  </si>
  <si>
    <t>Actual positve</t>
  </si>
  <si>
    <t>Actual negative</t>
  </si>
  <si>
    <t>Identification and Authentication Failures</t>
  </si>
  <si>
    <t>Security Misconfuguration</t>
  </si>
  <si>
    <t>Use of Insufficiently Random Values</t>
  </si>
  <si>
    <t>Server Information Exposure</t>
  </si>
  <si>
    <t>Use of a Broken or Risky Cryptographic Algorithm</t>
  </si>
  <si>
    <t>Owasp ZAP Scan</t>
  </si>
  <si>
    <t xml:space="preserve">Broken Access Control </t>
  </si>
  <si>
    <t>Insecure Design</t>
  </si>
  <si>
    <t>Command Injection</t>
  </si>
  <si>
    <t>LDAP Injection</t>
  </si>
  <si>
    <t>XPath Injection</t>
  </si>
  <si>
    <t>Improper Neutralization of CRLF Sequences in HTTP Headers</t>
  </si>
  <si>
    <t>XEE</t>
  </si>
  <si>
    <t>XML External Entities</t>
  </si>
  <si>
    <t>Use of Hardcoded Credentials</t>
  </si>
  <si>
    <t>OWASP Scan</t>
  </si>
  <si>
    <t>LDAP injection</t>
  </si>
  <si>
    <t>Xpath injection</t>
  </si>
  <si>
    <t>Insecure cookie</t>
  </si>
  <si>
    <t xml:space="preserve">Trust Boundary </t>
  </si>
  <si>
    <t>A02 Cryptographic Failures</t>
  </si>
  <si>
    <t>Weak Encryption ALg</t>
  </si>
  <si>
    <t>Weak Hashing Algorithm</t>
  </si>
  <si>
    <t>Weak Radnomness</t>
  </si>
  <si>
    <t>Prototype Scenario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</si>
</sst>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u/>
      <color rgb="FF1A0DAB"/>
      <name val="Arial"/>
    </font>
    <font>
      <b/>
      <u/>
      <color theme="1"/>
      <name val="Arial"/>
      <scheme val="minor"/>
    </font>
    <font>
      <color theme="1"/>
      <name val="Arial"/>
    </font>
    <font>
      <b/>
      <u/>
      <color theme="1"/>
      <name val="Arial"/>
      <scheme val="minor"/>
    </font>
    <font>
      <sz val="9.0"/>
      <color rgb="FF000000"/>
      <name val="&quot;Google Sans Mono&quot;"/>
    </font>
    <font>
      <b/>
      <u/>
      <color theme="1"/>
      <name val="Arial"/>
      <scheme val="minor"/>
    </font>
    <font>
      <b/>
      <u/>
      <color rgb="FF0000FF"/>
      <name val="Quicksand"/>
    </font>
    <font>
      <b/>
      <u/>
      <color rgb="FF0000FF"/>
    </font>
    <font>
      <sz val="9.0"/>
      <color rgb="FF1F1F1F"/>
      <name val="&quot;Google Sans&quot;"/>
    </font>
    <font/>
    <font>
      <sz val="9.0"/>
      <color rgb="FF000000"/>
      <name val="&quot;Google Sans&quot;"/>
    </font>
    <font>
      <color rgb="FF000000"/>
      <name val="Arial"/>
    </font>
    <font>
      <b/>
      <u/>
      <color rgb="FF1A0DAB"/>
      <name val="Arial"/>
    </font>
    <font>
      <sz val="11.0"/>
      <color rgb="FFFFFFFF"/>
      <name val="&quot;Söhne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3" numFmtId="0" xfId="0" applyAlignment="1" applyBorder="1" applyFill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1" numFmtId="10" xfId="0" applyAlignment="1" applyBorder="1" applyFont="1" applyNumberFormat="1">
      <alignment readingOrder="0"/>
    </xf>
    <xf borderId="1" fillId="0" fontId="1" numFmtId="10" xfId="0" applyBorder="1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2" xfId="0" applyBorder="1" applyFont="1" applyNumberFormat="1"/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1" numFmtId="2" xfId="0" applyAlignment="1" applyBorder="1" applyFont="1" applyNumberFormat="1">
      <alignment readingOrder="0"/>
    </xf>
    <xf borderId="1" fillId="0" fontId="2" numFmtId="10" xfId="0" applyAlignment="1" applyBorder="1" applyFont="1" applyNumberForma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1" fillId="0" fontId="6" numFmtId="10" xfId="0" applyAlignment="1" applyBorder="1" applyFont="1" applyNumberFormat="1">
      <alignment readingOrder="0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right" readingOrder="0" vertical="bottom"/>
    </xf>
    <xf borderId="1" fillId="2" fontId="7" numFmtId="10" xfId="0" applyAlignment="1" applyBorder="1" applyFont="1" applyNumberFormat="1">
      <alignment horizontal="left"/>
    </xf>
    <xf borderId="0" fillId="0" fontId="1" numFmtId="10" xfId="0" applyFont="1" applyNumberFormat="1"/>
    <xf borderId="0" fillId="0" fontId="8" numFmtId="0" xfId="0" applyAlignment="1" applyFont="1">
      <alignment readingOrder="0"/>
    </xf>
    <xf borderId="0" fillId="0" fontId="1" numFmtId="0" xfId="0" applyFont="1"/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1" numFmtId="0" xfId="0" applyAlignment="1" applyFont="1">
      <alignment readingOrder="0"/>
    </xf>
    <xf borderId="1" fillId="2" fontId="1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2" numFmtId="0" xfId="0" applyBorder="1" applyFont="1"/>
    <xf borderId="4" fillId="0" fontId="12" numFmtId="0" xfId="0" applyBorder="1" applyFont="1"/>
    <xf borderId="1" fillId="0" fontId="2" numFmtId="10" xfId="0" applyBorder="1" applyFont="1" applyNumberFormat="1"/>
    <xf borderId="1" fillId="0" fontId="13" numFmtId="0" xfId="0" applyAlignment="1" applyBorder="1" applyFont="1">
      <alignment readingOrder="0"/>
    </xf>
    <xf borderId="1" fillId="2" fontId="14" numFmtId="0" xfId="0" applyAlignment="1" applyBorder="1" applyFont="1">
      <alignment horizontal="left" readingOrder="0"/>
    </xf>
    <xf borderId="0" fillId="0" fontId="5" numFmtId="0" xfId="0" applyAlignment="1" applyFont="1">
      <alignment readingOrder="0" vertical="bottom"/>
    </xf>
    <xf borderId="1" fillId="2" fontId="15" numFmtId="0" xfId="0" applyAlignment="1" applyBorder="1" applyFont="1">
      <alignment horizontal="left" readingOrder="0"/>
    </xf>
    <xf borderId="0" fillId="0" fontId="13" numFmtId="0" xfId="0" applyAlignment="1" applyFont="1">
      <alignment readingOrder="0"/>
    </xf>
    <xf borderId="0" fillId="4" fontId="16" numFmtId="3" xfId="0" applyAlignment="1" applyFill="1" applyFont="1" applyNumberFormat="1">
      <alignment horizontal="left" readingOrder="0"/>
    </xf>
    <xf borderId="0" fillId="4" fontId="16" numFmtId="0" xfId="0" applyAlignment="1" applyFont="1">
      <alignment horizontal="left" readingOrder="0"/>
    </xf>
    <xf borderId="0" fillId="4" fontId="16" numFmtId="10" xfId="0" applyAlignment="1" applyFont="1" applyNumberFormat="1">
      <alignment horizontal="left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OWASP Juice shop Snyk Precision and Recall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JuiceShop!$L$42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JuiceShop!$M$41:$S$41</c:f>
            </c:strRef>
          </c:cat>
          <c:val>
            <c:numRef>
              <c:f>JuiceShop!$M$42:$S$42</c:f>
              <c:numCache/>
            </c:numRef>
          </c:val>
          <c:smooth val="0"/>
        </c:ser>
        <c:ser>
          <c:idx val="1"/>
          <c:order val="1"/>
          <c:tx>
            <c:strRef>
              <c:f>JuiceShop!$L$43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JuiceShop!$M$41:$S$41</c:f>
            </c:strRef>
          </c:cat>
          <c:val>
            <c:numRef>
              <c:f>JuiceShop!$M$43:$S$43</c:f>
              <c:numCache/>
            </c:numRef>
          </c:val>
          <c:smooth val="0"/>
        </c:ser>
        <c:axId val="1949663684"/>
        <c:axId val="233385763"/>
      </c:lineChart>
      <c:catAx>
        <c:axId val="1949663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Snyk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385763"/>
      </c:catAx>
      <c:valAx>
        <c:axId val="233385763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663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OWASP Juice Shop DAST Precision and Recall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JuiceShop!$A$74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JuiceShop!$B$73:$D$73</c:f>
            </c:strRef>
          </c:cat>
          <c:val>
            <c:numRef>
              <c:f>JuiceShop!$B$74:$D$74</c:f>
              <c:numCache/>
            </c:numRef>
          </c:val>
          <c:smooth val="0"/>
        </c:ser>
        <c:ser>
          <c:idx val="1"/>
          <c:order val="1"/>
          <c:tx>
            <c:strRef>
              <c:f>JuiceShop!$A$75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JuiceShop!$B$73:$D$73</c:f>
            </c:strRef>
          </c:cat>
          <c:val>
            <c:numRef>
              <c:f>JuiceShop!$B$75:$D$75</c:f>
              <c:numCache/>
            </c:numRef>
          </c:val>
          <c:smooth val="0"/>
        </c:ser>
        <c:axId val="1359817366"/>
        <c:axId val="736388004"/>
      </c:lineChart>
      <c:catAx>
        <c:axId val="1359817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388004"/>
      </c:catAx>
      <c:valAx>
        <c:axId val="7363880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817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OWASP Juice Shop AST tool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JuiceShop!$M$49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JuiceShop!$L$50:$L$52</c:f>
            </c:strRef>
          </c:cat>
          <c:val>
            <c:numRef>
              <c:f>JuiceShop!$M$50:$M$52</c:f>
              <c:numCache/>
            </c:numRef>
          </c:val>
        </c:ser>
        <c:ser>
          <c:idx val="1"/>
          <c:order val="1"/>
          <c:tx>
            <c:strRef>
              <c:f>JuiceShop!$N$49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JuiceShop!$L$50:$L$52</c:f>
            </c:strRef>
          </c:cat>
          <c:val>
            <c:numRef>
              <c:f>JuiceShop!$N$50:$N$52</c:f>
              <c:numCache/>
            </c:numRef>
          </c:val>
        </c:ser>
        <c:axId val="2088778627"/>
        <c:axId val="1045173519"/>
      </c:barChart>
      <c:catAx>
        <c:axId val="2088778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173519"/>
      </c:catAx>
      <c:valAx>
        <c:axId val="1045173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778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AST Tools Compersion Defect Dojo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DefectDojo!$J$16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DefectDojo!$I$17:$I$19</c:f>
            </c:strRef>
          </c:cat>
          <c:val>
            <c:numRef>
              <c:f>DefectDojo!$J$17:$J$19</c:f>
              <c:numCache/>
            </c:numRef>
          </c:val>
        </c:ser>
        <c:ser>
          <c:idx val="1"/>
          <c:order val="1"/>
          <c:tx>
            <c:strRef>
              <c:f>DefectDojo!$K$16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DefectDojo!$I$17:$I$19</c:f>
            </c:strRef>
          </c:cat>
          <c:val>
            <c:numRef>
              <c:f>DefectDojo!$K$17:$K$19</c:f>
              <c:numCache/>
            </c:numRef>
          </c:val>
        </c:ser>
        <c:ser>
          <c:idx val="2"/>
          <c:order val="2"/>
          <c:tx>
            <c:strRef>
              <c:f>DefectDojo!$L$16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DefectDojo!$I$17:$I$19</c:f>
            </c:strRef>
          </c:cat>
          <c:val>
            <c:numRef>
              <c:f>DefectDojo!$L$17:$L$19</c:f>
              <c:numCache/>
            </c:numRef>
          </c:val>
        </c:ser>
        <c:ser>
          <c:idx val="3"/>
          <c:order val="3"/>
          <c:tx>
            <c:strRef>
              <c:f>DefectDojo!$M$16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DefectDojo!$I$17:$I$19</c:f>
            </c:strRef>
          </c:cat>
          <c:val>
            <c:numRef>
              <c:f>DefectDojo!$M$17:$M$19</c:f>
              <c:numCache/>
            </c:numRef>
          </c:val>
        </c:ser>
        <c:ser>
          <c:idx val="4"/>
          <c:order val="4"/>
          <c:tx>
            <c:strRef>
              <c:f>DefectDojo!$N$16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DefectDojo!$I$17:$I$19</c:f>
            </c:strRef>
          </c:cat>
          <c:val>
            <c:numRef>
              <c:f>DefectDojo!$N$17:$N$19</c:f>
              <c:numCache/>
            </c:numRef>
          </c:val>
        </c:ser>
        <c:ser>
          <c:idx val="5"/>
          <c:order val="5"/>
          <c:tx>
            <c:strRef>
              <c:f>DefectDojo!$O$16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DefectDojo!$I$17:$I$19</c:f>
            </c:strRef>
          </c:cat>
          <c:val>
            <c:numRef>
              <c:f>DefectDojo!$O$17:$O$19</c:f>
              <c:numCache/>
            </c:numRef>
          </c:val>
        </c:ser>
        <c:ser>
          <c:idx val="6"/>
          <c:order val="6"/>
          <c:tx>
            <c:strRef>
              <c:f>DefectDojo!$P$16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DefectDojo!$I$17:$I$19</c:f>
            </c:strRef>
          </c:cat>
          <c:val>
            <c:numRef>
              <c:f>DefectDojo!$P$17:$P$19</c:f>
              <c:numCache/>
            </c:numRef>
          </c:val>
        </c:ser>
        <c:axId val="2138665735"/>
        <c:axId val="1476471899"/>
      </c:barChart>
      <c:catAx>
        <c:axId val="2138665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471899"/>
      </c:catAx>
      <c:valAx>
        <c:axId val="1476471899"/>
        <c:scaling>
          <c:orientation val="minMax"/>
          <c:max val="1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665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Dojo AST tool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DefectDojo!$M$22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DefectDojo!$L$23:$L$25</c:f>
            </c:strRef>
          </c:cat>
          <c:val>
            <c:numRef>
              <c:f>DefectDojo!$M$23:$M$25</c:f>
              <c:numCache/>
            </c:numRef>
          </c:val>
        </c:ser>
        <c:axId val="425865519"/>
        <c:axId val="977553970"/>
      </c:barChart>
      <c:catAx>
        <c:axId val="42586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553970"/>
      </c:catAx>
      <c:valAx>
        <c:axId val="977553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86551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OWASP Scan Benchmark Project Precision, FPR und TRP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'Owasp Benchmark Project'!$V$12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'Owasp Benchmark Project'!$W$11:$AA$11</c:f>
            </c:strRef>
          </c:cat>
          <c:val>
            <c:numRef>
              <c:f>'Owasp Benchmark Project'!$W$12:$AA$12</c:f>
              <c:numCache/>
            </c:numRef>
          </c:val>
          <c:smooth val="0"/>
        </c:ser>
        <c:ser>
          <c:idx val="1"/>
          <c:order val="1"/>
          <c:tx>
            <c:strRef>
              <c:f>'Owasp Benchmark Project'!$V$13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'Owasp Benchmark Project'!$W$11:$AA$11</c:f>
            </c:strRef>
          </c:cat>
          <c:val>
            <c:numRef>
              <c:f>'Owasp Benchmark Project'!$W$13:$AA$13</c:f>
              <c:numCache/>
            </c:numRef>
          </c:val>
          <c:smooth val="0"/>
        </c:ser>
        <c:ser>
          <c:idx val="2"/>
          <c:order val="2"/>
          <c:tx>
            <c:strRef>
              <c:f>'Owasp Benchmark Project'!$V$14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'Owasp Benchmark Project'!$W$11:$AA$11</c:f>
            </c:strRef>
          </c:cat>
          <c:val>
            <c:numRef>
              <c:f>'Owasp Benchmark Project'!$W$14:$AA$14</c:f>
              <c:numCache/>
            </c:numRef>
          </c:val>
          <c:smooth val="0"/>
        </c:ser>
        <c:axId val="1625075978"/>
        <c:axId val="1852970115"/>
      </c:lineChart>
      <c:catAx>
        <c:axId val="1625075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Owasp Scan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970115"/>
      </c:catAx>
      <c:valAx>
        <c:axId val="1852970115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075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Snyk Benchmark Project Precision, FPR und TPR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'Owasp Benchmark Project'!$V$4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'Owasp Benchmark Project'!$W$3:$Z$3</c:f>
            </c:strRef>
          </c:cat>
          <c:val>
            <c:numRef>
              <c:f>'Owasp Benchmark Project'!$W$4:$Z$4</c:f>
              <c:numCache/>
            </c:numRef>
          </c:val>
          <c:smooth val="0"/>
        </c:ser>
        <c:ser>
          <c:idx val="1"/>
          <c:order val="1"/>
          <c:tx>
            <c:strRef>
              <c:f>'Owasp Benchmark Project'!$V$5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'Owasp Benchmark Project'!$W$3:$Z$3</c:f>
            </c:strRef>
          </c:cat>
          <c:val>
            <c:numRef>
              <c:f>'Owasp Benchmark Project'!$W$5:$Z$5</c:f>
              <c:numCache/>
            </c:numRef>
          </c:val>
          <c:smooth val="0"/>
        </c:ser>
        <c:ser>
          <c:idx val="2"/>
          <c:order val="2"/>
          <c:tx>
            <c:strRef>
              <c:f>'Owasp Benchmark Project'!$V$6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Pt>
            <c:idx val="1"/>
            <c:marker>
              <c:symbol val="none"/>
            </c:marker>
          </c:dPt>
          <c:dLbls>
            <c:dLbl>
              <c:idx val="1"/>
              <c:layout>
                <c:manualLayout>
                  <c:xMode val="edge"/>
                  <c:yMode val="edge"/>
                  <c:x val="0.3376146801299306"/>
                  <c:y val="0.324122460848253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'Owasp Benchmark Project'!$W$3:$Z$3</c:f>
            </c:strRef>
          </c:cat>
          <c:val>
            <c:numRef>
              <c:f>'Owasp Benchmark Project'!$W$6:$Z$6</c:f>
              <c:numCache/>
            </c:numRef>
          </c:val>
          <c:smooth val="0"/>
        </c:ser>
        <c:axId val="1345231224"/>
        <c:axId val="1035056250"/>
      </c:lineChart>
      <c:catAx>
        <c:axId val="134523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Snyk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056250"/>
      </c:catAx>
      <c:valAx>
        <c:axId val="1035056250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231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Project AST tool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'Owasp Benchmark Project'!$P$63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dLbl>
              <c:idx val="1"/>
              <c:layout>
                <c:manualLayout>
                  <c:xMode val="edge"/>
                  <c:yMode val="edge"/>
                  <c:x val="0.3918516638824767"/>
                  <c:y val="-0.0552995391705069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'Owasp Benchmark Project'!$O$64:$O$66</c:f>
            </c:strRef>
          </c:cat>
          <c:val>
            <c:numRef>
              <c:f>'Owasp Benchmark Project'!$P$64:$P$66</c:f>
              <c:numCache/>
            </c:numRef>
          </c:val>
        </c:ser>
        <c:ser>
          <c:idx val="1"/>
          <c:order val="1"/>
          <c:tx>
            <c:strRef>
              <c:f>'Owasp Benchmark Project'!$Q$63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'Owasp Benchmark Project'!$O$64:$O$66</c:f>
            </c:strRef>
          </c:cat>
          <c:val>
            <c:numRef>
              <c:f>'Owasp Benchmark Project'!$Q$64:$Q$66</c:f>
              <c:numCache/>
            </c:numRef>
          </c:val>
        </c:ser>
        <c:ser>
          <c:idx val="2"/>
          <c:order val="2"/>
          <c:tx>
            <c:strRef>
              <c:f>'Owasp Benchmark Project'!$R$63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'Owasp Benchmark Project'!$O$64:$O$66</c:f>
            </c:strRef>
          </c:cat>
          <c:val>
            <c:numRef>
              <c:f>'Owasp Benchmark Project'!$R$64:$R$66</c:f>
              <c:numCache/>
            </c:numRef>
          </c:val>
        </c:ser>
        <c:axId val="396731006"/>
        <c:axId val="271648158"/>
      </c:barChart>
      <c:catAx>
        <c:axId val="396731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648158"/>
      </c:catAx>
      <c:valAx>
        <c:axId val="271648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731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838200</xdr:colOff>
      <xdr:row>18</xdr:row>
      <xdr:rowOff>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295275</xdr:colOff>
      <xdr:row>44</xdr:row>
      <xdr:rowOff>142875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914400</xdr:colOff>
      <xdr:row>54</xdr:row>
      <xdr:rowOff>57150</xdr:rowOff>
    </xdr:from>
    <xdr:ext cx="5715000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87</xdr:row>
      <xdr:rowOff>85725</xdr:rowOff>
    </xdr:from>
    <xdr:ext cx="7019925" cy="4333875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219075</xdr:colOff>
      <xdr:row>20</xdr:row>
      <xdr:rowOff>114300</xdr:rowOff>
    </xdr:from>
    <xdr:ext cx="5715000" cy="3533775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304800</xdr:colOff>
      <xdr:row>23</xdr:row>
      <xdr:rowOff>171450</xdr:rowOff>
    </xdr:from>
    <xdr:ext cx="5715000" cy="3533775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285750</xdr:colOff>
      <xdr:row>22</xdr:row>
      <xdr:rowOff>180975</xdr:rowOff>
    </xdr:from>
    <xdr:ext cx="5715000" cy="3533775"/>
    <xdr:graphicFrame>
      <xdr:nvGraphicFramePr>
        <xdr:cNvPr id="7" name="Chart 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600075</xdr:colOff>
      <xdr:row>43</xdr:row>
      <xdr:rowOff>142875</xdr:rowOff>
    </xdr:from>
    <xdr:ext cx="5715000" cy="3533775"/>
    <xdr:graphicFrame>
      <xdr:nvGraphicFramePr>
        <xdr:cNvPr id="8" name="Chart 8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114300</xdr:colOff>
      <xdr:row>43</xdr:row>
      <xdr:rowOff>38100</xdr:rowOff>
    </xdr:from>
    <xdr:ext cx="7762875" cy="3867150"/>
    <xdr:pic>
      <xdr:nvPicPr>
        <xdr:cNvPr id="0" name="image1.png" title="Bild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wasp.org/Top10/A05_2021-Security_Misconfiguration/" TargetMode="External"/><Relationship Id="rId2" Type="http://schemas.openxmlformats.org/officeDocument/2006/relationships/hyperlink" Target="https://owasp.org/Top10/A05_2021-Security_Misconfiguration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wasp.org/Top10/A06_2021-Vulnerable_and_Outdated_Components/" TargetMode="External"/><Relationship Id="rId2" Type="http://schemas.openxmlformats.org/officeDocument/2006/relationships/hyperlink" Target="https://owasp.org/Top10/A08_2021-Software_and_Data_Integrity_Failures/" TargetMode="External"/><Relationship Id="rId3" Type="http://schemas.openxmlformats.org/officeDocument/2006/relationships/hyperlink" Target="https://owasp.org/Top10/A08_2021-Software_and_Data_Integrity_Failures/" TargetMode="External"/><Relationship Id="rId4" Type="http://schemas.openxmlformats.org/officeDocument/2006/relationships/hyperlink" Target="https://owasp.org/Top10/A06_2021-Vulnerable_and_Outdated_Components/" TargetMode="External"/><Relationship Id="rId5" Type="http://schemas.openxmlformats.org/officeDocument/2006/relationships/hyperlink" Target="https://owasp.org/Top10/A06_2021-Vulnerable_and_Outdated_Components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wasp.org/Top10/A02_2021-Cryptographic_Failures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26.0"/>
    <col customWidth="1" min="10" max="10" width="18.0"/>
    <col customWidth="1" min="12" max="12" width="22.38"/>
  </cols>
  <sheetData>
    <row r="3">
      <c r="A3" s="1" t="s">
        <v>0</v>
      </c>
      <c r="B3" s="2"/>
      <c r="C3" s="2"/>
      <c r="D3" s="2"/>
      <c r="E3" s="2"/>
      <c r="F3" s="2"/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3" t="s">
        <v>7</v>
      </c>
      <c r="I4" s="1" t="s">
        <v>8</v>
      </c>
      <c r="J4" s="1" t="s">
        <v>9</v>
      </c>
      <c r="K4" s="1" t="s">
        <v>2</v>
      </c>
      <c r="L4" s="1" t="s">
        <v>10</v>
      </c>
      <c r="M4" s="1" t="s">
        <v>3</v>
      </c>
      <c r="N4" s="1" t="s">
        <v>11</v>
      </c>
      <c r="O4" s="1" t="s">
        <v>5</v>
      </c>
      <c r="P4" s="1" t="s">
        <v>12</v>
      </c>
      <c r="Q4" s="1" t="s">
        <v>13</v>
      </c>
    </row>
    <row r="5">
      <c r="A5" s="1" t="s">
        <v>14</v>
      </c>
      <c r="B5" s="1">
        <v>1.0</v>
      </c>
      <c r="C5" s="1">
        <v>0.0</v>
      </c>
      <c r="D5" s="1">
        <v>1.0</v>
      </c>
      <c r="E5" s="2"/>
      <c r="F5" s="2">
        <f t="shared" ref="F5:F11" si="1">D5/(C5+D5)</f>
        <v>1</v>
      </c>
      <c r="I5" s="4" t="s">
        <v>15</v>
      </c>
      <c r="J5" s="4"/>
      <c r="K5" s="4"/>
      <c r="L5" s="4"/>
      <c r="M5" s="4"/>
      <c r="N5" s="5"/>
      <c r="O5" s="2"/>
      <c r="P5" s="2"/>
      <c r="Q5" s="2"/>
    </row>
    <row r="6">
      <c r="A6" s="1" t="s">
        <v>16</v>
      </c>
      <c r="B6" s="1">
        <v>1.0</v>
      </c>
      <c r="C6" s="1">
        <v>0.0</v>
      </c>
      <c r="D6" s="1">
        <v>1.0</v>
      </c>
      <c r="E6" s="2"/>
      <c r="F6" s="2">
        <f t="shared" si="1"/>
        <v>1</v>
      </c>
      <c r="I6" s="1" t="s">
        <v>14</v>
      </c>
      <c r="J6" s="2"/>
      <c r="K6" s="2"/>
      <c r="L6" s="2"/>
      <c r="M6" s="2"/>
      <c r="N6" s="2"/>
      <c r="O6" s="2"/>
      <c r="P6" s="2"/>
      <c r="Q6" s="2"/>
    </row>
    <row r="7">
      <c r="A7" s="1" t="s">
        <v>17</v>
      </c>
      <c r="B7" s="1">
        <v>1.0</v>
      </c>
      <c r="C7" s="1">
        <v>0.0</v>
      </c>
      <c r="D7" s="1">
        <v>1.0</v>
      </c>
      <c r="E7" s="2"/>
      <c r="F7" s="2">
        <f t="shared" si="1"/>
        <v>1</v>
      </c>
      <c r="I7" s="1" t="s">
        <v>18</v>
      </c>
      <c r="J7" s="2"/>
      <c r="K7" s="1">
        <v>1.0</v>
      </c>
      <c r="L7" s="1">
        <v>1.0</v>
      </c>
      <c r="M7" s="1">
        <v>0.0</v>
      </c>
      <c r="N7" s="2"/>
      <c r="O7" s="2"/>
      <c r="P7" s="2"/>
      <c r="Q7" s="2"/>
    </row>
    <row r="8">
      <c r="A8" s="1" t="s">
        <v>19</v>
      </c>
      <c r="B8" s="1">
        <v>1.0</v>
      </c>
      <c r="C8" s="1">
        <v>0.0</v>
      </c>
      <c r="D8" s="1">
        <v>1.0</v>
      </c>
      <c r="E8" s="2"/>
      <c r="F8" s="2">
        <f t="shared" si="1"/>
        <v>1</v>
      </c>
      <c r="I8" s="6" t="s">
        <v>20</v>
      </c>
      <c r="J8" s="4"/>
      <c r="K8" s="2"/>
      <c r="L8" s="2"/>
      <c r="M8" s="2"/>
      <c r="N8" s="2">
        <f>J8-L8</f>
        <v>0</v>
      </c>
      <c r="O8" s="2"/>
      <c r="P8" s="2"/>
      <c r="Q8" s="2"/>
    </row>
    <row r="9">
      <c r="A9" s="1" t="s">
        <v>21</v>
      </c>
      <c r="B9" s="1">
        <v>5.0</v>
      </c>
      <c r="C9" s="1">
        <v>5.0</v>
      </c>
      <c r="D9" s="1">
        <v>0.0</v>
      </c>
      <c r="E9" s="2"/>
      <c r="F9" s="2">
        <f t="shared" si="1"/>
        <v>0</v>
      </c>
      <c r="I9" s="1" t="s">
        <v>17</v>
      </c>
      <c r="J9" s="1">
        <v>0.0</v>
      </c>
      <c r="K9" s="1">
        <v>1.0</v>
      </c>
      <c r="L9" s="1">
        <v>1.0</v>
      </c>
      <c r="M9" s="1">
        <v>0.0</v>
      </c>
      <c r="N9" s="2"/>
      <c r="O9" s="2"/>
      <c r="P9" s="2"/>
      <c r="Q9" s="2"/>
    </row>
    <row r="10">
      <c r="A10" s="1" t="s">
        <v>14</v>
      </c>
      <c r="B10" s="1">
        <v>2.0</v>
      </c>
      <c r="C10" s="1">
        <v>2.0</v>
      </c>
      <c r="D10" s="1">
        <v>0.0</v>
      </c>
      <c r="E10" s="2"/>
      <c r="F10" s="2">
        <f t="shared" si="1"/>
        <v>0</v>
      </c>
      <c r="I10" s="7" t="s">
        <v>22</v>
      </c>
      <c r="J10" s="4">
        <v>11.0</v>
      </c>
      <c r="K10" s="4">
        <v>2.0</v>
      </c>
      <c r="L10" s="4">
        <v>2.0</v>
      </c>
      <c r="M10" s="4">
        <v>0.0</v>
      </c>
      <c r="N10" s="5">
        <f t="shared" ref="N10:N13" si="2">J10-L10</f>
        <v>9</v>
      </c>
      <c r="O10" s="2"/>
      <c r="P10" s="2">
        <f t="shared" ref="P10:P12" si="3">L10/(M10+L10)</f>
        <v>1</v>
      </c>
      <c r="Q10" s="2">
        <f>L10/(N10+L10)</f>
        <v>0.1818181818</v>
      </c>
    </row>
    <row r="11">
      <c r="A11" s="1" t="s">
        <v>18</v>
      </c>
      <c r="B11" s="1">
        <v>1.0</v>
      </c>
      <c r="C11" s="1">
        <v>0.0</v>
      </c>
      <c r="D11" s="1">
        <v>1.0</v>
      </c>
      <c r="E11" s="2"/>
      <c r="F11" s="2">
        <f t="shared" si="1"/>
        <v>1</v>
      </c>
      <c r="I11" s="1" t="s">
        <v>16</v>
      </c>
      <c r="J11" s="1">
        <v>2.0</v>
      </c>
      <c r="K11" s="1">
        <v>2.0</v>
      </c>
      <c r="L11" s="1">
        <v>2.0</v>
      </c>
      <c r="M11" s="1">
        <v>0.0</v>
      </c>
      <c r="N11" s="2">
        <f t="shared" si="2"/>
        <v>0</v>
      </c>
      <c r="O11" s="2"/>
      <c r="P11" s="2">
        <f t="shared" si="3"/>
        <v>1</v>
      </c>
      <c r="Q11" s="2"/>
    </row>
    <row r="12">
      <c r="A12" s="1" t="s">
        <v>23</v>
      </c>
      <c r="B12" s="2"/>
      <c r="C12" s="2"/>
      <c r="D12" s="2"/>
      <c r="E12" s="2"/>
      <c r="F12" s="2"/>
      <c r="I12" s="5" t="s">
        <v>24</v>
      </c>
      <c r="J12" s="4">
        <v>5.0</v>
      </c>
      <c r="K12" s="4">
        <v>5.0</v>
      </c>
      <c r="L12" s="4">
        <v>2.0</v>
      </c>
      <c r="M12" s="4">
        <v>3.0</v>
      </c>
      <c r="N12" s="5">
        <f t="shared" si="2"/>
        <v>3</v>
      </c>
      <c r="O12" s="2"/>
      <c r="P12" s="2">
        <f t="shared" si="3"/>
        <v>0.4</v>
      </c>
      <c r="Q12" s="2">
        <f>L12/(N12+L12)</f>
        <v>0.4</v>
      </c>
    </row>
    <row r="13">
      <c r="A13" s="1" t="s">
        <v>25</v>
      </c>
      <c r="B13" s="2"/>
      <c r="C13" s="2"/>
      <c r="D13" s="2"/>
      <c r="E13" s="2"/>
      <c r="F13" s="2"/>
      <c r="I13" s="1" t="s">
        <v>24</v>
      </c>
      <c r="J13" s="2"/>
      <c r="K13" s="1">
        <v>5.0</v>
      </c>
      <c r="L13" s="1">
        <v>0.0</v>
      </c>
      <c r="M13" s="1">
        <v>5.0</v>
      </c>
      <c r="N13" s="2">
        <f t="shared" si="2"/>
        <v>0</v>
      </c>
      <c r="O13" s="2"/>
      <c r="P13" s="2">
        <f>100*L13/(M13+L13)</f>
        <v>0</v>
      </c>
      <c r="Q13" s="1">
        <v>0.0</v>
      </c>
    </row>
    <row r="15">
      <c r="I15" s="1" t="s">
        <v>8</v>
      </c>
      <c r="J15" s="1" t="s">
        <v>12</v>
      </c>
      <c r="K15" s="1" t="s">
        <v>13</v>
      </c>
      <c r="L15" s="1" t="s">
        <v>9</v>
      </c>
    </row>
    <row r="16">
      <c r="A16" s="1" t="s">
        <v>26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I16" s="7" t="s">
        <v>22</v>
      </c>
      <c r="J16" s="8">
        <v>1.0</v>
      </c>
      <c r="K16" s="9">
        <v>0.18181818181818182</v>
      </c>
      <c r="L16" s="9">
        <f t="shared" ref="L16:L17" si="4">SUM(J16:K16)/2</f>
        <v>0.5909090909</v>
      </c>
    </row>
    <row r="17">
      <c r="A17" s="1" t="s">
        <v>27</v>
      </c>
      <c r="B17" s="1">
        <v>5.0</v>
      </c>
      <c r="C17" s="1">
        <v>0.0</v>
      </c>
      <c r="D17" s="1">
        <v>5.0</v>
      </c>
      <c r="E17" s="2"/>
      <c r="F17" s="2">
        <f t="shared" ref="F17:F26" si="5">D17/(C17+D17)</f>
        <v>1</v>
      </c>
      <c r="G17" s="2"/>
      <c r="H17" s="10"/>
      <c r="I17" s="5" t="s">
        <v>24</v>
      </c>
      <c r="J17" s="8">
        <v>0.4</v>
      </c>
      <c r="K17" s="8">
        <v>0.4</v>
      </c>
      <c r="L17" s="9">
        <f t="shared" si="4"/>
        <v>0.4</v>
      </c>
    </row>
    <row r="18">
      <c r="A18" s="1" t="s">
        <v>24</v>
      </c>
      <c r="B18" s="1">
        <v>11.0</v>
      </c>
      <c r="C18" s="1">
        <v>1.0</v>
      </c>
      <c r="D18" s="1">
        <v>10.0</v>
      </c>
      <c r="E18" s="2"/>
      <c r="F18" s="2">
        <f t="shared" si="5"/>
        <v>0.9090909091</v>
      </c>
      <c r="G18" s="2"/>
      <c r="H18" s="11"/>
    </row>
    <row r="19">
      <c r="A19" s="1" t="s">
        <v>28</v>
      </c>
      <c r="B19" s="1">
        <v>5.0</v>
      </c>
      <c r="C19" s="1">
        <v>0.0</v>
      </c>
      <c r="D19" s="1">
        <v>5.0</v>
      </c>
      <c r="E19" s="2"/>
      <c r="F19" s="2">
        <f t="shared" si="5"/>
        <v>1</v>
      </c>
      <c r="G19" s="2"/>
    </row>
    <row r="20">
      <c r="A20" s="1" t="s">
        <v>29</v>
      </c>
      <c r="B20" s="1">
        <v>2.0</v>
      </c>
      <c r="C20" s="1">
        <v>0.0</v>
      </c>
      <c r="D20" s="1">
        <v>2.0</v>
      </c>
      <c r="E20" s="2"/>
      <c r="F20" s="2">
        <f t="shared" si="5"/>
        <v>1</v>
      </c>
      <c r="G20" s="2"/>
    </row>
    <row r="21">
      <c r="A21" s="1" t="s">
        <v>30</v>
      </c>
      <c r="B21" s="1">
        <v>4.0</v>
      </c>
      <c r="C21" s="1">
        <v>4.0</v>
      </c>
      <c r="D21" s="1">
        <v>0.0</v>
      </c>
      <c r="E21" s="2"/>
      <c r="F21" s="2">
        <f t="shared" si="5"/>
        <v>0</v>
      </c>
      <c r="G21" s="2"/>
    </row>
    <row r="22">
      <c r="A22" s="1" t="s">
        <v>31</v>
      </c>
      <c r="B22" s="1">
        <v>1.0</v>
      </c>
      <c r="C22" s="1">
        <v>0.0</v>
      </c>
      <c r="D22" s="1">
        <v>1.0</v>
      </c>
      <c r="E22" s="2"/>
      <c r="F22" s="2">
        <f t="shared" si="5"/>
        <v>1</v>
      </c>
      <c r="G22" s="2"/>
    </row>
    <row r="23">
      <c r="A23" s="1" t="s">
        <v>32</v>
      </c>
      <c r="B23" s="1">
        <v>1.0</v>
      </c>
      <c r="C23" s="1">
        <v>0.0</v>
      </c>
      <c r="D23" s="1">
        <v>1.0</v>
      </c>
      <c r="E23" s="1">
        <v>9.0</v>
      </c>
      <c r="F23" s="2">
        <f t="shared" si="5"/>
        <v>1</v>
      </c>
      <c r="G23" s="2">
        <f>E23/(E23+C23)</f>
        <v>1</v>
      </c>
    </row>
    <row r="24">
      <c r="A24" s="1" t="s">
        <v>33</v>
      </c>
      <c r="B24" s="1">
        <v>7.0</v>
      </c>
      <c r="C24" s="1">
        <v>7.0</v>
      </c>
      <c r="D24" s="1">
        <v>0.0</v>
      </c>
      <c r="E24" s="2"/>
      <c r="F24" s="2">
        <f t="shared" si="5"/>
        <v>0</v>
      </c>
      <c r="G24" s="2"/>
    </row>
    <row r="25">
      <c r="A25" s="1" t="s">
        <v>34</v>
      </c>
      <c r="B25" s="1">
        <v>1.0</v>
      </c>
      <c r="C25" s="1">
        <v>0.0</v>
      </c>
      <c r="D25" s="1">
        <v>1.0</v>
      </c>
      <c r="E25" s="2"/>
      <c r="F25" s="2">
        <f t="shared" si="5"/>
        <v>1</v>
      </c>
      <c r="G25" s="2"/>
    </row>
    <row r="26">
      <c r="A26" s="1" t="s">
        <v>35</v>
      </c>
      <c r="B26" s="1">
        <v>3.0</v>
      </c>
      <c r="C26" s="1">
        <v>1.0</v>
      </c>
      <c r="D26" s="1">
        <v>2.0</v>
      </c>
      <c r="E26" s="2"/>
      <c r="F26" s="2">
        <f t="shared" si="5"/>
        <v>0.6666666667</v>
      </c>
      <c r="G26" s="2"/>
    </row>
    <row r="30">
      <c r="A30" s="2"/>
      <c r="B30" s="1" t="s">
        <v>2</v>
      </c>
      <c r="C30" s="1" t="s">
        <v>3</v>
      </c>
      <c r="D30" s="1" t="s">
        <v>4</v>
      </c>
      <c r="E30" s="1" t="s">
        <v>11</v>
      </c>
      <c r="F30" s="1" t="s">
        <v>5</v>
      </c>
      <c r="G30" s="2"/>
      <c r="H30" s="1" t="s">
        <v>36</v>
      </c>
      <c r="I30" s="1" t="s">
        <v>37</v>
      </c>
      <c r="J30" s="1" t="s">
        <v>38</v>
      </c>
      <c r="L30" s="1" t="s">
        <v>39</v>
      </c>
      <c r="M30" s="1" t="s">
        <v>2</v>
      </c>
      <c r="N30" s="1" t="s">
        <v>3</v>
      </c>
      <c r="O30" s="1" t="s">
        <v>4</v>
      </c>
      <c r="P30" s="1" t="s">
        <v>40</v>
      </c>
      <c r="Q30" s="1" t="s">
        <v>37</v>
      </c>
      <c r="R30" s="1" t="s">
        <v>13</v>
      </c>
    </row>
    <row r="31">
      <c r="A31" s="4" t="s">
        <v>15</v>
      </c>
      <c r="B31" s="4">
        <v>6.0</v>
      </c>
      <c r="C31" s="5">
        <f>C33+C34</f>
        <v>4</v>
      </c>
      <c r="D31" s="4">
        <v>2.0</v>
      </c>
      <c r="E31" s="4">
        <f>H31-D31</f>
        <v>8</v>
      </c>
      <c r="F31" s="2">
        <f>H31-(C31+D31)</f>
        <v>4</v>
      </c>
      <c r="G31" s="2"/>
      <c r="H31" s="4">
        <v>10.0</v>
      </c>
      <c r="I31" s="5">
        <f>D31*100/(D31+C31)</f>
        <v>33.33333333</v>
      </c>
      <c r="J31" s="5">
        <f>100*D31/(D31+E31)</f>
        <v>20</v>
      </c>
      <c r="L31" s="1" t="s">
        <v>15</v>
      </c>
      <c r="M31" s="1">
        <v>6.0</v>
      </c>
      <c r="N31" s="2">
        <v>4.0</v>
      </c>
      <c r="O31" s="1">
        <v>2.0</v>
      </c>
      <c r="P31" s="1">
        <v>10.0</v>
      </c>
      <c r="Q31" s="12">
        <v>0.3333333333333333</v>
      </c>
      <c r="R31" s="1">
        <v>0.2</v>
      </c>
    </row>
    <row r="32">
      <c r="A32" s="1" t="s">
        <v>34</v>
      </c>
      <c r="B32" s="1">
        <v>1.0</v>
      </c>
      <c r="C32" s="1">
        <v>0.0</v>
      </c>
      <c r="D32" s="1">
        <v>1.0</v>
      </c>
      <c r="E32" s="4"/>
      <c r="F32" s="2"/>
      <c r="G32" s="2"/>
      <c r="H32" s="2"/>
      <c r="I32" s="5"/>
      <c r="J32" s="5"/>
      <c r="L32" s="1" t="s">
        <v>41</v>
      </c>
      <c r="M32" s="1">
        <v>3.0</v>
      </c>
      <c r="N32" s="1">
        <v>1.0</v>
      </c>
      <c r="O32" s="1">
        <v>2.0</v>
      </c>
      <c r="P32" s="2"/>
      <c r="Q32" s="12">
        <v>0.6666666666666666</v>
      </c>
      <c r="R32" s="2">
        <v>0.0</v>
      </c>
    </row>
    <row r="33">
      <c r="A33" s="13" t="s">
        <v>42</v>
      </c>
      <c r="B33" s="1">
        <v>4.0</v>
      </c>
      <c r="C33" s="1">
        <v>4.0</v>
      </c>
      <c r="D33" s="1">
        <v>0.0</v>
      </c>
      <c r="E33" s="4"/>
      <c r="F33" s="2"/>
      <c r="G33" s="2"/>
      <c r="H33" s="2"/>
      <c r="I33" s="5"/>
      <c r="J33" s="5"/>
      <c r="L33" s="1" t="s">
        <v>43</v>
      </c>
      <c r="M33" s="1">
        <v>2.0</v>
      </c>
      <c r="N33" s="1">
        <v>0.0</v>
      </c>
      <c r="O33" s="1">
        <v>2.0</v>
      </c>
      <c r="P33" s="1">
        <v>4.0</v>
      </c>
      <c r="Q33" s="2">
        <v>1.0</v>
      </c>
      <c r="R33" s="1">
        <v>0.5</v>
      </c>
    </row>
    <row r="34">
      <c r="A34" s="14" t="s">
        <v>30</v>
      </c>
      <c r="B34" s="1">
        <v>1.0</v>
      </c>
      <c r="C34" s="1">
        <v>0.0</v>
      </c>
      <c r="D34" s="1">
        <v>1.0</v>
      </c>
      <c r="E34" s="4"/>
      <c r="F34" s="2"/>
      <c r="G34" s="2"/>
      <c r="H34" s="2"/>
      <c r="I34" s="5"/>
      <c r="J34" s="5"/>
      <c r="L34" s="1" t="s">
        <v>22</v>
      </c>
      <c r="M34" s="1">
        <v>10.0</v>
      </c>
      <c r="N34" s="1">
        <v>1.0</v>
      </c>
      <c r="O34" s="1">
        <v>9.0</v>
      </c>
      <c r="P34" s="1">
        <v>11.0</v>
      </c>
      <c r="Q34" s="1">
        <v>0.9</v>
      </c>
      <c r="R34" s="1">
        <v>0.8181818</v>
      </c>
    </row>
    <row r="35">
      <c r="A35" s="4" t="s">
        <v>41</v>
      </c>
      <c r="B35" s="4">
        <v>3.0</v>
      </c>
      <c r="C35" s="4">
        <v>1.0</v>
      </c>
      <c r="D35" s="4">
        <v>2.0</v>
      </c>
      <c r="E35" s="4">
        <f>H35-D35</f>
        <v>0</v>
      </c>
      <c r="F35" s="2"/>
      <c r="G35" s="2"/>
      <c r="H35" s="4">
        <v>2.0</v>
      </c>
      <c r="I35" s="5"/>
      <c r="J35" s="5">
        <f>100*D35/(D35+E35)</f>
        <v>100</v>
      </c>
      <c r="L35" s="2" t="s">
        <v>24</v>
      </c>
      <c r="M35" s="1">
        <v>11.0</v>
      </c>
      <c r="N35" s="1">
        <v>1.0</v>
      </c>
      <c r="O35" s="1">
        <v>10.0</v>
      </c>
      <c r="P35" s="1">
        <v>9.0</v>
      </c>
      <c r="Q35" s="12">
        <v>0.9090909090909091</v>
      </c>
      <c r="R35" s="15">
        <v>1.0</v>
      </c>
    </row>
    <row r="36">
      <c r="A36" s="1" t="s">
        <v>35</v>
      </c>
      <c r="B36" s="1">
        <v>3.0</v>
      </c>
      <c r="C36" s="1">
        <v>1.0</v>
      </c>
      <c r="D36" s="1">
        <v>2.0</v>
      </c>
      <c r="E36" s="4"/>
      <c r="F36" s="2"/>
      <c r="G36" s="2"/>
      <c r="H36" s="2"/>
      <c r="I36" s="5"/>
      <c r="J36" s="5"/>
      <c r="L36" s="2" t="s">
        <v>32</v>
      </c>
      <c r="M36" s="1">
        <v>1.0</v>
      </c>
      <c r="N36" s="1">
        <v>0.0</v>
      </c>
      <c r="O36" s="1">
        <v>1.0</v>
      </c>
      <c r="P36" s="1">
        <v>9.0</v>
      </c>
      <c r="Q36" s="2">
        <v>1.0</v>
      </c>
      <c r="R36" s="2">
        <v>1.0</v>
      </c>
    </row>
    <row r="37">
      <c r="A37" s="6" t="s">
        <v>20</v>
      </c>
      <c r="B37" s="4">
        <v>2.0</v>
      </c>
      <c r="C37" s="4">
        <v>0.0</v>
      </c>
      <c r="D37" s="4">
        <v>2.0</v>
      </c>
      <c r="E37" s="4">
        <f>H37-D37</f>
        <v>2</v>
      </c>
      <c r="F37" s="2"/>
      <c r="G37" s="2"/>
      <c r="H37" s="4">
        <v>4.0</v>
      </c>
      <c r="I37" s="5">
        <f>D37*100/(D37+C37)</f>
        <v>100</v>
      </c>
      <c r="J37" s="5">
        <f>100*D37/(D37+E37)</f>
        <v>50</v>
      </c>
      <c r="L37" s="4" t="s">
        <v>33</v>
      </c>
      <c r="M37" s="1">
        <v>7.0</v>
      </c>
      <c r="N37" s="1">
        <v>0.0</v>
      </c>
      <c r="O37" s="1">
        <v>7.0</v>
      </c>
      <c r="P37" s="1">
        <v>7.0</v>
      </c>
      <c r="Q37" s="5">
        <f>O37/(N37+O37)</f>
        <v>1</v>
      </c>
      <c r="R37" s="5">
        <f>P37/(P37+N37)</f>
        <v>1</v>
      </c>
    </row>
    <row r="38">
      <c r="A38" s="1" t="s">
        <v>29</v>
      </c>
      <c r="B38" s="1">
        <v>2.0</v>
      </c>
      <c r="C38" s="1">
        <v>0.0</v>
      </c>
      <c r="D38" s="1">
        <v>2.0</v>
      </c>
      <c r="E38" s="4"/>
      <c r="F38" s="2"/>
      <c r="G38" s="2"/>
      <c r="H38" s="4"/>
      <c r="I38" s="5"/>
      <c r="J38" s="5"/>
    </row>
    <row r="39">
      <c r="A39" s="7" t="s">
        <v>22</v>
      </c>
      <c r="B39" s="7">
        <v>10.0</v>
      </c>
      <c r="C39" s="7">
        <v>1.0</v>
      </c>
      <c r="D39" s="7">
        <v>9.0</v>
      </c>
      <c r="E39" s="4">
        <f>H39-D39</f>
        <v>2</v>
      </c>
      <c r="F39" s="2"/>
      <c r="G39" s="2"/>
      <c r="H39" s="4">
        <v>11.0</v>
      </c>
      <c r="I39" s="5">
        <f>D39*100/(D39+C39)</f>
        <v>90</v>
      </c>
      <c r="J39" s="5">
        <f>D39/(D39+E39)</f>
        <v>0.8181818182</v>
      </c>
    </row>
    <row r="40">
      <c r="A40" s="1" t="s">
        <v>27</v>
      </c>
      <c r="B40" s="1">
        <v>5.0</v>
      </c>
      <c r="C40" s="1">
        <v>0.0</v>
      </c>
      <c r="D40" s="1">
        <v>5.0</v>
      </c>
      <c r="E40" s="4"/>
      <c r="F40" s="2"/>
      <c r="G40" s="2"/>
      <c r="H40" s="1">
        <v>11.0</v>
      </c>
      <c r="I40" s="5"/>
      <c r="J40" s="5"/>
    </row>
    <row r="41">
      <c r="A41" s="1" t="s">
        <v>28</v>
      </c>
      <c r="B41" s="1">
        <v>5.0</v>
      </c>
      <c r="C41" s="1">
        <v>1.0</v>
      </c>
      <c r="D41" s="1">
        <v>4.0</v>
      </c>
      <c r="E41" s="4"/>
      <c r="F41" s="2"/>
      <c r="G41" s="2"/>
      <c r="H41" s="2"/>
      <c r="I41" s="5"/>
      <c r="J41" s="5"/>
      <c r="L41" s="1" t="s">
        <v>39</v>
      </c>
      <c r="M41" s="1" t="s">
        <v>15</v>
      </c>
      <c r="N41" s="1" t="s">
        <v>41</v>
      </c>
      <c r="O41" s="1" t="s">
        <v>43</v>
      </c>
      <c r="P41" s="1" t="s">
        <v>22</v>
      </c>
      <c r="Q41" s="2" t="s">
        <v>24</v>
      </c>
      <c r="R41" s="2" t="s">
        <v>32</v>
      </c>
      <c r="S41" s="4" t="s">
        <v>33</v>
      </c>
      <c r="T41" s="1" t="s">
        <v>9</v>
      </c>
    </row>
    <row r="42">
      <c r="A42" s="5" t="s">
        <v>24</v>
      </c>
      <c r="B42" s="4">
        <v>11.0</v>
      </c>
      <c r="C42" s="4">
        <v>1.0</v>
      </c>
      <c r="D42" s="4">
        <v>9.0</v>
      </c>
      <c r="E42" s="4">
        <f t="shared" ref="E42:E44" si="6">H42-D42</f>
        <v>0</v>
      </c>
      <c r="F42" s="2"/>
      <c r="G42" s="2"/>
      <c r="H42" s="4">
        <v>9.0</v>
      </c>
      <c r="I42" s="5">
        <f t="shared" ref="I42:I45" si="7">D42*100/(D42+C42)</f>
        <v>90</v>
      </c>
      <c r="J42" s="5">
        <f>D42/(D42+E42)</f>
        <v>1</v>
      </c>
      <c r="L42" s="1" t="s">
        <v>12</v>
      </c>
      <c r="M42" s="9">
        <v>0.3333333333333333</v>
      </c>
      <c r="N42" s="9">
        <v>0.6666666666666666</v>
      </c>
      <c r="O42" s="9">
        <v>1.0</v>
      </c>
      <c r="P42" s="8">
        <v>0.9</v>
      </c>
      <c r="Q42" s="9">
        <v>0.9090909090909091</v>
      </c>
      <c r="R42" s="9">
        <v>1.0</v>
      </c>
      <c r="S42" s="16">
        <v>1.0</v>
      </c>
      <c r="T42" s="9">
        <f t="shared" ref="T42:T43" si="8">sum(M42:S42)/7</f>
        <v>0.8298701299</v>
      </c>
    </row>
    <row r="43">
      <c r="A43" s="5" t="s">
        <v>32</v>
      </c>
      <c r="B43" s="4">
        <v>1.0</v>
      </c>
      <c r="C43" s="4">
        <v>0.0</v>
      </c>
      <c r="D43" s="4">
        <v>1.0</v>
      </c>
      <c r="E43" s="4">
        <f t="shared" si="6"/>
        <v>0</v>
      </c>
      <c r="F43" s="2"/>
      <c r="G43" s="2"/>
      <c r="H43" s="4">
        <v>1.0</v>
      </c>
      <c r="I43" s="5">
        <f t="shared" si="7"/>
        <v>100</v>
      </c>
      <c r="J43" s="5">
        <f t="shared" ref="J43:J45" si="9">100*D43/(D43+E43)</f>
        <v>100</v>
      </c>
      <c r="L43" s="1" t="s">
        <v>13</v>
      </c>
      <c r="M43" s="8">
        <v>0.2</v>
      </c>
      <c r="N43" s="9">
        <v>0.0</v>
      </c>
      <c r="O43" s="8">
        <v>0.5</v>
      </c>
      <c r="P43" s="8">
        <v>0.8181818</v>
      </c>
      <c r="Q43" s="8">
        <v>1.0</v>
      </c>
      <c r="R43" s="9">
        <v>1.0</v>
      </c>
      <c r="S43" s="16">
        <v>1.0</v>
      </c>
      <c r="T43" s="9">
        <f t="shared" si="8"/>
        <v>0.6454545429</v>
      </c>
    </row>
    <row r="44">
      <c r="A44" s="4" t="s">
        <v>33</v>
      </c>
      <c r="B44" s="1">
        <v>7.0</v>
      </c>
      <c r="C44" s="1">
        <v>0.0</v>
      </c>
      <c r="D44" s="1">
        <v>7.0</v>
      </c>
      <c r="E44" s="4">
        <f t="shared" si="6"/>
        <v>0</v>
      </c>
      <c r="F44" s="2"/>
      <c r="G44" s="2"/>
      <c r="H44" s="1">
        <v>7.0</v>
      </c>
      <c r="I44" s="5">
        <f t="shared" si="7"/>
        <v>100</v>
      </c>
      <c r="J44" s="5">
        <f t="shared" si="9"/>
        <v>100</v>
      </c>
    </row>
    <row r="45">
      <c r="A45" s="2"/>
      <c r="B45" s="2"/>
      <c r="C45" s="2">
        <f t="shared" ref="C45:D45" si="10">C31+C35+C37+C39+C42+C43+C44</f>
        <v>7</v>
      </c>
      <c r="D45" s="2">
        <f t="shared" si="10"/>
        <v>32</v>
      </c>
      <c r="E45" s="2"/>
      <c r="F45" s="2"/>
      <c r="G45" s="2"/>
      <c r="H45" s="2">
        <f>H44+H43+H42+H39+H37+H31</f>
        <v>42</v>
      </c>
      <c r="I45" s="5">
        <f t="shared" si="7"/>
        <v>82.05128205</v>
      </c>
      <c r="J45" s="5">
        <f t="shared" si="9"/>
        <v>100</v>
      </c>
      <c r="L45" s="11"/>
      <c r="M45" s="11"/>
      <c r="N45" s="11"/>
    </row>
    <row r="47">
      <c r="R47" s="11"/>
    </row>
    <row r="48">
      <c r="L48" s="17"/>
      <c r="M48" s="17"/>
      <c r="P48" s="17"/>
      <c r="R48" s="11"/>
    </row>
    <row r="49">
      <c r="A49" s="1" t="s">
        <v>44</v>
      </c>
      <c r="B49" s="2"/>
      <c r="C49" s="1" t="s">
        <v>4</v>
      </c>
      <c r="D49" s="1" t="s">
        <v>3</v>
      </c>
      <c r="E49" s="1" t="s">
        <v>11</v>
      </c>
      <c r="F49" s="1" t="s">
        <v>5</v>
      </c>
      <c r="G49" s="2"/>
      <c r="L49" s="2"/>
      <c r="M49" s="1" t="s">
        <v>12</v>
      </c>
      <c r="N49" s="1" t="s">
        <v>13</v>
      </c>
      <c r="P49" s="18"/>
      <c r="R49" s="11"/>
    </row>
    <row r="50">
      <c r="A50" s="4" t="s">
        <v>43</v>
      </c>
      <c r="B50" s="5">
        <f>SUM(B51:B54)</f>
        <v>72</v>
      </c>
      <c r="C50" s="5">
        <f t="shared" ref="C50:D50" si="11">C51+C52+C54</f>
        <v>2</v>
      </c>
      <c r="D50" s="5">
        <f t="shared" si="11"/>
        <v>8</v>
      </c>
      <c r="E50" s="5">
        <f>G50-C50</f>
        <v>2</v>
      </c>
      <c r="F50" s="5"/>
      <c r="G50" s="1">
        <v>4.0</v>
      </c>
      <c r="L50" s="1" t="s">
        <v>45</v>
      </c>
      <c r="M50" s="19">
        <f>37.78/100</f>
        <v>0.3778</v>
      </c>
      <c r="N50" s="19">
        <f>32.43/100</f>
        <v>0.3243</v>
      </c>
    </row>
    <row r="51">
      <c r="A51" s="14" t="s">
        <v>46</v>
      </c>
      <c r="B51" s="1">
        <v>2.0</v>
      </c>
      <c r="C51" s="1">
        <v>1.0</v>
      </c>
      <c r="D51" s="1">
        <v>1.0</v>
      </c>
      <c r="E51" s="2"/>
      <c r="F51" s="2"/>
      <c r="G51" s="2"/>
      <c r="L51" s="1" t="s">
        <v>8</v>
      </c>
      <c r="M51" s="8">
        <f>59.9/100</f>
        <v>0.599</v>
      </c>
      <c r="N51" s="8">
        <f>40/100</f>
        <v>0.4</v>
      </c>
    </row>
    <row r="52">
      <c r="A52" s="14" t="s">
        <v>47</v>
      </c>
      <c r="B52" s="20">
        <v>1.0</v>
      </c>
      <c r="C52" s="1">
        <v>1.0</v>
      </c>
      <c r="D52" s="1">
        <v>0.0</v>
      </c>
      <c r="E52" s="2"/>
      <c r="F52" s="2"/>
      <c r="G52" s="2"/>
      <c r="L52" s="1" t="s">
        <v>39</v>
      </c>
      <c r="M52" s="19">
        <f>82.99/100</f>
        <v>0.8299</v>
      </c>
      <c r="N52" s="19">
        <f>64.55/100</f>
        <v>0.6455</v>
      </c>
    </row>
    <row r="53">
      <c r="A53" s="14" t="s">
        <v>48</v>
      </c>
      <c r="B53" s="1">
        <v>62.0</v>
      </c>
      <c r="C53" s="1">
        <v>0.0</v>
      </c>
      <c r="D53" s="1">
        <v>62.0</v>
      </c>
      <c r="E53" s="2"/>
      <c r="F53" s="2"/>
      <c r="G53" s="2"/>
    </row>
    <row r="54">
      <c r="A54" s="14" t="s">
        <v>49</v>
      </c>
      <c r="B54" s="1">
        <v>7.0</v>
      </c>
      <c r="C54" s="1">
        <v>0.0</v>
      </c>
      <c r="D54" s="1">
        <v>7.0</v>
      </c>
      <c r="E54" s="2"/>
      <c r="F54" s="2"/>
      <c r="G54" s="2"/>
    </row>
    <row r="55">
      <c r="A55" s="21" t="s">
        <v>50</v>
      </c>
      <c r="B55" s="1">
        <v>31.0</v>
      </c>
      <c r="C55" s="2"/>
      <c r="D55" s="2"/>
      <c r="E55" s="2"/>
      <c r="F55" s="2"/>
      <c r="G55" s="2"/>
    </row>
    <row r="56">
      <c r="A56" s="21" t="s">
        <v>51</v>
      </c>
      <c r="B56" s="1">
        <v>387.0</v>
      </c>
      <c r="C56" s="2"/>
      <c r="D56" s="2"/>
      <c r="E56" s="2"/>
      <c r="F56" s="2"/>
      <c r="G56" s="2"/>
    </row>
    <row r="57">
      <c r="A57" s="4" t="s">
        <v>15</v>
      </c>
      <c r="B57" s="4">
        <v>6.0</v>
      </c>
      <c r="C57" s="4">
        <v>2.0</v>
      </c>
      <c r="D57" s="4">
        <v>4.0</v>
      </c>
      <c r="E57" s="5">
        <f>G57-C57</f>
        <v>8</v>
      </c>
      <c r="F57" s="5"/>
      <c r="G57" s="1">
        <v>10.0</v>
      </c>
    </row>
    <row r="58">
      <c r="A58" s="21" t="s">
        <v>52</v>
      </c>
      <c r="B58" s="22">
        <v>5.0</v>
      </c>
      <c r="C58" s="1">
        <v>1.0</v>
      </c>
      <c r="D58" s="1">
        <v>4.0</v>
      </c>
      <c r="E58" s="2"/>
      <c r="F58" s="2"/>
      <c r="G58" s="2"/>
    </row>
    <row r="59">
      <c r="A59" s="14" t="s">
        <v>53</v>
      </c>
      <c r="B59" s="1">
        <v>1.0</v>
      </c>
      <c r="C59" s="1">
        <v>1.0</v>
      </c>
      <c r="D59" s="1">
        <v>0.0</v>
      </c>
      <c r="E59" s="2"/>
      <c r="F59" s="2"/>
      <c r="G59" s="2"/>
    </row>
    <row r="60">
      <c r="A60" s="4" t="s">
        <v>22</v>
      </c>
      <c r="B60" s="5">
        <f t="shared" ref="B60:D60" si="12">SUM(B61:B62)</f>
        <v>5</v>
      </c>
      <c r="C60" s="5">
        <f t="shared" si="12"/>
        <v>3</v>
      </c>
      <c r="D60" s="5">
        <f t="shared" si="12"/>
        <v>2</v>
      </c>
      <c r="E60" s="5">
        <f>G60-C60</f>
        <v>8</v>
      </c>
      <c r="F60" s="5"/>
      <c r="G60" s="1">
        <v>11.0</v>
      </c>
    </row>
    <row r="61">
      <c r="A61" s="14" t="s">
        <v>54</v>
      </c>
      <c r="B61" s="1">
        <v>2.0</v>
      </c>
      <c r="C61" s="1">
        <v>0.0</v>
      </c>
      <c r="D61" s="1">
        <v>2.0</v>
      </c>
      <c r="E61" s="2"/>
      <c r="F61" s="2"/>
      <c r="G61" s="2"/>
    </row>
    <row r="62">
      <c r="A62" s="1" t="s">
        <v>16</v>
      </c>
      <c r="B62" s="1">
        <v>3.0</v>
      </c>
      <c r="C62" s="1">
        <v>3.0</v>
      </c>
      <c r="D62" s="1">
        <v>0.0</v>
      </c>
      <c r="E62" s="2"/>
      <c r="F62" s="2"/>
      <c r="G62" s="2"/>
    </row>
    <row r="63">
      <c r="A63" s="14" t="s">
        <v>55</v>
      </c>
      <c r="B63" s="1">
        <v>1.0</v>
      </c>
      <c r="C63" s="1">
        <v>1.0</v>
      </c>
      <c r="D63" s="1">
        <v>0.0</v>
      </c>
      <c r="E63" s="1">
        <v>0.0</v>
      </c>
      <c r="F63" s="2"/>
      <c r="G63" s="2"/>
    </row>
    <row r="68">
      <c r="A68" s="1" t="s">
        <v>56</v>
      </c>
      <c r="B68" s="1" t="s">
        <v>2</v>
      </c>
      <c r="C68" s="1" t="s">
        <v>10</v>
      </c>
      <c r="D68" s="1" t="s">
        <v>3</v>
      </c>
      <c r="E68" s="1" t="s">
        <v>11</v>
      </c>
      <c r="F68" s="1" t="s">
        <v>5</v>
      </c>
      <c r="G68" s="1" t="s">
        <v>57</v>
      </c>
      <c r="H68" s="1" t="s">
        <v>12</v>
      </c>
      <c r="I68" s="1" t="s">
        <v>13</v>
      </c>
    </row>
    <row r="69">
      <c r="A69" s="1" t="s">
        <v>15</v>
      </c>
      <c r="B69" s="1">
        <v>6.0</v>
      </c>
      <c r="C69" s="1">
        <v>2.0</v>
      </c>
      <c r="D69" s="1">
        <v>4.0</v>
      </c>
      <c r="E69" s="2">
        <v>8.0</v>
      </c>
      <c r="F69" s="1">
        <v>0.0</v>
      </c>
      <c r="G69" s="1">
        <v>10.0</v>
      </c>
      <c r="H69" s="23">
        <f t="shared" ref="H69:H71" si="13">C69/(C69+D69)</f>
        <v>0.3333333333</v>
      </c>
      <c r="I69" s="9">
        <f t="shared" ref="I69:I71" si="14">C69/(E69+C69)</f>
        <v>0.2</v>
      </c>
    </row>
    <row r="70">
      <c r="A70" s="1" t="s">
        <v>22</v>
      </c>
      <c r="B70" s="2">
        <v>5.0</v>
      </c>
      <c r="C70" s="2">
        <v>3.0</v>
      </c>
      <c r="D70" s="2">
        <v>2.0</v>
      </c>
      <c r="E70" s="2">
        <v>8.0</v>
      </c>
      <c r="F70" s="1">
        <v>0.0</v>
      </c>
      <c r="G70" s="1">
        <v>11.0</v>
      </c>
      <c r="H70" s="23">
        <f t="shared" si="13"/>
        <v>0.6</v>
      </c>
      <c r="I70" s="9">
        <f t="shared" si="14"/>
        <v>0.2727272727</v>
      </c>
    </row>
    <row r="71">
      <c r="A71" s="1" t="s">
        <v>43</v>
      </c>
      <c r="B71" s="2">
        <v>72.0</v>
      </c>
      <c r="C71" s="2">
        <v>2.0</v>
      </c>
      <c r="D71" s="2">
        <v>8.0</v>
      </c>
      <c r="E71" s="2">
        <v>2.0</v>
      </c>
      <c r="F71" s="1">
        <v>0.0</v>
      </c>
      <c r="G71" s="1">
        <v>4.0</v>
      </c>
      <c r="H71" s="23">
        <f t="shared" si="13"/>
        <v>0.2</v>
      </c>
      <c r="I71" s="9">
        <f t="shared" si="14"/>
        <v>0.5</v>
      </c>
    </row>
    <row r="73">
      <c r="A73" s="1" t="s">
        <v>56</v>
      </c>
      <c r="B73" s="1" t="s">
        <v>15</v>
      </c>
      <c r="C73" s="1" t="s">
        <v>22</v>
      </c>
      <c r="D73" s="1" t="s">
        <v>43</v>
      </c>
      <c r="E73" s="3" t="s">
        <v>9</v>
      </c>
    </row>
    <row r="74">
      <c r="A74" s="1" t="s">
        <v>12</v>
      </c>
      <c r="B74" s="8">
        <v>0.33333</v>
      </c>
      <c r="C74" s="8">
        <v>0.6</v>
      </c>
      <c r="D74" s="8">
        <v>0.2</v>
      </c>
      <c r="E74" s="24">
        <f t="shared" ref="E74:E75" si="15">SUM(B74:D74)/3</f>
        <v>0.3777766667</v>
      </c>
    </row>
    <row r="75">
      <c r="A75" s="1" t="s">
        <v>13</v>
      </c>
      <c r="B75" s="9">
        <v>0.2</v>
      </c>
      <c r="C75" s="9">
        <v>0.2727272727272727</v>
      </c>
      <c r="D75" s="9">
        <v>0.5</v>
      </c>
      <c r="E75" s="24">
        <f t="shared" si="15"/>
        <v>0.3242424242</v>
      </c>
    </row>
    <row r="80">
      <c r="A80" s="25"/>
      <c r="B80" s="11"/>
      <c r="C80" s="11"/>
      <c r="D80" s="11"/>
      <c r="E80" s="11"/>
      <c r="F80" s="10"/>
    </row>
  </sheetData>
  <hyperlinks>
    <hyperlink r:id="rId1" ref="I8"/>
    <hyperlink r:id="rId2" ref="A3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9" max="9" width="27.38"/>
    <col customWidth="1" min="10" max="10" width="19.38"/>
    <col customWidth="1" min="11" max="11" width="22.38"/>
    <col customWidth="1" min="12" max="12" width="35.13"/>
    <col customWidth="1" min="15" max="15" width="22.25"/>
  </cols>
  <sheetData>
    <row r="1">
      <c r="I1" s="2"/>
      <c r="J1" s="1" t="s">
        <v>2</v>
      </c>
      <c r="K1" s="1" t="s">
        <v>3</v>
      </c>
      <c r="L1" s="1" t="s">
        <v>4</v>
      </c>
      <c r="M1" s="1" t="s">
        <v>11</v>
      </c>
      <c r="N1" s="1" t="s">
        <v>5</v>
      </c>
      <c r="O1" s="1" t="s">
        <v>12</v>
      </c>
    </row>
    <row r="2">
      <c r="I2" s="4" t="s">
        <v>15</v>
      </c>
      <c r="J2" s="5">
        <f t="shared" ref="J2:N2" si="1">SUM(J3:J5)</f>
        <v>9</v>
      </c>
      <c r="K2" s="5">
        <f t="shared" si="1"/>
        <v>8</v>
      </c>
      <c r="L2" s="5">
        <f t="shared" si="1"/>
        <v>1</v>
      </c>
      <c r="M2" s="5">
        <f t="shared" si="1"/>
        <v>0</v>
      </c>
      <c r="N2" s="5">
        <f t="shared" si="1"/>
        <v>0</v>
      </c>
      <c r="O2" s="5">
        <f>100*L2/(L2+K2)</f>
        <v>11.11111111</v>
      </c>
    </row>
    <row r="3">
      <c r="A3" s="3" t="s">
        <v>58</v>
      </c>
      <c r="B3" s="3" t="s">
        <v>2</v>
      </c>
      <c r="C3" s="3" t="s">
        <v>3</v>
      </c>
      <c r="D3" s="3" t="s">
        <v>4</v>
      </c>
      <c r="E3" s="3" t="s">
        <v>11</v>
      </c>
      <c r="F3" s="3" t="s">
        <v>5</v>
      </c>
      <c r="G3" s="3" t="s">
        <v>12</v>
      </c>
      <c r="I3" s="1" t="s">
        <v>31</v>
      </c>
      <c r="J3" s="1">
        <v>2.0</v>
      </c>
      <c r="K3" s="1">
        <v>2.0</v>
      </c>
      <c r="L3" s="1">
        <v>0.0</v>
      </c>
      <c r="M3" s="2"/>
      <c r="N3" s="2"/>
      <c r="O3" s="5"/>
    </row>
    <row r="4">
      <c r="A4" s="3" t="s">
        <v>59</v>
      </c>
      <c r="B4" s="3">
        <v>4.0</v>
      </c>
      <c r="C4" s="3">
        <v>4.0</v>
      </c>
      <c r="D4" s="3">
        <v>0.0</v>
      </c>
      <c r="G4" s="10">
        <f t="shared" ref="G4:G12" si="2">100*D4/(D4+C4)</f>
        <v>0</v>
      </c>
      <c r="I4" s="1" t="s">
        <v>59</v>
      </c>
      <c r="J4" s="1">
        <v>4.0</v>
      </c>
      <c r="K4" s="1">
        <v>4.0</v>
      </c>
      <c r="L4" s="1">
        <v>0.0</v>
      </c>
      <c r="M4" s="2"/>
      <c r="N4" s="2"/>
      <c r="O4" s="5">
        <f t="shared" ref="O4:O12" si="3">100*L4/(L4+K4)</f>
        <v>0</v>
      </c>
    </row>
    <row r="5">
      <c r="A5" s="3" t="s">
        <v>60</v>
      </c>
      <c r="B5" s="3">
        <v>1.0</v>
      </c>
      <c r="C5" s="3">
        <v>0.0</v>
      </c>
      <c r="D5" s="3">
        <v>1.0</v>
      </c>
      <c r="G5" s="10">
        <f t="shared" si="2"/>
        <v>100</v>
      </c>
      <c r="I5" s="1" t="s">
        <v>30</v>
      </c>
      <c r="J5" s="1">
        <v>3.0</v>
      </c>
      <c r="K5" s="1">
        <v>2.0</v>
      </c>
      <c r="L5" s="1">
        <v>1.0</v>
      </c>
      <c r="M5" s="2"/>
      <c r="N5" s="2"/>
      <c r="O5" s="5">
        <f t="shared" si="3"/>
        <v>33.33333333</v>
      </c>
    </row>
    <row r="6">
      <c r="A6" s="3" t="s">
        <v>24</v>
      </c>
      <c r="B6" s="3">
        <v>1.0</v>
      </c>
      <c r="C6" s="3">
        <v>1.0</v>
      </c>
      <c r="D6" s="3">
        <v>0.0</v>
      </c>
      <c r="G6" s="10">
        <f t="shared" si="2"/>
        <v>0</v>
      </c>
      <c r="I6" s="4" t="s">
        <v>61</v>
      </c>
      <c r="J6" s="5">
        <f t="shared" ref="J6:N6" si="4">SUM(J7:J8)</f>
        <v>44</v>
      </c>
      <c r="K6" s="5">
        <f t="shared" si="4"/>
        <v>0</v>
      </c>
      <c r="L6" s="5">
        <f t="shared" si="4"/>
        <v>44</v>
      </c>
      <c r="M6" s="5">
        <f t="shared" si="4"/>
        <v>0</v>
      </c>
      <c r="N6" s="5">
        <f t="shared" si="4"/>
        <v>0</v>
      </c>
      <c r="O6" s="5">
        <f t="shared" si="3"/>
        <v>100</v>
      </c>
    </row>
    <row r="7">
      <c r="A7" s="3" t="s">
        <v>30</v>
      </c>
      <c r="B7" s="3">
        <v>3.0</v>
      </c>
      <c r="C7" s="3">
        <v>2.0</v>
      </c>
      <c r="D7" s="3">
        <v>1.0</v>
      </c>
      <c r="G7" s="10">
        <f t="shared" si="2"/>
        <v>33.33333333</v>
      </c>
      <c r="I7" s="1" t="s">
        <v>62</v>
      </c>
      <c r="J7" s="1">
        <v>1.0</v>
      </c>
      <c r="K7" s="1">
        <v>0.0</v>
      </c>
      <c r="L7" s="1">
        <v>1.0</v>
      </c>
      <c r="M7" s="2"/>
      <c r="N7" s="2"/>
      <c r="O7" s="5">
        <f t="shared" si="3"/>
        <v>100</v>
      </c>
    </row>
    <row r="8">
      <c r="A8" s="3" t="s">
        <v>62</v>
      </c>
      <c r="B8" s="3">
        <v>1.0</v>
      </c>
      <c r="C8" s="3">
        <v>0.0</v>
      </c>
      <c r="D8" s="3">
        <v>1.0</v>
      </c>
      <c r="G8" s="10">
        <f t="shared" si="2"/>
        <v>100</v>
      </c>
      <c r="I8" s="1" t="s">
        <v>32</v>
      </c>
      <c r="J8" s="1">
        <v>43.0</v>
      </c>
      <c r="K8" s="1">
        <v>0.0</v>
      </c>
      <c r="L8" s="1">
        <v>43.0</v>
      </c>
      <c r="M8" s="2"/>
      <c r="N8" s="2"/>
      <c r="O8" s="5">
        <f t="shared" si="3"/>
        <v>100</v>
      </c>
    </row>
    <row r="9">
      <c r="A9" s="3" t="s">
        <v>32</v>
      </c>
      <c r="B9" s="3">
        <v>43.0</v>
      </c>
      <c r="C9" s="3">
        <v>0.0</v>
      </c>
      <c r="D9" s="3">
        <v>43.0</v>
      </c>
      <c r="G9" s="10">
        <f t="shared" si="2"/>
        <v>100</v>
      </c>
      <c r="I9" s="4" t="s">
        <v>43</v>
      </c>
      <c r="J9" s="4">
        <v>1.0</v>
      </c>
      <c r="K9" s="4">
        <v>0.0</v>
      </c>
      <c r="L9" s="4">
        <v>1.0</v>
      </c>
      <c r="M9" s="5"/>
      <c r="N9" s="5"/>
      <c r="O9" s="5">
        <f t="shared" si="3"/>
        <v>100</v>
      </c>
    </row>
    <row r="10">
      <c r="A10" s="3" t="s">
        <v>31</v>
      </c>
      <c r="B10" s="3">
        <v>2.0</v>
      </c>
      <c r="C10" s="3">
        <v>2.0</v>
      </c>
      <c r="D10" s="3">
        <v>0.0</v>
      </c>
      <c r="G10" s="10">
        <f t="shared" si="2"/>
        <v>0</v>
      </c>
      <c r="I10" s="1" t="s">
        <v>63</v>
      </c>
      <c r="J10" s="1">
        <v>1.0</v>
      </c>
      <c r="K10" s="1">
        <v>0.0</v>
      </c>
      <c r="L10" s="1">
        <v>1.0</v>
      </c>
      <c r="M10" s="2"/>
      <c r="N10" s="2"/>
      <c r="O10" s="5">
        <f t="shared" si="3"/>
        <v>100</v>
      </c>
    </row>
    <row r="11">
      <c r="A11" s="3" t="s">
        <v>63</v>
      </c>
      <c r="B11" s="3">
        <v>1.0</v>
      </c>
      <c r="C11" s="3">
        <v>0.0</v>
      </c>
      <c r="D11" s="3">
        <v>1.0</v>
      </c>
      <c r="G11" s="10">
        <f t="shared" si="2"/>
        <v>100</v>
      </c>
      <c r="I11" s="4" t="s">
        <v>22</v>
      </c>
      <c r="J11" s="4">
        <v>1.0</v>
      </c>
      <c r="K11" s="4">
        <v>1.0</v>
      </c>
      <c r="L11" s="4">
        <v>0.0</v>
      </c>
      <c r="M11" s="5"/>
      <c r="N11" s="5"/>
      <c r="O11" s="5">
        <f t="shared" si="3"/>
        <v>0</v>
      </c>
    </row>
    <row r="12">
      <c r="B12" s="26">
        <f t="shared" ref="B12:D12" si="5">SUM(B4:B11)</f>
        <v>56</v>
      </c>
      <c r="C12" s="26">
        <f t="shared" si="5"/>
        <v>9</v>
      </c>
      <c r="D12" s="26">
        <f t="shared" si="5"/>
        <v>47</v>
      </c>
      <c r="G12" s="10">
        <f t="shared" si="2"/>
        <v>83.92857143</v>
      </c>
      <c r="I12" s="1" t="s">
        <v>24</v>
      </c>
      <c r="J12" s="1">
        <v>1.0</v>
      </c>
      <c r="K12" s="1">
        <v>1.0</v>
      </c>
      <c r="L12" s="1">
        <v>0.0</v>
      </c>
      <c r="M12" s="2"/>
      <c r="N12" s="2"/>
      <c r="O12" s="5">
        <f t="shared" si="3"/>
        <v>0</v>
      </c>
    </row>
    <row r="13">
      <c r="I13" s="2"/>
      <c r="J13" s="2"/>
      <c r="K13" s="2"/>
      <c r="L13" s="2"/>
      <c r="M13" s="2"/>
      <c r="N13" s="2"/>
      <c r="O13" s="5">
        <f>100*L3/(L3+K3)</f>
        <v>0</v>
      </c>
    </row>
    <row r="16">
      <c r="A16" s="3" t="s">
        <v>56</v>
      </c>
      <c r="B16" s="3" t="s">
        <v>2</v>
      </c>
      <c r="C16" s="3" t="s">
        <v>3</v>
      </c>
      <c r="D16" s="3" t="s">
        <v>4</v>
      </c>
      <c r="F16" s="3" t="s">
        <v>6</v>
      </c>
      <c r="G16" s="3" t="s">
        <v>7</v>
      </c>
      <c r="I16" s="2"/>
      <c r="J16" s="4" t="s">
        <v>15</v>
      </c>
      <c r="K16" s="4" t="s">
        <v>64</v>
      </c>
      <c r="L16" s="27" t="s">
        <v>65</v>
      </c>
      <c r="M16" s="4" t="s">
        <v>22</v>
      </c>
      <c r="N16" s="4" t="s">
        <v>66</v>
      </c>
      <c r="O16" s="28" t="s">
        <v>67</v>
      </c>
      <c r="P16" s="1" t="s">
        <v>68</v>
      </c>
      <c r="Q16" s="2"/>
      <c r="R16" s="1" t="s">
        <v>9</v>
      </c>
    </row>
    <row r="17">
      <c r="A17" s="29" t="s">
        <v>69</v>
      </c>
      <c r="B17" s="29">
        <v>1.0</v>
      </c>
      <c r="C17" s="29">
        <v>0.0</v>
      </c>
      <c r="D17" s="29">
        <v>1.0</v>
      </c>
      <c r="E17" s="30"/>
      <c r="F17" s="30">
        <f t="shared" ref="F17:F34" si="6">D17/(D17+C17)</f>
        <v>1</v>
      </c>
      <c r="I17" s="1" t="s">
        <v>45</v>
      </c>
      <c r="J17" s="9">
        <f>52.5925925925926/100</f>
        <v>0.5259259259</v>
      </c>
      <c r="K17" s="9">
        <f>76.6968325791855/100</f>
        <v>0.7669683258</v>
      </c>
      <c r="L17" s="8">
        <v>0.0</v>
      </c>
      <c r="M17" s="9">
        <f>37.5/100</f>
        <v>0.375</v>
      </c>
      <c r="N17" s="8">
        <v>0.0</v>
      </c>
      <c r="O17" s="8">
        <v>0.0</v>
      </c>
      <c r="P17" s="8">
        <f>50/100</f>
        <v>0.5</v>
      </c>
      <c r="Q17" s="9">
        <f>P17+M17+K17+J17</f>
        <v>2.167894252</v>
      </c>
      <c r="R17" s="9">
        <f>Q17/4</f>
        <v>0.5419735629</v>
      </c>
    </row>
    <row r="18">
      <c r="A18" s="29" t="s">
        <v>70</v>
      </c>
      <c r="B18" s="29">
        <v>3.0</v>
      </c>
      <c r="C18" s="29">
        <v>1.0</v>
      </c>
      <c r="D18" s="29">
        <v>2.0</v>
      </c>
      <c r="E18" s="30"/>
      <c r="F18" s="30">
        <f t="shared" si="6"/>
        <v>0.6666666667</v>
      </c>
      <c r="I18" s="1" t="s">
        <v>8</v>
      </c>
      <c r="J18" s="9">
        <f>11.6666666666667/100</f>
        <v>0.1166666667</v>
      </c>
      <c r="K18" s="16">
        <f t="shared" ref="K18:K19" si="7">100/100</f>
        <v>1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9">
        <f>K18+J18</f>
        <v>1.116666667</v>
      </c>
      <c r="R18" s="9">
        <f>Q18/2</f>
        <v>0.5583333333</v>
      </c>
    </row>
    <row r="19">
      <c r="A19" s="29" t="s">
        <v>16</v>
      </c>
      <c r="B19" s="29">
        <v>3.0</v>
      </c>
      <c r="C19" s="29">
        <v>2.0</v>
      </c>
      <c r="D19" s="29">
        <v>1.0</v>
      </c>
      <c r="E19" s="30"/>
      <c r="F19" s="30">
        <f t="shared" si="6"/>
        <v>0.3333333333</v>
      </c>
      <c r="I19" s="1" t="s">
        <v>39</v>
      </c>
      <c r="J19" s="9">
        <f>11.1111111111111/100</f>
        <v>0.1111111111</v>
      </c>
      <c r="K19" s="16">
        <f t="shared" si="7"/>
        <v>1</v>
      </c>
      <c r="L19" s="8">
        <v>0.0</v>
      </c>
      <c r="M19" s="8">
        <v>0.0</v>
      </c>
      <c r="N19" s="8">
        <v>0.0</v>
      </c>
      <c r="O19" s="8">
        <v>1.0</v>
      </c>
      <c r="P19" s="8">
        <v>0.0</v>
      </c>
      <c r="Q19" s="9">
        <f>O19+K19+J19</f>
        <v>2.111111111</v>
      </c>
      <c r="R19" s="9">
        <f>Q19/3</f>
        <v>0.7037037037</v>
      </c>
    </row>
    <row r="20">
      <c r="A20" s="3" t="s">
        <v>71</v>
      </c>
      <c r="B20" s="3">
        <v>2.0</v>
      </c>
      <c r="C20" s="3">
        <v>2.0</v>
      </c>
      <c r="D20" s="3">
        <v>0.0</v>
      </c>
      <c r="F20" s="26">
        <f t="shared" si="6"/>
        <v>0</v>
      </c>
    </row>
    <row r="21">
      <c r="A21" s="29" t="s">
        <v>66</v>
      </c>
      <c r="B21" s="29">
        <v>2.0</v>
      </c>
      <c r="C21" s="29">
        <v>2.0</v>
      </c>
      <c r="D21" s="29">
        <v>0.0</v>
      </c>
      <c r="E21" s="30"/>
      <c r="F21" s="30">
        <f t="shared" si="6"/>
        <v>0</v>
      </c>
    </row>
    <row r="22">
      <c r="A22" s="29" t="s">
        <v>72</v>
      </c>
      <c r="B22" s="29">
        <v>19.0</v>
      </c>
      <c r="C22" s="29">
        <v>0.0</v>
      </c>
      <c r="D22" s="29">
        <v>19.0</v>
      </c>
      <c r="E22" s="30"/>
      <c r="F22" s="30">
        <f t="shared" si="6"/>
        <v>1</v>
      </c>
      <c r="M22" s="3" t="s">
        <v>12</v>
      </c>
    </row>
    <row r="23">
      <c r="A23" s="29" t="s">
        <v>73</v>
      </c>
      <c r="B23" s="29">
        <v>26.0</v>
      </c>
      <c r="C23" s="29">
        <v>26.0</v>
      </c>
      <c r="D23" s="29">
        <v>0.0</v>
      </c>
      <c r="E23" s="30"/>
      <c r="F23" s="30">
        <f t="shared" si="6"/>
        <v>0</v>
      </c>
      <c r="L23" s="3" t="s">
        <v>45</v>
      </c>
      <c r="M23" s="24">
        <v>0.5419735629294452</v>
      </c>
    </row>
    <row r="24">
      <c r="A24" s="29" t="s">
        <v>74</v>
      </c>
      <c r="B24" s="29">
        <v>48.0</v>
      </c>
      <c r="C24" s="29">
        <v>48.0</v>
      </c>
      <c r="D24" s="29">
        <v>0.0</v>
      </c>
      <c r="E24" s="30"/>
      <c r="F24" s="30">
        <f t="shared" si="6"/>
        <v>0</v>
      </c>
      <c r="L24" s="3" t="s">
        <v>8</v>
      </c>
      <c r="M24" s="24">
        <v>0.5583333333333335</v>
      </c>
    </row>
    <row r="25">
      <c r="A25" s="29" t="s">
        <v>75</v>
      </c>
      <c r="B25" s="29">
        <v>121.0</v>
      </c>
      <c r="C25" s="29">
        <v>0.0</v>
      </c>
      <c r="D25" s="29">
        <v>121.0</v>
      </c>
      <c r="E25" s="30"/>
      <c r="F25" s="30">
        <f t="shared" si="6"/>
        <v>1</v>
      </c>
      <c r="L25" s="3" t="s">
        <v>39</v>
      </c>
      <c r="M25" s="24">
        <v>0.7037037037037037</v>
      </c>
    </row>
    <row r="26">
      <c r="A26" s="29" t="s">
        <v>76</v>
      </c>
      <c r="B26" s="29">
        <v>175.0</v>
      </c>
      <c r="C26" s="29">
        <v>0.0</v>
      </c>
      <c r="D26" s="29">
        <v>175.0</v>
      </c>
      <c r="E26" s="30"/>
      <c r="F26" s="30">
        <f t="shared" si="6"/>
        <v>1</v>
      </c>
    </row>
    <row r="27">
      <c r="A27" s="29" t="s">
        <v>48</v>
      </c>
      <c r="B27" s="29">
        <v>144.0</v>
      </c>
      <c r="C27" s="29">
        <v>0.0</v>
      </c>
      <c r="D27" s="29">
        <v>144.0</v>
      </c>
      <c r="E27" s="30"/>
      <c r="F27" s="30">
        <f t="shared" si="6"/>
        <v>1</v>
      </c>
    </row>
    <row r="28">
      <c r="A28" s="29" t="s">
        <v>77</v>
      </c>
      <c r="B28" s="29">
        <v>20.0</v>
      </c>
      <c r="C28" s="29">
        <v>0.0</v>
      </c>
      <c r="D28" s="29">
        <v>20.0</v>
      </c>
      <c r="E28" s="30"/>
      <c r="F28" s="30">
        <f t="shared" si="6"/>
        <v>1</v>
      </c>
    </row>
    <row r="29">
      <c r="A29" s="29" t="s">
        <v>78</v>
      </c>
      <c r="B29" s="29">
        <v>29.0</v>
      </c>
      <c r="C29" s="29">
        <v>29.0</v>
      </c>
      <c r="D29" s="29">
        <v>0.0</v>
      </c>
      <c r="E29" s="30"/>
      <c r="F29" s="30">
        <f t="shared" si="6"/>
        <v>0</v>
      </c>
    </row>
    <row r="30">
      <c r="A30" s="29" t="s">
        <v>79</v>
      </c>
      <c r="B30" s="29">
        <v>2.0</v>
      </c>
      <c r="C30" s="29">
        <v>0.0</v>
      </c>
      <c r="D30" s="29">
        <v>2.0</v>
      </c>
      <c r="E30" s="30"/>
      <c r="F30" s="30">
        <f t="shared" si="6"/>
        <v>1</v>
      </c>
    </row>
    <row r="31">
      <c r="A31" s="29" t="s">
        <v>80</v>
      </c>
      <c r="B31" s="29">
        <v>4.0</v>
      </c>
      <c r="C31" s="29">
        <v>0.0</v>
      </c>
      <c r="D31" s="29">
        <v>4.0</v>
      </c>
      <c r="E31" s="30"/>
      <c r="F31" s="30">
        <f t="shared" si="6"/>
        <v>1</v>
      </c>
    </row>
    <row r="32">
      <c r="A32" s="29" t="s">
        <v>50</v>
      </c>
      <c r="B32" s="29">
        <v>209.0</v>
      </c>
      <c r="C32" s="30"/>
      <c r="D32" s="30"/>
      <c r="E32" s="30"/>
      <c r="F32" s="30" t="str">
        <f t="shared" si="6"/>
        <v>#DIV/0!</v>
      </c>
    </row>
    <row r="33">
      <c r="A33" s="29" t="s">
        <v>81</v>
      </c>
      <c r="B33" s="29">
        <v>32.0</v>
      </c>
      <c r="C33" s="30"/>
      <c r="D33" s="30"/>
      <c r="E33" s="30"/>
      <c r="F33" s="30" t="str">
        <f t="shared" si="6"/>
        <v>#DIV/0!</v>
      </c>
    </row>
    <row r="34">
      <c r="A34" s="29" t="s">
        <v>82</v>
      </c>
      <c r="B34" s="29">
        <v>129.0</v>
      </c>
      <c r="C34" s="29">
        <v>128.0</v>
      </c>
      <c r="D34" s="29">
        <v>1.0</v>
      </c>
      <c r="E34" s="30"/>
      <c r="F34" s="30">
        <f t="shared" si="6"/>
        <v>0.007751937984</v>
      </c>
    </row>
    <row r="35">
      <c r="A35" s="31" t="s">
        <v>83</v>
      </c>
      <c r="B35" s="29">
        <v>104.0</v>
      </c>
      <c r="C35" s="30"/>
      <c r="D35" s="30"/>
      <c r="E35" s="30"/>
      <c r="F35" s="30"/>
    </row>
    <row r="37">
      <c r="A37" s="2"/>
      <c r="B37" s="1" t="s">
        <v>2</v>
      </c>
      <c r="C37" s="1" t="s">
        <v>3</v>
      </c>
      <c r="D37" s="1" t="s">
        <v>4</v>
      </c>
      <c r="E37" s="2"/>
      <c r="F37" s="1" t="s">
        <v>12</v>
      </c>
    </row>
    <row r="38">
      <c r="A38" s="4" t="s">
        <v>22</v>
      </c>
      <c r="B38" s="4">
        <v>6.0</v>
      </c>
      <c r="C38" s="4">
        <v>5.0</v>
      </c>
      <c r="D38" s="4">
        <v>3.0</v>
      </c>
      <c r="E38" s="5"/>
      <c r="F38" s="5">
        <f>100*D38/(D38+C38)</f>
        <v>37.5</v>
      </c>
    </row>
    <row r="39">
      <c r="A39" s="1" t="s">
        <v>70</v>
      </c>
      <c r="B39" s="1">
        <v>3.0</v>
      </c>
      <c r="C39" s="1">
        <v>1.0</v>
      </c>
      <c r="D39" s="1">
        <v>2.0</v>
      </c>
      <c r="E39" s="2"/>
      <c r="F39" s="2"/>
    </row>
    <row r="40">
      <c r="A40" s="1" t="s">
        <v>16</v>
      </c>
      <c r="B40" s="1">
        <v>3.0</v>
      </c>
      <c r="C40" s="1">
        <v>2.0</v>
      </c>
      <c r="D40" s="1">
        <v>1.0</v>
      </c>
      <c r="E40" s="2"/>
      <c r="F40" s="2"/>
    </row>
    <row r="41">
      <c r="A41" s="4" t="s">
        <v>15</v>
      </c>
      <c r="B41" s="5">
        <f t="shared" ref="B41:D41" si="8">SUM(B42:B45)</f>
        <v>270</v>
      </c>
      <c r="C41" s="5">
        <f t="shared" si="8"/>
        <v>128</v>
      </c>
      <c r="D41" s="5">
        <f t="shared" si="8"/>
        <v>142</v>
      </c>
      <c r="E41" s="5"/>
      <c r="F41" s="5">
        <f>100*D41/(D41+C41)</f>
        <v>52.59259259</v>
      </c>
    </row>
    <row r="42">
      <c r="A42" s="1" t="s">
        <v>82</v>
      </c>
      <c r="B42" s="1">
        <v>129.0</v>
      </c>
      <c r="C42" s="1">
        <v>128.0</v>
      </c>
      <c r="D42" s="1">
        <v>1.0</v>
      </c>
      <c r="E42" s="2"/>
      <c r="F42" s="2"/>
    </row>
    <row r="43">
      <c r="A43" s="1" t="s">
        <v>69</v>
      </c>
      <c r="B43" s="1">
        <v>1.0</v>
      </c>
      <c r="C43" s="1">
        <v>0.0</v>
      </c>
      <c r="D43" s="1">
        <v>1.0</v>
      </c>
      <c r="E43" s="2"/>
      <c r="F43" s="2"/>
    </row>
    <row r="44">
      <c r="A44" s="1" t="s">
        <v>75</v>
      </c>
      <c r="B44" s="1">
        <v>121.0</v>
      </c>
      <c r="C44" s="1">
        <v>0.0</v>
      </c>
      <c r="D44" s="1">
        <v>121.0</v>
      </c>
      <c r="E44" s="2"/>
      <c r="F44" s="2"/>
    </row>
    <row r="45">
      <c r="A45" s="1" t="s">
        <v>72</v>
      </c>
      <c r="B45" s="1">
        <v>19.0</v>
      </c>
      <c r="C45" s="1">
        <v>0.0</v>
      </c>
      <c r="D45" s="1">
        <v>19.0</v>
      </c>
      <c r="E45" s="2"/>
      <c r="F45" s="2"/>
    </row>
    <row r="46">
      <c r="A46" s="4" t="s">
        <v>64</v>
      </c>
      <c r="B46" s="4">
        <f t="shared" ref="B46:D46" si="9">SUM(B47:B54)</f>
        <v>755</v>
      </c>
      <c r="C46" s="4">
        <f t="shared" si="9"/>
        <v>103</v>
      </c>
      <c r="D46" s="4">
        <f t="shared" si="9"/>
        <v>339</v>
      </c>
      <c r="E46" s="5"/>
      <c r="F46" s="5">
        <f>100*D46/(D46+C46)</f>
        <v>76.69683258</v>
      </c>
    </row>
    <row r="47">
      <c r="A47" s="32" t="s">
        <v>83</v>
      </c>
      <c r="B47" s="1">
        <v>104.0</v>
      </c>
      <c r="C47" s="2"/>
      <c r="D47" s="2"/>
      <c r="E47" s="2"/>
      <c r="F47" s="2"/>
    </row>
    <row r="48">
      <c r="A48" s="1" t="s">
        <v>48</v>
      </c>
      <c r="B48" s="1">
        <v>144.0</v>
      </c>
      <c r="C48" s="1">
        <v>0.0</v>
      </c>
      <c r="D48" s="1">
        <v>144.0</v>
      </c>
      <c r="E48" s="2"/>
      <c r="F48" s="2"/>
    </row>
    <row r="49">
      <c r="A49" s="1" t="s">
        <v>76</v>
      </c>
      <c r="B49" s="1">
        <v>175.0</v>
      </c>
      <c r="C49" s="1">
        <v>0.0</v>
      </c>
      <c r="D49" s="1">
        <v>175.0</v>
      </c>
      <c r="E49" s="2"/>
      <c r="F49" s="2"/>
    </row>
    <row r="50">
      <c r="A50" s="1" t="s">
        <v>73</v>
      </c>
      <c r="B50" s="1">
        <v>26.0</v>
      </c>
      <c r="C50" s="1">
        <v>26.0</v>
      </c>
      <c r="D50" s="1">
        <v>0.0</v>
      </c>
      <c r="E50" s="2"/>
      <c r="F50" s="2"/>
    </row>
    <row r="51">
      <c r="A51" s="1" t="s">
        <v>78</v>
      </c>
      <c r="B51" s="1">
        <v>29.0</v>
      </c>
      <c r="C51" s="1">
        <v>29.0</v>
      </c>
      <c r="D51" s="1">
        <v>0.0</v>
      </c>
      <c r="E51" s="2"/>
      <c r="F51" s="2"/>
    </row>
    <row r="52">
      <c r="A52" s="1" t="s">
        <v>77</v>
      </c>
      <c r="B52" s="1">
        <v>20.0</v>
      </c>
      <c r="C52" s="1">
        <v>0.0</v>
      </c>
      <c r="D52" s="1">
        <v>20.0</v>
      </c>
      <c r="E52" s="2"/>
      <c r="F52" s="2"/>
    </row>
    <row r="53">
      <c r="A53" s="1" t="s">
        <v>74</v>
      </c>
      <c r="B53" s="1">
        <v>48.0</v>
      </c>
      <c r="C53" s="1">
        <v>48.0</v>
      </c>
      <c r="D53" s="1">
        <v>0.0</v>
      </c>
      <c r="E53" s="2"/>
      <c r="F53" s="2"/>
    </row>
    <row r="54">
      <c r="A54" s="1" t="s">
        <v>50</v>
      </c>
      <c r="B54" s="1">
        <v>209.0</v>
      </c>
      <c r="C54" s="2"/>
      <c r="D54" s="2"/>
      <c r="E54" s="2"/>
      <c r="F54" s="2"/>
    </row>
    <row r="55">
      <c r="A55" s="4" t="s">
        <v>66</v>
      </c>
      <c r="B55" s="4">
        <v>2.0</v>
      </c>
      <c r="C55" s="4">
        <v>2.0</v>
      </c>
      <c r="D55" s="4">
        <v>0.0</v>
      </c>
      <c r="E55" s="5"/>
      <c r="F55" s="5">
        <f t="shared" ref="F55:F56" si="10">100*D55/(D55+C55)</f>
        <v>0</v>
      </c>
    </row>
    <row r="56">
      <c r="A56" s="4" t="s">
        <v>68</v>
      </c>
      <c r="B56" s="4">
        <v>4.0</v>
      </c>
      <c r="C56" s="4">
        <v>2.0</v>
      </c>
      <c r="D56" s="4">
        <v>2.0</v>
      </c>
      <c r="E56" s="5"/>
      <c r="F56" s="5">
        <f t="shared" si="10"/>
        <v>50</v>
      </c>
    </row>
    <row r="57">
      <c r="A57" s="1" t="s">
        <v>71</v>
      </c>
      <c r="B57" s="1">
        <v>2.0</v>
      </c>
      <c r="C57" s="1">
        <v>2.0</v>
      </c>
      <c r="D57" s="1">
        <v>0.0</v>
      </c>
      <c r="E57" s="2"/>
      <c r="F57" s="2"/>
    </row>
    <row r="58">
      <c r="A58" s="1" t="s">
        <v>79</v>
      </c>
      <c r="B58" s="1">
        <v>2.0</v>
      </c>
      <c r="C58" s="1">
        <v>0.0</v>
      </c>
      <c r="D58" s="1">
        <v>2.0</v>
      </c>
      <c r="E58" s="2"/>
      <c r="F58" s="2"/>
    </row>
    <row r="59">
      <c r="A59" s="28" t="s">
        <v>67</v>
      </c>
      <c r="B59" s="4">
        <v>32.0</v>
      </c>
      <c r="C59" s="5"/>
      <c r="D59" s="5"/>
      <c r="E59" s="5"/>
      <c r="F59" s="5" t="str">
        <f>100*D59/(D59+C59)</f>
        <v>#DIV/0!</v>
      </c>
    </row>
    <row r="60">
      <c r="A60" s="1" t="s">
        <v>81</v>
      </c>
      <c r="B60" s="1">
        <v>32.0</v>
      </c>
      <c r="C60" s="1">
        <v>0.0</v>
      </c>
      <c r="D60" s="1">
        <v>0.0</v>
      </c>
      <c r="E60" s="2"/>
      <c r="F60" s="2"/>
    </row>
    <row r="61">
      <c r="A61" s="27" t="s">
        <v>65</v>
      </c>
      <c r="B61" s="4">
        <v>4.0</v>
      </c>
      <c r="C61" s="4">
        <v>0.0</v>
      </c>
      <c r="D61" s="4">
        <v>4.0</v>
      </c>
      <c r="E61" s="5"/>
      <c r="F61" s="5">
        <f>100*D61/(D61+C61)</f>
        <v>100</v>
      </c>
    </row>
    <row r="62">
      <c r="A62" s="1" t="s">
        <v>80</v>
      </c>
      <c r="B62" s="1">
        <v>4.0</v>
      </c>
      <c r="C62" s="1">
        <v>0.0</v>
      </c>
      <c r="D62" s="1">
        <v>4.0</v>
      </c>
      <c r="E62" s="2"/>
      <c r="F62" s="2"/>
    </row>
    <row r="67">
      <c r="A67" s="33" t="s">
        <v>8</v>
      </c>
      <c r="B67" s="34"/>
      <c r="C67" s="34"/>
      <c r="D67" s="34"/>
      <c r="E67" s="34"/>
      <c r="F67" s="35"/>
    </row>
    <row r="68">
      <c r="A68" s="2"/>
      <c r="B68" s="1" t="s">
        <v>2</v>
      </c>
      <c r="C68" s="1" t="s">
        <v>3</v>
      </c>
      <c r="D68" s="1" t="s">
        <v>4</v>
      </c>
      <c r="E68" s="2"/>
      <c r="F68" s="1" t="s">
        <v>12</v>
      </c>
    </row>
    <row r="69">
      <c r="A69" s="4" t="s">
        <v>15</v>
      </c>
      <c r="B69" s="4">
        <v>60.0</v>
      </c>
      <c r="C69" s="4">
        <v>53.0</v>
      </c>
      <c r="D69" s="4">
        <v>7.0</v>
      </c>
      <c r="E69" s="5"/>
      <c r="F69" s="36">
        <f t="shared" ref="F69:F73" si="11">D69/(D69+C69)</f>
        <v>0.1166666667</v>
      </c>
    </row>
    <row r="70">
      <c r="A70" s="1" t="s">
        <v>69</v>
      </c>
      <c r="B70" s="1">
        <v>1.0</v>
      </c>
      <c r="C70" s="1">
        <v>0.0</v>
      </c>
      <c r="D70" s="1">
        <v>1.0</v>
      </c>
      <c r="E70" s="2"/>
      <c r="F70" s="36">
        <f t="shared" si="11"/>
        <v>1</v>
      </c>
    </row>
    <row r="71">
      <c r="A71" s="1" t="s">
        <v>84</v>
      </c>
      <c r="B71" s="4">
        <v>54.0</v>
      </c>
      <c r="C71" s="4">
        <v>53.0</v>
      </c>
      <c r="D71" s="4">
        <v>1.0</v>
      </c>
      <c r="E71" s="5"/>
      <c r="F71" s="36">
        <f t="shared" si="11"/>
        <v>0.01851851852</v>
      </c>
    </row>
    <row r="72">
      <c r="A72" s="13" t="s">
        <v>72</v>
      </c>
      <c r="B72" s="20">
        <v>5.0</v>
      </c>
      <c r="C72" s="21">
        <v>0.0</v>
      </c>
      <c r="D72" s="21">
        <v>5.0</v>
      </c>
      <c r="E72" s="14"/>
      <c r="F72" s="36">
        <f t="shared" si="11"/>
        <v>1</v>
      </c>
    </row>
    <row r="73">
      <c r="A73" s="4" t="s">
        <v>64</v>
      </c>
      <c r="B73" s="5">
        <f>SUM(B74:B76)</f>
        <v>61</v>
      </c>
      <c r="C73" s="4">
        <v>0.0</v>
      </c>
      <c r="D73" s="4">
        <v>56.0</v>
      </c>
      <c r="E73" s="5"/>
      <c r="F73" s="36">
        <f t="shared" si="11"/>
        <v>1</v>
      </c>
    </row>
    <row r="74">
      <c r="A74" s="2"/>
      <c r="B74" s="2"/>
      <c r="C74" s="2"/>
      <c r="D74" s="2"/>
      <c r="E74" s="2"/>
      <c r="F74" s="36"/>
    </row>
    <row r="75">
      <c r="A75" s="32" t="s">
        <v>83</v>
      </c>
      <c r="B75" s="1">
        <v>56.0</v>
      </c>
      <c r="C75" s="1">
        <v>0.0</v>
      </c>
      <c r="D75" s="1">
        <v>56.0</v>
      </c>
      <c r="E75" s="2"/>
      <c r="F75" s="36">
        <f t="shared" ref="F75:F77" si="12">D75/(D75+C75)</f>
        <v>1</v>
      </c>
    </row>
    <row r="76">
      <c r="A76" s="1" t="s">
        <v>76</v>
      </c>
      <c r="B76" s="1">
        <v>5.0</v>
      </c>
      <c r="C76" s="4">
        <v>0.0</v>
      </c>
      <c r="D76" s="4">
        <v>5.0</v>
      </c>
      <c r="E76" s="5"/>
      <c r="F76" s="36">
        <f t="shared" si="12"/>
        <v>1</v>
      </c>
    </row>
    <row r="77">
      <c r="A77" s="27" t="s">
        <v>65</v>
      </c>
      <c r="B77" s="4">
        <v>1.0</v>
      </c>
      <c r="C77" s="4">
        <v>0.0</v>
      </c>
      <c r="D77" s="4">
        <v>1.0</v>
      </c>
      <c r="E77" s="5"/>
      <c r="F77" s="36">
        <f t="shared" si="12"/>
        <v>1</v>
      </c>
    </row>
    <row r="78">
      <c r="A78" s="1" t="s">
        <v>80</v>
      </c>
      <c r="B78" s="1">
        <v>1.0</v>
      </c>
      <c r="C78" s="1">
        <v>0.0</v>
      </c>
      <c r="D78" s="1">
        <v>1.0</v>
      </c>
      <c r="E78" s="2"/>
      <c r="F78" s="2"/>
    </row>
  </sheetData>
  <mergeCells count="1">
    <mergeCell ref="A67:F67"/>
  </mergeCells>
  <hyperlinks>
    <hyperlink r:id="rId1" ref="L16"/>
    <hyperlink r:id="rId2" ref="O16"/>
    <hyperlink r:id="rId3" ref="A59"/>
    <hyperlink r:id="rId4" ref="A61"/>
    <hyperlink r:id="rId5" ref="A77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3" max="3" width="14.63"/>
    <col customWidth="1" min="5" max="5" width="28.63"/>
    <col customWidth="1" min="17" max="17" width="21.0"/>
    <col customWidth="1" min="23" max="23" width="19.13"/>
    <col customWidth="1" min="24" max="24" width="18.38"/>
    <col customWidth="1" min="27" max="27" width="15.5"/>
  </cols>
  <sheetData>
    <row r="2">
      <c r="A2" s="4" t="s">
        <v>85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4" t="s">
        <v>15</v>
      </c>
      <c r="B3" s="2"/>
      <c r="C3" s="1" t="s">
        <v>4</v>
      </c>
      <c r="D3" s="1" t="s">
        <v>3</v>
      </c>
      <c r="E3" s="1" t="s">
        <v>11</v>
      </c>
      <c r="F3" s="1" t="s">
        <v>5</v>
      </c>
      <c r="G3" s="1" t="s">
        <v>86</v>
      </c>
      <c r="H3" s="1" t="s">
        <v>87</v>
      </c>
      <c r="I3" s="1" t="s">
        <v>12</v>
      </c>
      <c r="J3" s="1" t="s">
        <v>7</v>
      </c>
      <c r="K3" s="1" t="s">
        <v>6</v>
      </c>
      <c r="Q3" s="1" t="s">
        <v>39</v>
      </c>
      <c r="R3" s="1" t="s">
        <v>12</v>
      </c>
      <c r="S3" s="1" t="s">
        <v>7</v>
      </c>
      <c r="T3" s="1" t="s">
        <v>6</v>
      </c>
      <c r="V3" s="1" t="s">
        <v>39</v>
      </c>
      <c r="W3" s="1" t="s">
        <v>15</v>
      </c>
      <c r="X3" s="4" t="s">
        <v>41</v>
      </c>
      <c r="Y3" s="1" t="s">
        <v>22</v>
      </c>
      <c r="Z3" s="4" t="s">
        <v>88</v>
      </c>
    </row>
    <row r="4">
      <c r="A4" s="1" t="s">
        <v>30</v>
      </c>
      <c r="B4" s="1">
        <v>217.0</v>
      </c>
      <c r="C4" s="1">
        <v>133.0</v>
      </c>
      <c r="D4" s="1">
        <v>66.0</v>
      </c>
      <c r="E4" s="2">
        <f t="shared" ref="E4:F4" si="1">G4-C4</f>
        <v>0</v>
      </c>
      <c r="F4" s="2">
        <f t="shared" si="1"/>
        <v>69</v>
      </c>
      <c r="G4" s="1">
        <v>133.0</v>
      </c>
      <c r="H4" s="1">
        <v>135.0</v>
      </c>
      <c r="I4" s="2">
        <f t="shared" ref="I4:I20" si="3">100*C4/(D4+C4)</f>
        <v>66.83417085</v>
      </c>
      <c r="J4" s="2">
        <f t="shared" ref="J4:J20" si="4">100*D4/(F4+D4)</f>
        <v>48.88888889</v>
      </c>
      <c r="K4" s="2">
        <f t="shared" ref="K4:K20" si="5">C4/(E4+C4)</f>
        <v>1</v>
      </c>
      <c r="Q4" s="1" t="s">
        <v>15</v>
      </c>
      <c r="R4" s="2">
        <v>66.83417085427136</v>
      </c>
      <c r="S4" s="2">
        <v>48.888888888888886</v>
      </c>
      <c r="T4" s="2">
        <v>1.0</v>
      </c>
      <c r="V4" s="1" t="s">
        <v>12</v>
      </c>
      <c r="W4" s="9">
        <f>66.8341708542714/100</f>
        <v>0.6683417085</v>
      </c>
      <c r="X4" s="8">
        <v>1.0</v>
      </c>
      <c r="Y4" s="9">
        <f>70.8067940552017/100</f>
        <v>0.7080679406</v>
      </c>
      <c r="Z4" s="8">
        <v>1.0</v>
      </c>
    </row>
    <row r="5">
      <c r="A5" s="4" t="s">
        <v>89</v>
      </c>
      <c r="B5" s="5">
        <f>SUM(B6:B7)</f>
        <v>998</v>
      </c>
      <c r="C5" s="2"/>
      <c r="D5" s="2"/>
      <c r="E5" s="2">
        <f t="shared" ref="E5:F5" si="2">G5-C5</f>
        <v>0</v>
      </c>
      <c r="F5" s="2">
        <f t="shared" si="2"/>
        <v>0</v>
      </c>
      <c r="G5" s="2"/>
      <c r="H5" s="2"/>
      <c r="I5" s="2" t="str">
        <f t="shared" si="3"/>
        <v>#DIV/0!</v>
      </c>
      <c r="J5" s="2" t="str">
        <f t="shared" si="4"/>
        <v>#DIV/0!</v>
      </c>
      <c r="K5" s="2" t="str">
        <f t="shared" si="5"/>
        <v>#DIV/0!</v>
      </c>
      <c r="Q5" s="4"/>
      <c r="R5" s="2"/>
      <c r="S5" s="2"/>
      <c r="T5" s="2"/>
      <c r="V5" s="1" t="s">
        <v>7</v>
      </c>
      <c r="W5" s="9">
        <f>48.8888888888889/100</f>
        <v>0.4888888889</v>
      </c>
      <c r="X5" s="9">
        <v>0.0</v>
      </c>
      <c r="Y5" s="9">
        <f>42.3728813559322/100</f>
        <v>0.4237288136</v>
      </c>
      <c r="Z5" s="9">
        <v>0.0</v>
      </c>
    </row>
    <row r="6">
      <c r="A6" s="1" t="s">
        <v>90</v>
      </c>
      <c r="B6" s="1">
        <v>218.0</v>
      </c>
      <c r="C6" s="1">
        <v>218.0</v>
      </c>
      <c r="D6" s="1">
        <v>0.0</v>
      </c>
      <c r="E6" s="2">
        <f t="shared" ref="E6:F6" si="6">G6-C6</f>
        <v>0</v>
      </c>
      <c r="F6" s="2">
        <f t="shared" si="6"/>
        <v>275</v>
      </c>
      <c r="G6" s="1">
        <v>218.0</v>
      </c>
      <c r="H6" s="1">
        <v>275.0</v>
      </c>
      <c r="I6" s="2">
        <f t="shared" si="3"/>
        <v>100</v>
      </c>
      <c r="J6" s="2">
        <f t="shared" si="4"/>
        <v>0</v>
      </c>
      <c r="K6" s="2">
        <f t="shared" si="5"/>
        <v>1</v>
      </c>
      <c r="Q6" s="4" t="s">
        <v>41</v>
      </c>
      <c r="R6" s="2">
        <v>100.0</v>
      </c>
      <c r="S6" s="2">
        <v>0.0</v>
      </c>
      <c r="T6" s="2">
        <v>0.9774436090225563</v>
      </c>
      <c r="V6" s="1" t="s">
        <v>13</v>
      </c>
      <c r="W6" s="8">
        <v>1.0</v>
      </c>
      <c r="X6" s="9">
        <f>0.977443609022556</f>
        <v>0.977443609</v>
      </c>
      <c r="Y6" s="9">
        <v>0.9238227146814404</v>
      </c>
      <c r="Z6" s="8">
        <v>0.5</v>
      </c>
    </row>
    <row r="7">
      <c r="A7" s="1" t="s">
        <v>91</v>
      </c>
      <c r="B7" s="1">
        <v>780.0</v>
      </c>
      <c r="C7" s="1">
        <v>0.0</v>
      </c>
      <c r="D7" s="1">
        <v>780.0</v>
      </c>
      <c r="E7" s="2">
        <f t="shared" ref="E7:F7" si="7">G7-C7</f>
        <v>0</v>
      </c>
      <c r="F7" s="2">
        <f t="shared" si="7"/>
        <v>-780</v>
      </c>
      <c r="G7" s="1">
        <v>0.0</v>
      </c>
      <c r="H7" s="1">
        <v>0.0</v>
      </c>
      <c r="I7" s="2">
        <f t="shared" si="3"/>
        <v>0</v>
      </c>
      <c r="J7" s="2" t="str">
        <f t="shared" si="4"/>
        <v>#DIV/0!</v>
      </c>
      <c r="K7" s="2" t="str">
        <f t="shared" si="5"/>
        <v>#DIV/0!</v>
      </c>
      <c r="Q7" s="1" t="s">
        <v>22</v>
      </c>
      <c r="R7" s="2">
        <v>70.80679405520169</v>
      </c>
      <c r="S7" s="2">
        <v>42.3728813559322</v>
      </c>
      <c r="T7" s="2">
        <v>0.9238227146814404</v>
      </c>
    </row>
    <row r="8">
      <c r="A8" s="4" t="s">
        <v>41</v>
      </c>
      <c r="B8" s="4">
        <v>218.0</v>
      </c>
      <c r="C8" s="1">
        <v>130.0</v>
      </c>
      <c r="D8" s="1">
        <v>0.0</v>
      </c>
      <c r="E8" s="2">
        <f t="shared" ref="E8:F8" si="8">G8-C8</f>
        <v>3</v>
      </c>
      <c r="F8" s="2">
        <f t="shared" si="8"/>
        <v>135</v>
      </c>
      <c r="G8" s="1">
        <v>133.0</v>
      </c>
      <c r="H8" s="1">
        <v>135.0</v>
      </c>
      <c r="I8" s="2">
        <f t="shared" si="3"/>
        <v>100</v>
      </c>
      <c r="J8" s="2">
        <f t="shared" si="4"/>
        <v>0</v>
      </c>
      <c r="K8" s="2">
        <f t="shared" si="5"/>
        <v>0.977443609</v>
      </c>
      <c r="Q8" s="4" t="s">
        <v>88</v>
      </c>
      <c r="R8" s="2">
        <v>100.0</v>
      </c>
      <c r="S8" s="2">
        <v>0.0</v>
      </c>
      <c r="T8" s="2">
        <v>0.5</v>
      </c>
    </row>
    <row r="9">
      <c r="A9" s="1" t="s">
        <v>92</v>
      </c>
      <c r="B9" s="1">
        <v>218.0</v>
      </c>
      <c r="C9" s="1">
        <v>130.0</v>
      </c>
      <c r="D9" s="1">
        <v>0.0</v>
      </c>
      <c r="E9" s="2">
        <f t="shared" ref="E9:F9" si="9">G9-C9</f>
        <v>3</v>
      </c>
      <c r="F9" s="2">
        <f t="shared" si="9"/>
        <v>135</v>
      </c>
      <c r="G9" s="1">
        <v>133.0</v>
      </c>
      <c r="H9" s="1">
        <v>135.0</v>
      </c>
      <c r="I9" s="2">
        <f t="shared" si="3"/>
        <v>100</v>
      </c>
      <c r="J9" s="2">
        <f t="shared" si="4"/>
        <v>0</v>
      </c>
      <c r="K9" s="2">
        <f t="shared" si="5"/>
        <v>0.977443609</v>
      </c>
    </row>
    <row r="10">
      <c r="A10" s="4" t="s">
        <v>22</v>
      </c>
      <c r="B10" s="5">
        <f t="shared" ref="B10:D10" si="10">SUM(B11:B16)</f>
        <v>998</v>
      </c>
      <c r="C10" s="5">
        <f t="shared" si="10"/>
        <v>667</v>
      </c>
      <c r="D10" s="5">
        <f t="shared" si="10"/>
        <v>275</v>
      </c>
      <c r="E10" s="2">
        <f t="shared" ref="E10:F10" si="11">G10-C10</f>
        <v>55</v>
      </c>
      <c r="F10" s="2">
        <f t="shared" si="11"/>
        <v>374</v>
      </c>
      <c r="G10" s="5">
        <f t="shared" ref="G10:H10" si="12">SUM(G11:G16)</f>
        <v>722</v>
      </c>
      <c r="H10" s="5">
        <f t="shared" si="12"/>
        <v>649</v>
      </c>
      <c r="I10" s="2">
        <f t="shared" si="3"/>
        <v>70.80679406</v>
      </c>
      <c r="J10" s="2">
        <f t="shared" si="4"/>
        <v>42.37288136</v>
      </c>
      <c r="K10" s="2">
        <f t="shared" si="5"/>
        <v>0.9238227147</v>
      </c>
    </row>
    <row r="11">
      <c r="A11" s="4" t="s">
        <v>24</v>
      </c>
      <c r="B11" s="4">
        <v>351.0</v>
      </c>
      <c r="C11" s="1">
        <v>238.0</v>
      </c>
      <c r="D11" s="1">
        <v>110.0</v>
      </c>
      <c r="E11" s="2">
        <f t="shared" ref="E11:F11" si="13">G11-C11</f>
        <v>8</v>
      </c>
      <c r="F11" s="2">
        <f t="shared" si="13"/>
        <v>99</v>
      </c>
      <c r="G11" s="1">
        <v>246.0</v>
      </c>
      <c r="H11" s="1">
        <v>209.0</v>
      </c>
      <c r="I11" s="2">
        <f t="shared" si="3"/>
        <v>68.3908046</v>
      </c>
      <c r="J11" s="2">
        <f t="shared" si="4"/>
        <v>52.63157895</v>
      </c>
      <c r="K11" s="2">
        <f t="shared" si="5"/>
        <v>0.9674796748</v>
      </c>
      <c r="Q11" s="1" t="s">
        <v>93</v>
      </c>
      <c r="R11" s="2"/>
      <c r="S11" s="2"/>
      <c r="T11" s="2"/>
      <c r="V11" s="1" t="s">
        <v>56</v>
      </c>
      <c r="W11" s="1" t="s">
        <v>94</v>
      </c>
      <c r="X11" s="37" t="s">
        <v>41</v>
      </c>
      <c r="Y11" s="1" t="s">
        <v>22</v>
      </c>
      <c r="Z11" s="4" t="s">
        <v>43</v>
      </c>
      <c r="AA11" s="4" t="s">
        <v>95</v>
      </c>
    </row>
    <row r="12">
      <c r="A12" s="1" t="s">
        <v>96</v>
      </c>
      <c r="B12" s="1">
        <v>112.0</v>
      </c>
      <c r="C12" s="1">
        <v>83.0</v>
      </c>
      <c r="D12" s="1">
        <v>29.0</v>
      </c>
      <c r="E12" s="2">
        <f t="shared" ref="E12:F12" si="14">G12-C12</f>
        <v>43</v>
      </c>
      <c r="F12" s="2">
        <f t="shared" si="14"/>
        <v>96</v>
      </c>
      <c r="G12" s="1">
        <v>126.0</v>
      </c>
      <c r="H12" s="1">
        <v>125.0</v>
      </c>
      <c r="I12" s="2">
        <f t="shared" si="3"/>
        <v>74.10714286</v>
      </c>
      <c r="J12" s="2">
        <f t="shared" si="4"/>
        <v>23.2</v>
      </c>
      <c r="K12" s="2">
        <f t="shared" si="5"/>
        <v>0.6587301587</v>
      </c>
      <c r="Q12" s="1" t="s">
        <v>22</v>
      </c>
      <c r="R12" s="5">
        <v>63.7660485021398</v>
      </c>
      <c r="S12" s="5">
        <v>8.77742946708464</v>
      </c>
      <c r="T12" s="2">
        <v>88.86679920477137</v>
      </c>
      <c r="V12" s="1" t="s">
        <v>12</v>
      </c>
      <c r="W12" s="9">
        <f>2.25563909774436/100</f>
        <v>0.02255639098</v>
      </c>
      <c r="X12" s="36">
        <v>0.0</v>
      </c>
      <c r="Y12" s="36">
        <f>63.7660485021398/100</f>
        <v>0.637660485</v>
      </c>
      <c r="Z12" s="9">
        <f>63.8888888888889/100</f>
        <v>0.6388888889</v>
      </c>
      <c r="AA12" s="8">
        <v>0.0</v>
      </c>
    </row>
    <row r="13">
      <c r="A13" s="1" t="s">
        <v>97</v>
      </c>
      <c r="B13" s="1">
        <v>40.0</v>
      </c>
      <c r="C13" s="1">
        <v>27.0</v>
      </c>
      <c r="D13" s="1">
        <v>13.0</v>
      </c>
      <c r="E13" s="2">
        <f t="shared" ref="E13:F13" si="15">G13-C13</f>
        <v>0</v>
      </c>
      <c r="F13" s="2">
        <f t="shared" si="15"/>
        <v>19</v>
      </c>
      <c r="G13" s="1">
        <v>27.0</v>
      </c>
      <c r="H13" s="1">
        <v>32.0</v>
      </c>
      <c r="I13" s="2">
        <f t="shared" si="3"/>
        <v>67.5</v>
      </c>
      <c r="J13" s="2">
        <f t="shared" si="4"/>
        <v>40.625</v>
      </c>
      <c r="K13" s="2">
        <f t="shared" si="5"/>
        <v>1</v>
      </c>
      <c r="Q13" s="1" t="s">
        <v>94</v>
      </c>
      <c r="R13" s="2">
        <v>2.255639097744361</v>
      </c>
      <c r="S13" s="2">
        <v>0.0</v>
      </c>
      <c r="T13" s="2">
        <v>100.0</v>
      </c>
      <c r="V13" s="1" t="s">
        <v>7</v>
      </c>
      <c r="W13" s="9">
        <v>0.0</v>
      </c>
      <c r="X13" s="36">
        <v>0.0</v>
      </c>
      <c r="Y13" s="36">
        <f>8.77742946708464/100</f>
        <v>0.08777429467</v>
      </c>
      <c r="Z13" s="9">
        <v>0.0</v>
      </c>
      <c r="AA13" s="8">
        <v>0.0</v>
      </c>
    </row>
    <row r="14">
      <c r="A14" s="1" t="s">
        <v>98</v>
      </c>
      <c r="B14" s="1">
        <v>22.0</v>
      </c>
      <c r="C14" s="1">
        <v>15.0</v>
      </c>
      <c r="D14" s="1">
        <v>7.0</v>
      </c>
      <c r="E14" s="2">
        <f t="shared" ref="E14:F14" si="16">G14-C14</f>
        <v>0</v>
      </c>
      <c r="F14" s="2">
        <f t="shared" si="16"/>
        <v>13</v>
      </c>
      <c r="G14" s="1">
        <v>15.0</v>
      </c>
      <c r="H14" s="1">
        <v>20.0</v>
      </c>
      <c r="I14" s="2">
        <f t="shared" si="3"/>
        <v>68.18181818</v>
      </c>
      <c r="J14" s="2">
        <f t="shared" si="4"/>
        <v>35</v>
      </c>
      <c r="K14" s="2">
        <f t="shared" si="5"/>
        <v>1</v>
      </c>
      <c r="Q14" s="4" t="s">
        <v>43</v>
      </c>
      <c r="R14" s="2">
        <v>63.888888888888886</v>
      </c>
      <c r="S14" s="2">
        <v>0.0</v>
      </c>
      <c r="T14" s="2">
        <v>100.0</v>
      </c>
      <c r="V14" s="1" t="s">
        <v>13</v>
      </c>
      <c r="W14" s="8">
        <v>1.0</v>
      </c>
      <c r="X14" s="8">
        <v>0.0</v>
      </c>
      <c r="Y14" s="9">
        <f>88.8667992047714/100</f>
        <v>0.888667992</v>
      </c>
      <c r="Z14" s="8">
        <v>1.0</v>
      </c>
      <c r="AA14" s="8">
        <v>0.0</v>
      </c>
    </row>
    <row r="15">
      <c r="A15" s="1" t="s">
        <v>54</v>
      </c>
      <c r="B15" s="1">
        <v>412.0</v>
      </c>
      <c r="C15" s="1">
        <v>272.0</v>
      </c>
      <c r="D15" s="1">
        <v>87.0</v>
      </c>
      <c r="E15" s="2">
        <f t="shared" ref="E15:F15" si="17">G15-C15</f>
        <v>0</v>
      </c>
      <c r="F15" s="2">
        <f t="shared" si="17"/>
        <v>145</v>
      </c>
      <c r="G15" s="1">
        <v>272.0</v>
      </c>
      <c r="H15" s="1">
        <v>232.0</v>
      </c>
      <c r="I15" s="2">
        <f t="shared" si="3"/>
        <v>75.76601671</v>
      </c>
      <c r="J15" s="2">
        <f t="shared" si="4"/>
        <v>37.5</v>
      </c>
      <c r="K15" s="2">
        <f t="shared" si="5"/>
        <v>1</v>
      </c>
      <c r="Q15" s="4" t="s">
        <v>95</v>
      </c>
      <c r="R15" s="1">
        <v>0.0</v>
      </c>
      <c r="S15" s="1">
        <v>0.0</v>
      </c>
      <c r="T15" s="1">
        <v>0.0</v>
      </c>
    </row>
    <row r="16">
      <c r="A16" s="38" t="s">
        <v>99</v>
      </c>
      <c r="B16" s="1">
        <v>61.0</v>
      </c>
      <c r="C16" s="1">
        <v>32.0</v>
      </c>
      <c r="D16" s="1">
        <v>29.0</v>
      </c>
      <c r="E16" s="2">
        <f t="shared" ref="E16:F16" si="18">G16-C16</f>
        <v>4</v>
      </c>
      <c r="F16" s="2">
        <f t="shared" si="18"/>
        <v>2</v>
      </c>
      <c r="G16" s="1">
        <v>36.0</v>
      </c>
      <c r="H16" s="1">
        <v>31.0</v>
      </c>
      <c r="I16" s="2">
        <f t="shared" si="3"/>
        <v>52.45901639</v>
      </c>
      <c r="J16" s="2">
        <f t="shared" si="4"/>
        <v>93.5483871</v>
      </c>
      <c r="K16" s="2">
        <f t="shared" si="5"/>
        <v>0.8888888889</v>
      </c>
      <c r="Q16" s="37" t="s">
        <v>41</v>
      </c>
      <c r="R16" s="5">
        <v>0.0</v>
      </c>
      <c r="S16" s="5">
        <v>0.0</v>
      </c>
      <c r="T16" s="1">
        <v>0.0</v>
      </c>
    </row>
    <row r="17">
      <c r="A17" s="4" t="s">
        <v>100</v>
      </c>
      <c r="B17" s="4">
        <v>18.0</v>
      </c>
      <c r="C17" s="1">
        <v>0.0</v>
      </c>
      <c r="D17" s="1">
        <v>18.0</v>
      </c>
      <c r="E17" s="1">
        <v>0.0</v>
      </c>
      <c r="F17" s="2">
        <f t="shared" ref="F17:F19" si="19">H17-D17</f>
        <v>-18</v>
      </c>
      <c r="G17" s="1">
        <v>0.0</v>
      </c>
      <c r="H17" s="1">
        <v>0.0</v>
      </c>
      <c r="I17" s="2">
        <f t="shared" si="3"/>
        <v>0</v>
      </c>
      <c r="J17" s="2" t="str">
        <f t="shared" si="4"/>
        <v>#DIV/0!</v>
      </c>
      <c r="K17" s="2" t="str">
        <f t="shared" si="5"/>
        <v>#DIV/0!</v>
      </c>
    </row>
    <row r="18">
      <c r="A18" s="38" t="s">
        <v>101</v>
      </c>
      <c r="B18" s="1">
        <v>18.0</v>
      </c>
      <c r="C18" s="1">
        <v>0.0</v>
      </c>
      <c r="D18" s="1">
        <v>18.0</v>
      </c>
      <c r="E18" s="1">
        <v>0.0</v>
      </c>
      <c r="F18" s="2">
        <f t="shared" si="19"/>
        <v>-18</v>
      </c>
      <c r="G18" s="1">
        <v>0.0</v>
      </c>
      <c r="H18" s="2"/>
      <c r="I18" s="2">
        <f t="shared" si="3"/>
        <v>0</v>
      </c>
      <c r="J18" s="2" t="str">
        <f t="shared" si="4"/>
        <v>#DIV/0!</v>
      </c>
      <c r="K18" s="2" t="str">
        <f t="shared" si="5"/>
        <v>#DIV/0!</v>
      </c>
    </row>
    <row r="19">
      <c r="A19" s="4" t="s">
        <v>88</v>
      </c>
      <c r="B19" s="5">
        <f>9</f>
        <v>9</v>
      </c>
      <c r="C19" s="1">
        <v>9.0</v>
      </c>
      <c r="D19" s="1">
        <v>0.0</v>
      </c>
      <c r="E19" s="1">
        <v>9.0</v>
      </c>
      <c r="F19" s="2">
        <f t="shared" si="19"/>
        <v>9</v>
      </c>
      <c r="G19" s="1">
        <v>9.0</v>
      </c>
      <c r="H19" s="1">
        <v>9.0</v>
      </c>
      <c r="I19" s="2">
        <f t="shared" si="3"/>
        <v>100</v>
      </c>
      <c r="J19" s="2">
        <f t="shared" si="4"/>
        <v>0</v>
      </c>
      <c r="K19" s="2">
        <f t="shared" si="5"/>
        <v>0.5</v>
      </c>
      <c r="Q19" s="1" t="s">
        <v>8</v>
      </c>
      <c r="R19" s="1" t="s">
        <v>12</v>
      </c>
      <c r="S19" s="1" t="s">
        <v>7</v>
      </c>
      <c r="T19" s="1" t="s">
        <v>13</v>
      </c>
      <c r="V19" s="1" t="s">
        <v>8</v>
      </c>
      <c r="W19" s="4" t="s">
        <v>15</v>
      </c>
      <c r="X19" s="4" t="s">
        <v>95</v>
      </c>
      <c r="Y19" s="1" t="s">
        <v>22</v>
      </c>
    </row>
    <row r="20">
      <c r="A20" s="1" t="s">
        <v>102</v>
      </c>
      <c r="B20" s="1">
        <v>9.0</v>
      </c>
      <c r="C20" s="1">
        <v>9.0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2">
        <f t="shared" si="3"/>
        <v>100</v>
      </c>
      <c r="J20" s="2" t="str">
        <f t="shared" si="4"/>
        <v>#DIV/0!</v>
      </c>
      <c r="K20" s="2">
        <f t="shared" si="5"/>
        <v>1</v>
      </c>
      <c r="Q20" s="4" t="s">
        <v>15</v>
      </c>
      <c r="R20" s="8">
        <v>1.0</v>
      </c>
      <c r="S20" s="8">
        <v>0.0</v>
      </c>
      <c r="T20" s="8">
        <v>0.0075</v>
      </c>
      <c r="V20" s="1" t="s">
        <v>12</v>
      </c>
      <c r="W20" s="8">
        <v>1.0</v>
      </c>
      <c r="X20" s="8">
        <v>1.0</v>
      </c>
      <c r="Y20" s="8">
        <v>1.0</v>
      </c>
    </row>
    <row r="21">
      <c r="A21" s="39"/>
      <c r="Q21" s="4" t="s">
        <v>95</v>
      </c>
      <c r="R21" s="8">
        <v>1.0</v>
      </c>
      <c r="S21" s="8">
        <v>0.0</v>
      </c>
      <c r="T21" s="8">
        <v>0.0278</v>
      </c>
      <c r="V21" s="1" t="s">
        <v>7</v>
      </c>
      <c r="W21" s="8">
        <v>0.0</v>
      </c>
      <c r="X21" s="8">
        <v>0.0</v>
      </c>
      <c r="Y21" s="8">
        <v>0.0</v>
      </c>
    </row>
    <row r="22">
      <c r="Q22" s="1" t="s">
        <v>22</v>
      </c>
      <c r="R22" s="8">
        <v>1.0</v>
      </c>
      <c r="S22" s="8">
        <v>0.0</v>
      </c>
      <c r="T22" s="8">
        <v>0.0075</v>
      </c>
      <c r="V22" s="1" t="s">
        <v>13</v>
      </c>
      <c r="W22" s="8">
        <v>0.0075</v>
      </c>
      <c r="X22" s="8">
        <v>0.0278</v>
      </c>
      <c r="Y22" s="8">
        <v>0.0075</v>
      </c>
    </row>
    <row r="23">
      <c r="A23" s="11"/>
    </row>
    <row r="24">
      <c r="A24" s="1" t="s">
        <v>103</v>
      </c>
      <c r="B24" s="2"/>
      <c r="C24" s="2"/>
      <c r="D24" s="2"/>
      <c r="E24" s="2"/>
      <c r="F24" s="2"/>
      <c r="G24" s="2"/>
      <c r="H24" s="2"/>
      <c r="I24" s="2"/>
    </row>
    <row r="25">
      <c r="A25" s="2"/>
      <c r="B25" s="1" t="s">
        <v>4</v>
      </c>
      <c r="C25" s="1" t="s">
        <v>11</v>
      </c>
      <c r="D25" s="1" t="s">
        <v>5</v>
      </c>
      <c r="E25" s="1" t="s">
        <v>3</v>
      </c>
      <c r="F25" s="2"/>
      <c r="G25" s="1" t="s">
        <v>4</v>
      </c>
      <c r="H25" s="1" t="s">
        <v>7</v>
      </c>
      <c r="I25" s="1" t="s">
        <v>12</v>
      </c>
    </row>
    <row r="26">
      <c r="A26" s="4" t="s">
        <v>22</v>
      </c>
      <c r="B26" s="5">
        <f t="shared" ref="B26:F26" si="20">SUM(B27:B32)</f>
        <v>447</v>
      </c>
      <c r="C26" s="5">
        <f t="shared" si="20"/>
        <v>254</v>
      </c>
      <c r="D26" s="5">
        <f t="shared" si="20"/>
        <v>582</v>
      </c>
      <c r="E26" s="5">
        <f t="shared" si="20"/>
        <v>56</v>
      </c>
      <c r="F26" s="5">
        <f t="shared" si="20"/>
        <v>1339</v>
      </c>
      <c r="G26" s="5">
        <f t="shared" ref="G26:G42" si="21">100*B26/(B26+C26)</f>
        <v>63.7660485</v>
      </c>
      <c r="H26" s="5">
        <f t="shared" ref="H26:H42" si="22">100*E26/(E26+D26)</f>
        <v>8.777429467</v>
      </c>
      <c r="I26" s="2">
        <f>100*B26/(B26+E26)</f>
        <v>88.8667992</v>
      </c>
    </row>
    <row r="27">
      <c r="A27" s="1" t="s">
        <v>96</v>
      </c>
      <c r="B27" s="1">
        <v>56.0</v>
      </c>
      <c r="C27" s="1">
        <v>70.0</v>
      </c>
      <c r="D27" s="1">
        <v>125.0</v>
      </c>
      <c r="E27" s="1">
        <v>0.0</v>
      </c>
      <c r="F27" s="1">
        <v>251.0</v>
      </c>
      <c r="G27" s="2">
        <f t="shared" si="21"/>
        <v>44.44444444</v>
      </c>
      <c r="H27" s="2">
        <f t="shared" si="22"/>
        <v>0</v>
      </c>
      <c r="I27" s="2"/>
    </row>
    <row r="28">
      <c r="A28" s="1" t="s">
        <v>104</v>
      </c>
      <c r="B28" s="1">
        <v>0.0</v>
      </c>
      <c r="C28" s="1">
        <v>27.0</v>
      </c>
      <c r="D28" s="1">
        <v>32.0</v>
      </c>
      <c r="E28" s="1">
        <v>0.0</v>
      </c>
      <c r="F28" s="1">
        <v>59.0</v>
      </c>
      <c r="G28" s="2">
        <f t="shared" si="21"/>
        <v>0</v>
      </c>
      <c r="H28" s="2">
        <f t="shared" si="22"/>
        <v>0</v>
      </c>
      <c r="I28" s="2"/>
    </row>
    <row r="29">
      <c r="A29" s="1" t="s">
        <v>54</v>
      </c>
      <c r="B29" s="1">
        <v>203.0</v>
      </c>
      <c r="C29" s="1">
        <v>69.0</v>
      </c>
      <c r="D29" s="1">
        <v>176.0</v>
      </c>
      <c r="E29" s="1">
        <v>56.0</v>
      </c>
      <c r="F29" s="1">
        <v>504.0</v>
      </c>
      <c r="G29" s="2">
        <f t="shared" si="21"/>
        <v>74.63235294</v>
      </c>
      <c r="H29" s="2">
        <f t="shared" si="22"/>
        <v>24.13793103</v>
      </c>
      <c r="I29" s="2"/>
    </row>
    <row r="30">
      <c r="A30" s="1" t="s">
        <v>98</v>
      </c>
      <c r="B30" s="1">
        <v>0.0</v>
      </c>
      <c r="C30" s="1">
        <v>15.0</v>
      </c>
      <c r="D30" s="1">
        <v>20.0</v>
      </c>
      <c r="E30" s="1">
        <v>0.0</v>
      </c>
      <c r="F30" s="1">
        <v>35.0</v>
      </c>
      <c r="G30" s="2">
        <f t="shared" si="21"/>
        <v>0</v>
      </c>
      <c r="H30" s="2">
        <f t="shared" si="22"/>
        <v>0</v>
      </c>
      <c r="I30" s="2"/>
    </row>
    <row r="31">
      <c r="A31" s="1" t="s">
        <v>105</v>
      </c>
      <c r="B31" s="1">
        <v>0.0</v>
      </c>
      <c r="C31" s="1">
        <v>15.0</v>
      </c>
      <c r="D31" s="1">
        <v>20.0</v>
      </c>
      <c r="E31" s="1">
        <v>0.0</v>
      </c>
      <c r="F31" s="1">
        <v>35.0</v>
      </c>
      <c r="G31" s="2">
        <f t="shared" si="21"/>
        <v>0</v>
      </c>
      <c r="H31" s="2">
        <f t="shared" si="22"/>
        <v>0</v>
      </c>
      <c r="I31" s="2"/>
    </row>
    <row r="32">
      <c r="A32" s="1" t="s">
        <v>24</v>
      </c>
      <c r="B32" s="1">
        <v>188.0</v>
      </c>
      <c r="C32" s="1">
        <v>58.0</v>
      </c>
      <c r="D32" s="1">
        <v>209.0</v>
      </c>
      <c r="E32" s="1">
        <v>0.0</v>
      </c>
      <c r="F32" s="1">
        <v>455.0</v>
      </c>
      <c r="G32" s="1">
        <f t="shared" si="21"/>
        <v>76.42276423</v>
      </c>
      <c r="H32" s="1">
        <f t="shared" si="22"/>
        <v>0</v>
      </c>
      <c r="I32" s="1">
        <f t="shared" ref="I32:I33" si="23">100*B32/(B32+E32)</f>
        <v>100</v>
      </c>
    </row>
    <row r="33">
      <c r="A33" s="4" t="s">
        <v>15</v>
      </c>
      <c r="B33" s="4">
        <v>3.0</v>
      </c>
      <c r="C33" s="4">
        <v>130.0</v>
      </c>
      <c r="D33" s="4">
        <v>135.0</v>
      </c>
      <c r="E33" s="4">
        <v>0.0</v>
      </c>
      <c r="F33" s="4">
        <v>268.0</v>
      </c>
      <c r="G33" s="2">
        <f t="shared" si="21"/>
        <v>2.255639098</v>
      </c>
      <c r="H33" s="2">
        <f t="shared" si="22"/>
        <v>0</v>
      </c>
      <c r="I33" s="2">
        <f t="shared" si="23"/>
        <v>100</v>
      </c>
    </row>
    <row r="34">
      <c r="A34" s="1" t="s">
        <v>30</v>
      </c>
      <c r="B34" s="1">
        <v>3.0</v>
      </c>
      <c r="C34" s="1">
        <v>130.0</v>
      </c>
      <c r="D34" s="1">
        <v>135.0</v>
      </c>
      <c r="E34" s="1">
        <v>0.0</v>
      </c>
      <c r="F34" s="1">
        <v>268.0</v>
      </c>
      <c r="G34" s="2">
        <f t="shared" si="21"/>
        <v>2.255639098</v>
      </c>
      <c r="H34" s="2">
        <f t="shared" si="22"/>
        <v>0</v>
      </c>
      <c r="I34" s="2"/>
    </row>
    <row r="35">
      <c r="A35" s="4" t="s">
        <v>43</v>
      </c>
      <c r="B35" s="4">
        <v>23.0</v>
      </c>
      <c r="C35" s="4">
        <v>13.0</v>
      </c>
      <c r="D35" s="4">
        <v>31.0</v>
      </c>
      <c r="E35" s="4">
        <v>0.0</v>
      </c>
      <c r="F35" s="4">
        <v>67.0</v>
      </c>
      <c r="G35" s="2">
        <f t="shared" si="21"/>
        <v>63.88888889</v>
      </c>
      <c r="H35" s="2">
        <f t="shared" si="22"/>
        <v>0</v>
      </c>
      <c r="I35" s="2">
        <f>100*B35/(B35+E35)</f>
        <v>100</v>
      </c>
    </row>
    <row r="36">
      <c r="A36" s="1" t="s">
        <v>106</v>
      </c>
      <c r="B36" s="1">
        <v>23.0</v>
      </c>
      <c r="C36" s="1">
        <v>13.0</v>
      </c>
      <c r="D36" s="1">
        <v>31.0</v>
      </c>
      <c r="E36" s="1">
        <v>0.0</v>
      </c>
      <c r="F36" s="1">
        <v>67.0</v>
      </c>
      <c r="G36" s="2">
        <f t="shared" si="21"/>
        <v>63.88888889</v>
      </c>
      <c r="H36" s="2">
        <f t="shared" si="22"/>
        <v>0</v>
      </c>
      <c r="I36" s="2"/>
    </row>
    <row r="37">
      <c r="A37" s="4" t="s">
        <v>95</v>
      </c>
      <c r="B37" s="1">
        <v>0.0</v>
      </c>
      <c r="C37" s="1">
        <v>83.0</v>
      </c>
      <c r="D37" s="1">
        <v>43.0</v>
      </c>
      <c r="E37" s="1">
        <v>0.0</v>
      </c>
      <c r="F37" s="1">
        <v>126.0</v>
      </c>
      <c r="G37" s="2">
        <f t="shared" si="21"/>
        <v>0</v>
      </c>
      <c r="H37" s="2">
        <f t="shared" si="22"/>
        <v>0</v>
      </c>
      <c r="I37" s="2" t="str">
        <f>100*B37/(B37+E37)</f>
        <v>#DIV/0!</v>
      </c>
    </row>
    <row r="38">
      <c r="A38" s="1" t="s">
        <v>107</v>
      </c>
      <c r="B38" s="1">
        <v>0.0</v>
      </c>
      <c r="C38" s="1">
        <v>83.0</v>
      </c>
      <c r="D38" s="1">
        <v>43.0</v>
      </c>
      <c r="E38" s="1">
        <v>0.0</v>
      </c>
      <c r="F38" s="1">
        <v>126.0</v>
      </c>
      <c r="G38" s="2">
        <f t="shared" si="21"/>
        <v>0</v>
      </c>
      <c r="H38" s="2">
        <f t="shared" si="22"/>
        <v>0</v>
      </c>
      <c r="I38" s="2"/>
    </row>
    <row r="39">
      <c r="A39" s="40" t="s">
        <v>108</v>
      </c>
      <c r="B39" s="4">
        <f t="shared" ref="B39:F39" si="24">sum(B40:B42)</f>
        <v>0</v>
      </c>
      <c r="C39" s="4">
        <f t="shared" si="24"/>
        <v>477</v>
      </c>
      <c r="D39" s="4">
        <f t="shared" si="24"/>
        <v>498</v>
      </c>
      <c r="E39" s="4">
        <f t="shared" si="24"/>
        <v>0</v>
      </c>
      <c r="F39" s="4">
        <f t="shared" si="24"/>
        <v>975</v>
      </c>
      <c r="G39" s="5">
        <f t="shared" si="21"/>
        <v>0</v>
      </c>
      <c r="H39" s="5">
        <f t="shared" si="22"/>
        <v>0</v>
      </c>
      <c r="I39" s="1">
        <v>0.0</v>
      </c>
    </row>
    <row r="40">
      <c r="A40" s="1" t="s">
        <v>109</v>
      </c>
      <c r="B40" s="1">
        <v>0.0</v>
      </c>
      <c r="C40" s="1">
        <v>130.0</v>
      </c>
      <c r="D40" s="1">
        <v>116.0</v>
      </c>
      <c r="E40" s="1">
        <v>0.0</v>
      </c>
      <c r="F40" s="1">
        <v>246.0</v>
      </c>
      <c r="G40" s="2">
        <f t="shared" si="21"/>
        <v>0</v>
      </c>
      <c r="H40" s="2">
        <f t="shared" si="22"/>
        <v>0</v>
      </c>
      <c r="I40" s="2"/>
    </row>
    <row r="41">
      <c r="A41" s="1" t="s">
        <v>110</v>
      </c>
      <c r="B41" s="1">
        <v>0.0</v>
      </c>
      <c r="C41" s="1">
        <v>129.0</v>
      </c>
      <c r="D41" s="1">
        <v>107.0</v>
      </c>
      <c r="E41" s="1">
        <v>0.0</v>
      </c>
      <c r="F41" s="1">
        <v>236.0</v>
      </c>
      <c r="G41" s="2">
        <f t="shared" si="21"/>
        <v>0</v>
      </c>
      <c r="H41" s="2">
        <f t="shared" si="22"/>
        <v>0</v>
      </c>
      <c r="I41" s="2"/>
    </row>
    <row r="42">
      <c r="A42" s="1" t="s">
        <v>111</v>
      </c>
      <c r="B42" s="1">
        <v>0.0</v>
      </c>
      <c r="C42" s="1">
        <v>218.0</v>
      </c>
      <c r="D42" s="1">
        <v>275.0</v>
      </c>
      <c r="E42" s="1">
        <v>0.0</v>
      </c>
      <c r="F42" s="1">
        <v>493.0</v>
      </c>
      <c r="G42" s="2">
        <f t="shared" si="21"/>
        <v>0</v>
      </c>
      <c r="H42" s="2">
        <f t="shared" si="22"/>
        <v>0</v>
      </c>
      <c r="I42" s="2"/>
    </row>
    <row r="45">
      <c r="R45" s="41"/>
      <c r="T45" s="11"/>
      <c r="U45" s="11"/>
      <c r="V45" s="11"/>
    </row>
    <row r="47">
      <c r="C47" s="11"/>
      <c r="D47" s="11"/>
      <c r="E47" s="11"/>
      <c r="F47" s="11"/>
      <c r="G47" s="11"/>
      <c r="H47" s="11"/>
      <c r="I47" s="10"/>
      <c r="J47" s="10"/>
      <c r="R47" s="10"/>
      <c r="S47" s="10"/>
      <c r="X47" s="42"/>
    </row>
    <row r="48">
      <c r="R48" s="10"/>
      <c r="S48" s="10"/>
      <c r="X48" s="42"/>
    </row>
    <row r="49">
      <c r="X49" s="42"/>
    </row>
    <row r="52">
      <c r="R52" s="11"/>
      <c r="T52" s="11"/>
    </row>
    <row r="53">
      <c r="X53" s="43"/>
    </row>
    <row r="54">
      <c r="X54" s="42"/>
    </row>
    <row r="55">
      <c r="X55" s="42"/>
    </row>
    <row r="63">
      <c r="P63" s="3" t="s">
        <v>12</v>
      </c>
      <c r="Q63" s="3" t="s">
        <v>7</v>
      </c>
      <c r="R63" s="3" t="s">
        <v>13</v>
      </c>
      <c r="T63" s="3" t="s">
        <v>39</v>
      </c>
      <c r="U63" s="3" t="s">
        <v>15</v>
      </c>
      <c r="V63" s="3" t="s">
        <v>41</v>
      </c>
      <c r="W63" s="3" t="s">
        <v>22</v>
      </c>
      <c r="X63" s="3" t="s">
        <v>88</v>
      </c>
    </row>
    <row r="64">
      <c r="O64" s="3" t="s">
        <v>45</v>
      </c>
      <c r="P64" s="44">
        <v>0.3247764412219326</v>
      </c>
      <c r="Q64" s="44">
        <v>0.0219435736677116</v>
      </c>
      <c r="R64" s="44">
        <v>0.7221669980119285</v>
      </c>
      <c r="T64" s="3" t="s">
        <v>12</v>
      </c>
      <c r="U64" s="24">
        <v>0.668341708542714</v>
      </c>
      <c r="V64" s="45">
        <v>1.0</v>
      </c>
      <c r="W64" s="24">
        <v>0.708067940552017</v>
      </c>
      <c r="X64" s="45">
        <v>1.0</v>
      </c>
      <c r="Y64" s="24">
        <f t="shared" ref="Y64:Y66" si="25">SUM(U64:X64)/4</f>
        <v>0.8441024123</v>
      </c>
    </row>
    <row r="65">
      <c r="O65" s="3" t="s">
        <v>8</v>
      </c>
      <c r="P65" s="45">
        <v>1.0</v>
      </c>
      <c r="Q65" s="45">
        <v>0.0</v>
      </c>
      <c r="R65" s="24">
        <v>0.014266666666666665</v>
      </c>
      <c r="T65" s="3" t="s">
        <v>7</v>
      </c>
      <c r="U65" s="24">
        <v>0.488888888888889</v>
      </c>
      <c r="V65" s="24">
        <v>0.0</v>
      </c>
      <c r="W65" s="24">
        <v>0.423728813559322</v>
      </c>
      <c r="X65" s="24">
        <v>0.0</v>
      </c>
      <c r="Y65" s="24">
        <f t="shared" si="25"/>
        <v>0.2281544256</v>
      </c>
    </row>
    <row r="66">
      <c r="A66" s="1" t="s">
        <v>112</v>
      </c>
      <c r="B66" s="2"/>
      <c r="C66" s="2"/>
      <c r="D66" s="2"/>
      <c r="E66" s="2"/>
      <c r="F66" s="2"/>
      <c r="G66" s="2"/>
      <c r="H66" s="2"/>
      <c r="I66" s="2"/>
      <c r="O66" s="3" t="s">
        <v>39</v>
      </c>
      <c r="P66" s="44">
        <v>0.8441024122736828</v>
      </c>
      <c r="Q66" s="44">
        <v>0.22815442561205274</v>
      </c>
      <c r="R66" s="44">
        <v>0.8503165809259992</v>
      </c>
      <c r="T66" s="3" t="s">
        <v>13</v>
      </c>
      <c r="U66" s="45">
        <v>1.0</v>
      </c>
      <c r="V66" s="24">
        <v>0.977443609022556</v>
      </c>
      <c r="W66" s="24">
        <v>0.9238227146814404</v>
      </c>
      <c r="X66" s="45">
        <v>0.5</v>
      </c>
      <c r="Y66" s="24">
        <f t="shared" si="25"/>
        <v>0.8503165809</v>
      </c>
    </row>
    <row r="67">
      <c r="A67" s="2"/>
      <c r="B67" s="1" t="s">
        <v>4</v>
      </c>
      <c r="C67" s="1" t="s">
        <v>11</v>
      </c>
      <c r="D67" s="1" t="s">
        <v>5</v>
      </c>
      <c r="E67" s="1" t="s">
        <v>3</v>
      </c>
      <c r="F67" s="2"/>
      <c r="G67" s="1" t="s">
        <v>4</v>
      </c>
      <c r="H67" s="1" t="s">
        <v>7</v>
      </c>
      <c r="I67" s="1" t="s">
        <v>12</v>
      </c>
    </row>
    <row r="68">
      <c r="A68" s="4" t="s">
        <v>22</v>
      </c>
      <c r="B68" s="2"/>
      <c r="C68" s="2"/>
      <c r="D68" s="2"/>
      <c r="E68" s="2"/>
      <c r="F68" s="2"/>
      <c r="G68" s="2"/>
      <c r="H68" s="2"/>
      <c r="I68" s="2"/>
      <c r="T68" s="3" t="s">
        <v>56</v>
      </c>
      <c r="U68" s="3" t="s">
        <v>94</v>
      </c>
      <c r="V68" s="3" t="s">
        <v>41</v>
      </c>
      <c r="W68" s="3" t="s">
        <v>22</v>
      </c>
      <c r="X68" s="3" t="s">
        <v>43</v>
      </c>
      <c r="Y68" s="3" t="s">
        <v>95</v>
      </c>
    </row>
    <row r="69">
      <c r="A69" s="1" t="s">
        <v>54</v>
      </c>
      <c r="B69" s="1">
        <v>1.0</v>
      </c>
      <c r="C69" s="1">
        <v>271.0</v>
      </c>
      <c r="D69" s="1">
        <v>232.0</v>
      </c>
      <c r="E69" s="1">
        <v>0.0</v>
      </c>
      <c r="F69" s="2"/>
      <c r="G69" s="1">
        <v>0.0075</v>
      </c>
      <c r="H69" s="1">
        <v>0.0</v>
      </c>
      <c r="I69" s="2">
        <f>100*B69/(B69+E69)</f>
        <v>100</v>
      </c>
      <c r="T69" s="3" t="s">
        <v>13</v>
      </c>
      <c r="U69" s="45">
        <v>1.0</v>
      </c>
      <c r="V69" s="45">
        <v>0.0</v>
      </c>
      <c r="W69" s="24">
        <v>0.888667992047714</v>
      </c>
      <c r="X69" s="45">
        <v>1.0</v>
      </c>
      <c r="Y69" s="45">
        <v>0.0</v>
      </c>
      <c r="Z69" s="24">
        <f>SUM(U69:Y69)/4</f>
        <v>0.722166998</v>
      </c>
    </row>
    <row r="70">
      <c r="A70" s="1" t="s">
        <v>105</v>
      </c>
      <c r="B70" s="2"/>
      <c r="C70" s="2"/>
      <c r="D70" s="2"/>
      <c r="E70" s="2"/>
      <c r="F70" s="2"/>
      <c r="G70" s="2"/>
      <c r="H70" s="2"/>
      <c r="I70" s="2"/>
    </row>
    <row r="71">
      <c r="A71" s="1" t="s">
        <v>24</v>
      </c>
      <c r="B71" s="2"/>
      <c r="C71" s="2"/>
      <c r="D71" s="2"/>
      <c r="E71" s="2"/>
      <c r="F71" s="2"/>
      <c r="G71" s="2"/>
      <c r="H71" s="2"/>
      <c r="I71" s="2"/>
    </row>
    <row r="72">
      <c r="A72" s="4" t="s">
        <v>15</v>
      </c>
      <c r="B72" s="2"/>
      <c r="C72" s="2"/>
      <c r="D72" s="2"/>
      <c r="E72" s="2"/>
      <c r="F72" s="2"/>
      <c r="G72" s="2"/>
      <c r="H72" s="2"/>
      <c r="I72" s="2"/>
    </row>
    <row r="73">
      <c r="A73" s="1" t="s">
        <v>30</v>
      </c>
      <c r="B73" s="1">
        <v>1.0</v>
      </c>
      <c r="C73" s="1">
        <v>132.0</v>
      </c>
      <c r="D73" s="1">
        <v>135.0</v>
      </c>
      <c r="E73" s="1">
        <v>0.0</v>
      </c>
      <c r="F73" s="2"/>
      <c r="G73" s="1">
        <v>0.0075</v>
      </c>
      <c r="H73" s="1">
        <v>0.0</v>
      </c>
      <c r="I73" s="2">
        <f>100*B73/(B73+E73)</f>
        <v>100</v>
      </c>
    </row>
    <row r="74">
      <c r="A74" s="4" t="s">
        <v>43</v>
      </c>
      <c r="B74" s="2"/>
      <c r="C74" s="2"/>
      <c r="D74" s="2"/>
      <c r="E74" s="2"/>
      <c r="F74" s="2"/>
      <c r="G74" s="2"/>
      <c r="H74" s="2"/>
      <c r="I74" s="2"/>
    </row>
    <row r="75">
      <c r="A75" s="1" t="s">
        <v>106</v>
      </c>
      <c r="B75" s="1">
        <v>1.0</v>
      </c>
      <c r="C75" s="1">
        <v>35.0</v>
      </c>
      <c r="D75" s="1">
        <v>31.0</v>
      </c>
      <c r="E75" s="1">
        <v>0.0</v>
      </c>
      <c r="F75" s="2"/>
      <c r="G75" s="1">
        <v>0.0278</v>
      </c>
      <c r="H75" s="1">
        <v>0.0</v>
      </c>
      <c r="I75" s="2">
        <f>100*B75/(B75+E75)</f>
        <v>100</v>
      </c>
    </row>
    <row r="76">
      <c r="A76" s="4" t="s">
        <v>95</v>
      </c>
      <c r="B76" s="2"/>
      <c r="C76" s="2"/>
      <c r="D76" s="2"/>
      <c r="E76" s="2"/>
      <c r="F76" s="2"/>
      <c r="G76" s="2">
        <f>G69+G73+G75</f>
        <v>0.0428</v>
      </c>
      <c r="H76" s="2"/>
      <c r="I76" s="2"/>
    </row>
    <row r="77">
      <c r="A77" s="1" t="s">
        <v>107</v>
      </c>
      <c r="B77" s="2"/>
      <c r="C77" s="2"/>
      <c r="D77" s="2"/>
      <c r="E77" s="2"/>
      <c r="F77" s="2"/>
      <c r="G77" s="9">
        <f>G76/3</f>
        <v>0.01426666667</v>
      </c>
      <c r="H77" s="2"/>
      <c r="I77" s="2"/>
    </row>
    <row r="78">
      <c r="A78" s="40"/>
      <c r="B78" s="2"/>
      <c r="C78" s="2"/>
      <c r="D78" s="2"/>
      <c r="E78" s="2"/>
      <c r="F78" s="2"/>
      <c r="G78" s="2"/>
      <c r="H78" s="2"/>
      <c r="I78" s="2"/>
    </row>
    <row r="79">
      <c r="A79" s="1"/>
      <c r="B79" s="2"/>
      <c r="C79" s="2"/>
      <c r="D79" s="2"/>
      <c r="E79" s="2"/>
      <c r="F79" s="2"/>
      <c r="G79" s="2"/>
      <c r="H79" s="2"/>
      <c r="I79" s="2"/>
    </row>
    <row r="80">
      <c r="A80" s="1"/>
      <c r="B80" s="2"/>
      <c r="C80" s="2"/>
      <c r="D80" s="2"/>
      <c r="E80" s="2"/>
      <c r="F80" s="2"/>
      <c r="G80" s="2"/>
      <c r="H80" s="2"/>
      <c r="I80" s="2"/>
    </row>
    <row r="81">
      <c r="A81" s="1"/>
      <c r="B81" s="2"/>
      <c r="C81" s="2"/>
      <c r="D81" s="2"/>
      <c r="E81" s="2"/>
      <c r="F81" s="2"/>
      <c r="G81" s="2"/>
      <c r="H81" s="2"/>
      <c r="I81" s="2"/>
    </row>
  </sheetData>
  <hyperlinks>
    <hyperlink r:id="rId1" ref="A39"/>
  </hyperlinks>
  <drawing r:id="rId2"/>
</worksheet>
</file>