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FD530D06-5013-4C6A-8D08-383E890FB0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vest" sheetId="1" r:id="rId1"/>
    <sheet name="Planilha2" sheetId="2" state="hidden" r:id="rId2"/>
  </sheets>
  <definedNames>
    <definedName name="aporte">Invest!$D$18:$D$18</definedName>
    <definedName name="patrimonio">Invest!$D$21:$D$21</definedName>
    <definedName name="qtde_anos">Invest!$D$19:$D$19</definedName>
    <definedName name="rendimento_carteira">Invest!$D$13:$D$13</definedName>
    <definedName name="salario">Invest!$D$12:$D$12</definedName>
    <definedName name="taxa_mensal">Invest!$D$20:$D$20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C41" i="1"/>
  <c r="C40" i="1"/>
  <c r="C39" i="1"/>
  <c r="C38" i="1"/>
  <c r="C37" i="1"/>
  <c r="B20" i="2"/>
  <c r="B19" i="2"/>
  <c r="B18" i="2"/>
  <c r="B17" i="2"/>
  <c r="B16" i="2"/>
  <c r="B15" i="2"/>
  <c r="B14" i="2"/>
  <c r="B13" i="2"/>
  <c r="B12" i="2"/>
  <c r="B11" i="2"/>
  <c r="B10" i="2"/>
  <c r="B9" i="2"/>
  <c r="B4" i="2"/>
  <c r="B5" i="2"/>
  <c r="B6" i="2"/>
  <c r="B7" i="2"/>
  <c r="B8" i="2"/>
  <c r="B3" i="2"/>
  <c r="C34" i="1"/>
  <c r="D38" i="1" s="1"/>
  <c r="D21" i="1" a="1"/>
  <c r="D21" i="1"/>
  <c r="D22" i="1" s="1" a="1"/>
  <c r="D22" i="1" s="1"/>
  <c r="D14" i="1"/>
  <c r="C27" i="1"/>
  <c r="D27" i="1" s="1" a="1"/>
  <c r="D27" i="1" s="1"/>
  <c r="C28" i="1"/>
  <c r="D28" i="1" s="1" a="1"/>
  <c r="D28" i="1" s="1"/>
  <c r="C29" i="1"/>
  <c r="D29" i="1" s="1" a="1"/>
  <c r="D29" i="1" s="1"/>
  <c r="C30" i="1"/>
  <c r="D30" i="1" s="1" a="1"/>
  <c r="D30" i="1" s="1"/>
  <c r="C26" i="1"/>
  <c r="D26" i="1" s="1" a="1"/>
  <c r="D26" i="1" s="1"/>
  <c r="D39" i="1" l="1"/>
  <c r="D40" i="1"/>
  <c r="D41" i="1"/>
  <c r="D42" i="1"/>
  <c r="D37" i="1"/>
  <c r="D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<sst xmlns="http://schemas.openxmlformats.org/spreadsheetml/2006/main" count="71" uniqueCount="36">
  <si>
    <t>CONFIGURAÇÕES</t>
  </si>
  <si>
    <t>Salário</t>
  </si>
  <si>
    <t>Rendimento carteira</t>
  </si>
  <si>
    <t>Sugestão de investimento (30%)</t>
  </si>
  <si>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</si>
  <si>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</si>
  <si>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</si>
  <si>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</si>
  <si>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</si>
  <si>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</si>
  <si>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CENÁRIOS</t>
  </si>
  <si>
    <t>Patrimônio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</si>
  <si>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</si>
  <si>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</si>
  <si>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</si>
  <si>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</si>
  <si>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</si>
  <si>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</si>
  <si>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</si>
  <si>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</si>
  <si>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</si>
  <si>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</si>
  <si>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</si>
  <si>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</si>
  <si>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</si>
  <si>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</si>
  <si>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</si>
  <si>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FOF's</t>
  </si>
  <si>
    <t>Desenvolvimento</t>
  </si>
  <si>
    <t>Hotelarias</t>
  </si>
  <si>
    <t>Total</t>
  </si>
  <si>
    <t>Chave</t>
  </si>
  <si>
    <t>Tipos de FII</t>
  </si>
  <si>
    <t>Percentual</t>
  </si>
  <si>
    <t>Conservador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</si>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</sst>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7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b/>
      <sz val="20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0000"/>
      </right>
      <top/>
      <bottom style="thin">
        <color theme="0" tint="-0.249977111117893"/>
      </bottom>
      <diagonal/>
    </border>
    <border>
      <left style="medium">
        <color rgb="FF00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0000"/>
      </left>
      <right style="thin">
        <color theme="0" tint="-0.249977111117893"/>
      </right>
      <top style="thin">
        <color theme="0" tint="-0.249977111117893"/>
      </top>
      <bottom style="medium">
        <color rgb="FF000000"/>
      </bottom>
      <diagonal/>
    </border>
    <border>
      <left style="thin">
        <color theme="0" tint="-0.249977111117893"/>
      </left>
      <right style="medium">
        <color rgb="FF000000"/>
      </right>
      <top style="thin">
        <color theme="0" tint="-0.249977111117893"/>
      </top>
      <bottom style="medium">
        <color rgb="FF000000"/>
      </bottom>
      <diagonal/>
    </border>
    <border>
      <left style="medium">
        <color rgb="FF000000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000000"/>
      </right>
      <top/>
      <bottom style="thin">
        <color theme="0" tint="-0.14999847407452621"/>
      </bottom>
      <diagonal/>
    </border>
    <border>
      <left style="medium">
        <color rgb="FF000000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000000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0000"/>
      </left>
      <right style="thin">
        <color theme="0" tint="-0.14999847407452621"/>
      </right>
      <top style="thin">
        <color theme="0" tint="-0.14999847407452621"/>
      </top>
      <bottom style="medium">
        <color rgb="FF000000"/>
      </bottom>
      <diagonal/>
    </border>
    <border>
      <left style="thin">
        <color theme="0" tint="-0.14999847407452621"/>
      </left>
      <right style="medium">
        <color rgb="FF000000"/>
      </right>
      <top style="thin">
        <color theme="0" tint="-0.14999847407452621"/>
      </top>
      <bottom style="medium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rgb="FF00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0" fontId="3" fillId="0" borderId="6" xfId="0" applyFont="1" applyBorder="1" applyAlignment="1">
      <alignment horizontal="center" vertical="center"/>
    </xf>
    <xf numFmtId="10" fontId="3" fillId="0" borderId="6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8" fontId="3" fillId="4" borderId="6" xfId="0" applyNumberFormat="1" applyFont="1" applyFill="1" applyBorder="1" applyAlignment="1">
      <alignment horizontal="center"/>
    </xf>
    <xf numFmtId="8" fontId="3" fillId="4" borderId="8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64" fontId="0" fillId="0" borderId="21" xfId="0" applyNumberFormat="1" applyBorder="1" applyAlignment="1">
      <alignment horizontal="center"/>
    </xf>
    <xf numFmtId="10" fontId="0" fillId="0" borderId="21" xfId="0" applyNumberFormat="1" applyBorder="1" applyAlignment="1">
      <alignment horizontal="center"/>
    </xf>
    <xf numFmtId="0" fontId="0" fillId="0" borderId="0" xfId="0" applyBorder="1"/>
    <xf numFmtId="0" fontId="0" fillId="0" borderId="25" xfId="0" applyBorder="1"/>
    <xf numFmtId="0" fontId="0" fillId="0" borderId="27" xfId="0" applyBorder="1" applyAlignment="1"/>
    <xf numFmtId="0" fontId="0" fillId="0" borderId="28" xfId="0" applyBorder="1"/>
    <xf numFmtId="0" fontId="3" fillId="4" borderId="28" xfId="0" applyFont="1" applyFill="1" applyBorder="1"/>
    <xf numFmtId="0" fontId="3" fillId="4" borderId="29" xfId="0" applyFont="1" applyFill="1" applyBorder="1"/>
    <xf numFmtId="0" fontId="2" fillId="3" borderId="1" xfId="0" applyFont="1" applyFill="1" applyBorder="1" applyAlignment="1">
      <alignment vertical="center"/>
    </xf>
    <xf numFmtId="0" fontId="0" fillId="4" borderId="25" xfId="0" applyFill="1" applyBorder="1"/>
    <xf numFmtId="164" fontId="0" fillId="4" borderId="23" xfId="0" applyNumberFormat="1" applyFill="1" applyBorder="1" applyAlignment="1">
      <alignment horizontal="center"/>
    </xf>
    <xf numFmtId="0" fontId="0" fillId="0" borderId="20" xfId="0" applyBorder="1" applyAlignment="1">
      <alignment horizontal="left" indent="3"/>
    </xf>
    <xf numFmtId="0" fontId="0" fillId="4" borderId="22" xfId="0" applyFill="1" applyBorder="1" applyAlignment="1">
      <alignment horizontal="left" indent="3"/>
    </xf>
    <xf numFmtId="0" fontId="0" fillId="0" borderId="3" xfId="0" applyBorder="1" applyAlignment="1">
      <alignment horizontal="left" indent="3"/>
    </xf>
    <xf numFmtId="0" fontId="0" fillId="0" borderId="5" xfId="0" applyBorder="1" applyAlignment="1">
      <alignment horizontal="left" indent="3"/>
    </xf>
    <xf numFmtId="0" fontId="3" fillId="4" borderId="5" xfId="0" applyFont="1" applyFill="1" applyBorder="1" applyAlignment="1">
      <alignment horizontal="left" indent="3"/>
    </xf>
    <xf numFmtId="0" fontId="3" fillId="4" borderId="7" xfId="0" applyFont="1" applyFill="1" applyBorder="1" applyAlignment="1">
      <alignment horizontal="left" indent="3"/>
    </xf>
    <xf numFmtId="0" fontId="0" fillId="4" borderId="9" xfId="0" applyFill="1" applyBorder="1" applyAlignment="1">
      <alignment horizontal="left" indent="3"/>
    </xf>
    <xf numFmtId="0" fontId="0" fillId="4" borderId="11" xfId="0" applyFill="1" applyBorder="1" applyAlignment="1">
      <alignment horizontal="left" indent="3"/>
    </xf>
    <xf numFmtId="0" fontId="0" fillId="4" borderId="13" xfId="0" applyFill="1" applyBorder="1" applyAlignment="1">
      <alignment horizontal="left" indent="3"/>
    </xf>
    <xf numFmtId="8" fontId="0" fillId="4" borderId="10" xfId="0" applyNumberFormat="1" applyFill="1" applyBorder="1" applyAlignment="1">
      <alignment horizontal="center"/>
    </xf>
    <xf numFmtId="8" fontId="0" fillId="4" borderId="12" xfId="0" applyNumberFormat="1" applyFill="1" applyBorder="1" applyAlignment="1">
      <alignment horizontal="center"/>
    </xf>
    <xf numFmtId="8" fontId="0" fillId="4" borderId="14" xfId="0" applyNumberFormat="1" applyFill="1" applyBorder="1" applyAlignment="1">
      <alignment horizontal="center"/>
    </xf>
    <xf numFmtId="8" fontId="0" fillId="4" borderId="15" xfId="0" applyNumberForma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/>
    </xf>
    <xf numFmtId="164" fontId="0" fillId="4" borderId="17" xfId="0" applyNumberFormat="1" applyFill="1" applyBorder="1" applyAlignment="1">
      <alignment horizontal="center"/>
    </xf>
    <xf numFmtId="0" fontId="1" fillId="2" borderId="0" xfId="1"/>
    <xf numFmtId="0" fontId="0" fillId="4" borderId="0" xfId="0" applyFill="1"/>
    <xf numFmtId="0" fontId="3" fillId="6" borderId="0" xfId="0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0" borderId="25" xfId="0" applyBorder="1" applyAlignment="1">
      <alignment horizontal="center"/>
    </xf>
    <xf numFmtId="9" fontId="0" fillId="0" borderId="25" xfId="0" applyNumberFormat="1" applyBorder="1" applyAlignment="1">
      <alignment horizontal="center"/>
    </xf>
    <xf numFmtId="9" fontId="0" fillId="0" borderId="25" xfId="0" applyNumberFormat="1" applyBorder="1"/>
    <xf numFmtId="0" fontId="5" fillId="3" borderId="0" xfId="0" applyFont="1" applyFill="1" applyAlignment="1">
      <alignment horizontal="center"/>
    </xf>
    <xf numFmtId="0" fontId="1" fillId="2" borderId="0" xfId="1" applyAlignment="1">
      <alignment horizontal="left" indent="3"/>
    </xf>
    <xf numFmtId="0" fontId="0" fillId="4" borderId="0" xfId="0" applyFill="1" applyAlignment="1">
      <alignment horizontal="left" indent="3"/>
    </xf>
    <xf numFmtId="0" fontId="1" fillId="2" borderId="0" xfId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Montante por tipo de FII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Invest!$D$36</c:f>
              <c:strCache>
                <c:ptCount val="1"/>
                <c:pt idx="0">
                  <c:v>Valores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Invest!$B$37:$B$42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FOF's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Invest!$D$37:$D$42</c:f>
              <c:numCache>
                <c:formatCode>"R$"\ #,##0.00</c:formatCode>
                <c:ptCount val="6"/>
                <c:pt idx="0">
                  <c:v>403.2</c:v>
                </c:pt>
                <c:pt idx="1">
                  <c:v>441</c:v>
                </c:pt>
                <c:pt idx="2">
                  <c:v>100.8</c:v>
                </c:pt>
                <c:pt idx="3">
                  <c:v>63</c:v>
                </c:pt>
                <c:pt idx="4">
                  <c:v>126</c:v>
                </c:pt>
                <c:pt idx="5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0F-40A8-9621-35FB0CD5F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41675015"/>
        <c:axId val="1141677063"/>
      </c:barChart>
      <c:catAx>
        <c:axId val="1141675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77063"/>
        <c:crosses val="autoZero"/>
        <c:auto val="1"/>
        <c:lblAlgn val="ctr"/>
        <c:lblOffset val="100"/>
        <c:noMultiLvlLbl val="0"/>
      </c:catAx>
      <c:valAx>
        <c:axId val="1141677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75015"/>
        <c:crosses val="autoZero"/>
        <c:crossBetween val="between"/>
        <c:majorUnit val="100"/>
        <c:min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19050</xdr:rowOff>
    </xdr:from>
    <xdr:to>
      <xdr:col>3</xdr:col>
      <xdr:colOff>2457450</xdr:colOff>
      <xdr:row>62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167EFA0-63D1-559A-3A7C-D7B76B574DFC}"/>
            </a:ext>
            <a:ext uri="{147F2762-F138-4A5C-976F-8EAC2B608ADB}">
              <a16:predDERef xmlns:a16="http://schemas.microsoft.com/office/drawing/2014/main" pred="{DD8E6C36-C40E-3159-63F3-0F4A1C16B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57150</xdr:colOff>
      <xdr:row>0</xdr:row>
      <xdr:rowOff>95250</xdr:rowOff>
    </xdr:from>
    <xdr:to>
      <xdr:col>4</xdr:col>
      <xdr:colOff>409575</xdr:colOff>
      <xdr:row>9</xdr:row>
      <xdr:rowOff>38100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29F3D9C-81DC-122A-73B7-4E4BD652E794}"/>
            </a:ext>
            <a:ext uri="{147F2762-F138-4A5C-976F-8EAC2B608ADB}">
              <a16:predDERef xmlns:a16="http://schemas.microsoft.com/office/drawing/2014/main" pred="{4167EFA0-63D1-559A-3A7C-D7B76B574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/>
      </xdr:blipFill>
      <xdr:spPr>
        <a:xfrm>
          <a:off x="57150" y="95250"/>
          <a:ext cx="7153275" cy="165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D43"/>
  <sheetViews>
    <sheetView showGridLines="0" showRowColHeaders="0" tabSelected="1" workbookViewId="0">
      <selection activeCell="F29" sqref="F29"/>
    </sheetView>
  </sheetViews>
  <sheetFormatPr defaultColWidth="0" defaultRowHeight="15"/>
  <cols>
    <col min="1" max="1" width="5.85546875" customWidth="1"/>
    <col min="2" max="2" width="37.7109375" customWidth="1"/>
    <col min="3" max="3" width="20.7109375" customWidth="1"/>
    <col min="4" max="4" width="37.7109375" customWidth="1"/>
    <col min="5" max="5" width="12.28515625" bestFit="1" customWidth="1"/>
    <col min="6" max="6" width="23.5703125" customWidth="1"/>
    <col min="7" max="7" width="11.140625" bestFit="1" customWidth="1"/>
    <col min="8" max="9" width="9.140625" customWidth="1"/>
  </cols>
  <sheetData>
    <row r="11" spans="2:4" ht="50.25" customHeight="1">
      <c r="B11" s="52" t="s">
        <v>0</v>
      </c>
      <c r="C11" s="53"/>
      <c r="D11" s="54"/>
    </row>
    <row r="12" spans="2:4">
      <c r="B12" s="22" t="s">
        <v>1</v>
      </c>
      <c r="C12" s="13"/>
      <c r="D12" s="11">
        <v>4200</v>
      </c>
    </row>
    <row r="13" spans="2:4">
      <c r="B13" s="22" t="s">
        <v>2</v>
      </c>
      <c r="C13" s="13"/>
      <c r="D13" s="12">
        <v>6.0000000000000001E-3</v>
      </c>
    </row>
    <row r="14" spans="2:4">
      <c r="B14" s="23" t="s">
        <v>3</v>
      </c>
      <c r="C14" s="20"/>
      <c r="D14" s="21">
        <f>D12*30%</f>
        <v>1260</v>
      </c>
    </row>
    <row r="17" spans="1:4" ht="50.25" customHeight="1">
      <c r="B17" s="49" t="s">
        <v>4</v>
      </c>
      <c r="C17" s="50"/>
      <c r="D17" s="51"/>
    </row>
    <row r="18" spans="1:4">
      <c r="B18" s="24" t="s">
        <v>5</v>
      </c>
      <c r="C18" s="15"/>
      <c r="D18" s="3">
        <v>1260</v>
      </c>
    </row>
    <row r="19" spans="1:4">
      <c r="B19" s="25" t="s">
        <v>6</v>
      </c>
      <c r="C19" s="16"/>
      <c r="D19" s="1">
        <v>10</v>
      </c>
    </row>
    <row r="20" spans="1:4">
      <c r="B20" s="25" t="s">
        <v>7</v>
      </c>
      <c r="C20" s="16"/>
      <c r="D20" s="2">
        <v>1.0789999999999999E-2</v>
      </c>
    </row>
    <row r="21" spans="1:4">
      <c r="B21" s="26" t="s">
        <v>8</v>
      </c>
      <c r="C21" s="17"/>
      <c r="D21" s="4" cm="1">
        <f t="array" ref="D21">FV(taxa_mensal,qtde_anos*12,-aporte)</f>
        <v>306538.10778801696</v>
      </c>
    </row>
    <row r="22" spans="1:4">
      <c r="B22" s="27" t="s">
        <v>9</v>
      </c>
      <c r="C22" s="18"/>
      <c r="D22" s="5" cm="1">
        <f t="array" ref="D22">patrimonio*rendimento_carteira</f>
        <v>1839.2286467281017</v>
      </c>
    </row>
    <row r="25" spans="1:4" ht="26.25">
      <c r="B25" s="19" t="s">
        <v>10</v>
      </c>
      <c r="C25" s="6" t="s">
        <v>11</v>
      </c>
      <c r="D25" s="6" t="s">
        <v>12</v>
      </c>
    </row>
    <row r="26" spans="1:4">
      <c r="A26" s="7">
        <v>2</v>
      </c>
      <c r="B26" s="28" t="s">
        <v>13</v>
      </c>
      <c r="C26" s="34">
        <f>FV($D$20,$A26*12,$D$18*-1)</f>
        <v>34306.810395032975</v>
      </c>
      <c r="D26" s="31" cm="1">
        <f t="array" ref="D26">C26*rendimento_carteira</f>
        <v>205.84086237019787</v>
      </c>
    </row>
    <row r="27" spans="1:4">
      <c r="A27" s="7">
        <v>5</v>
      </c>
      <c r="B27" s="29" t="s">
        <v>14</v>
      </c>
      <c r="C27" s="35">
        <f t="shared" ref="C27:C30" si="0">FV($D$20,$A27*12,$D$18*-1)</f>
        <v>105558.91163809443</v>
      </c>
      <c r="D27" s="32" cm="1">
        <f t="array" ref="D27">C27*rendimento_carteira</f>
        <v>633.35346982856663</v>
      </c>
    </row>
    <row r="28" spans="1:4">
      <c r="A28" s="7">
        <v>10</v>
      </c>
      <c r="B28" s="29" t="s">
        <v>15</v>
      </c>
      <c r="C28" s="35">
        <f t="shared" si="0"/>
        <v>306538.10778801696</v>
      </c>
      <c r="D28" s="32" cm="1">
        <f t="array" ref="D28">C28*rendimento_carteira</f>
        <v>1839.2286467281017</v>
      </c>
    </row>
    <row r="29" spans="1:4">
      <c r="A29" s="7">
        <v>20</v>
      </c>
      <c r="B29" s="29" t="s">
        <v>16</v>
      </c>
      <c r="C29" s="35">
        <f t="shared" si="0"/>
        <v>1417749.9841223215</v>
      </c>
      <c r="D29" s="32" cm="1">
        <f t="array" ref="D29">C29*rendimento_carteira</f>
        <v>8506.4999047339297</v>
      </c>
    </row>
    <row r="30" spans="1:4">
      <c r="A30" s="7">
        <v>30</v>
      </c>
      <c r="B30" s="30" t="s">
        <v>17</v>
      </c>
      <c r="C30" s="36">
        <f t="shared" si="0"/>
        <v>5445933.7653059401</v>
      </c>
      <c r="D30" s="33" cm="1">
        <f t="array" ref="D30">C30*rendimento_carteira</f>
        <v>32675.602591835643</v>
      </c>
    </row>
    <row r="33" spans="2:4">
      <c r="B33" s="46" t="s">
        <v>18</v>
      </c>
      <c r="C33" s="48" t="s">
        <v>19</v>
      </c>
      <c r="D33" s="37"/>
    </row>
    <row r="34" spans="2:4">
      <c r="B34" s="47" t="s">
        <v>20</v>
      </c>
      <c r="C34" s="41">
        <f>D18</f>
        <v>1260</v>
      </c>
      <c r="D34" s="38"/>
    </row>
    <row r="36" spans="2:4" ht="15.75">
      <c r="B36" s="45" t="s">
        <v>21</v>
      </c>
      <c r="C36" s="45" t="s">
        <v>22</v>
      </c>
      <c r="D36" s="45" t="s">
        <v>23</v>
      </c>
    </row>
    <row r="37" spans="2:4">
      <c r="B37" s="8" t="s">
        <v>24</v>
      </c>
      <c r="C37" s="10">
        <f>VLOOKUP($C$33&amp;"-"&amp;B37,Planilha2!$B$2:$E$20,4,FALSE)</f>
        <v>0.32</v>
      </c>
      <c r="D37" s="41">
        <f>C37*$C$34</f>
        <v>403.2</v>
      </c>
    </row>
    <row r="38" spans="2:4">
      <c r="B38" s="8" t="s">
        <v>25</v>
      </c>
      <c r="C38" s="10">
        <f>VLOOKUP($C$33&amp;"-"&amp;B38,Planilha2!$B$2:$E$20,4,FALSE)</f>
        <v>0.35</v>
      </c>
      <c r="D38" s="41">
        <f t="shared" ref="D38:D42" si="1">C38*$C$34</f>
        <v>441</v>
      </c>
    </row>
    <row r="39" spans="2:4">
      <c r="B39" s="8" t="s">
        <v>26</v>
      </c>
      <c r="C39" s="10">
        <f>VLOOKUP($C$33&amp;"-"&amp;B39,Planilha2!$B$2:$E$20,4,FALSE)</f>
        <v>0.08</v>
      </c>
      <c r="D39" s="41">
        <f t="shared" si="1"/>
        <v>100.8</v>
      </c>
    </row>
    <row r="40" spans="2:4">
      <c r="B40" s="8" t="s">
        <v>27</v>
      </c>
      <c r="C40" s="10">
        <f>VLOOKUP($C$33&amp;"-"&amp;B40,Planilha2!$B$2:$E$20,4,FALSE)</f>
        <v>0.05</v>
      </c>
      <c r="D40" s="41">
        <f t="shared" si="1"/>
        <v>63</v>
      </c>
    </row>
    <row r="41" spans="2:4">
      <c r="B41" s="8" t="s">
        <v>28</v>
      </c>
      <c r="C41" s="10">
        <f>VLOOKUP($C$33&amp;"-"&amp;B41,Planilha2!$B$2:$E$20,4,FALSE)</f>
        <v>0.1</v>
      </c>
      <c r="D41" s="41">
        <f t="shared" si="1"/>
        <v>126</v>
      </c>
    </row>
    <row r="42" spans="2:4">
      <c r="B42" s="8" t="s">
        <v>29</v>
      </c>
      <c r="C42" s="10">
        <f>VLOOKUP($C$33&amp;"-"&amp;B42,Planilha2!$B$2:$E$20,4,FALSE)</f>
        <v>0.1</v>
      </c>
      <c r="D42" s="41">
        <f t="shared" si="1"/>
        <v>126</v>
      </c>
    </row>
    <row r="43" spans="2:4">
      <c r="B43" s="39" t="s">
        <v>30</v>
      </c>
      <c r="C43" s="39"/>
      <c r="D43" s="40">
        <f>SUM(D37:D42)</f>
        <v>1260</v>
      </c>
    </row>
  </sheetData>
  <mergeCells count="2">
    <mergeCell ref="B17:D17"/>
    <mergeCell ref="B11:D11"/>
  </mergeCells>
  <dataValidations count="1">
    <dataValidation type="list" allowBlank="1" showInputMessage="1" showErrorMessage="1" promptTitle="Selecione seu perfil de investidor" prompt="Conservador: Tolerância baixa a risco, busca segurança e liquidez; Moderado: Tolerância média a risco, busca equilíbrio entre segurança, liquidez e rentabilidade; Agressivo: Tolerância alta a risco, busca maiores retornos, mesmo que com mais risco." sqref="C33" xr:uid="{20497222-C241-4F81-8457-831DBDC41320}">
      <formula1>"Agressivo,Moderado,Conservador"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A0D2-2DDD-43AC-BA87-27F8FD49CE2E}">
  <dimension ref="B2:E20"/>
  <sheetViews>
    <sheetView workbookViewId="0">
      <selection activeCell="E9" sqref="E9:E12"/>
    </sheetView>
  </sheetViews>
  <sheetFormatPr defaultRowHeight="15"/>
  <cols>
    <col min="2" max="2" width="27.28515625" bestFit="1" customWidth="1"/>
    <col min="3" max="3" width="11.85546875" bestFit="1" customWidth="1"/>
    <col min="4" max="4" width="15.7109375" bestFit="1" customWidth="1"/>
  </cols>
  <sheetData>
    <row r="2" spans="2:5">
      <c r="B2" t="s">
        <v>31</v>
      </c>
      <c r="C2" t="s">
        <v>18</v>
      </c>
      <c r="D2" t="s">
        <v>32</v>
      </c>
      <c r="E2" t="s">
        <v>33</v>
      </c>
    </row>
    <row r="3" spans="2:5">
      <c r="B3" t="str">
        <f>C3&amp;"-"&amp;D3</f>
        <v>Conservador-Papel</v>
      </c>
      <c r="C3" t="s">
        <v>34</v>
      </c>
      <c r="D3" s="8" t="s">
        <v>24</v>
      </c>
      <c r="E3" s="10">
        <v>0.3</v>
      </c>
    </row>
    <row r="4" spans="2:5">
      <c r="B4" t="str">
        <f t="shared" ref="B4:B20" si="0">C4&amp;"-"&amp;D4</f>
        <v>Conservador-Tijolo</v>
      </c>
      <c r="C4" t="s">
        <v>34</v>
      </c>
      <c r="D4" s="8" t="s">
        <v>25</v>
      </c>
      <c r="E4" s="10">
        <v>0.5</v>
      </c>
    </row>
    <row r="5" spans="2:5">
      <c r="B5" t="str">
        <f t="shared" si="0"/>
        <v>Conservador-Híbridos</v>
      </c>
      <c r="C5" t="s">
        <v>34</v>
      </c>
      <c r="D5" s="8" t="s">
        <v>26</v>
      </c>
      <c r="E5" s="10">
        <v>0.1</v>
      </c>
    </row>
    <row r="6" spans="2:5">
      <c r="B6" t="str">
        <f t="shared" si="0"/>
        <v>Conservador-FOF's</v>
      </c>
      <c r="C6" t="s">
        <v>34</v>
      </c>
      <c r="D6" s="8" t="s">
        <v>27</v>
      </c>
      <c r="E6" s="10">
        <v>0.1</v>
      </c>
    </row>
    <row r="7" spans="2:5">
      <c r="B7" t="str">
        <f t="shared" si="0"/>
        <v>Conservador-Desenvolvimento</v>
      </c>
      <c r="C7" t="s">
        <v>34</v>
      </c>
      <c r="D7" s="8" t="s">
        <v>28</v>
      </c>
      <c r="E7" s="10">
        <v>0</v>
      </c>
    </row>
    <row r="8" spans="2:5">
      <c r="B8" s="14" t="str">
        <f t="shared" si="0"/>
        <v>Conservador-Hotelarias</v>
      </c>
      <c r="C8" s="14" t="s">
        <v>34</v>
      </c>
      <c r="D8" s="42" t="s">
        <v>29</v>
      </c>
      <c r="E8" s="43">
        <v>0</v>
      </c>
    </row>
    <row r="9" spans="2:5">
      <c r="B9" t="str">
        <f t="shared" si="0"/>
        <v>Moderado-Papel</v>
      </c>
      <c r="C9" t="s">
        <v>19</v>
      </c>
      <c r="D9" s="8" t="s">
        <v>24</v>
      </c>
      <c r="E9" s="9">
        <v>0.32</v>
      </c>
    </row>
    <row r="10" spans="2:5">
      <c r="B10" t="str">
        <f t="shared" si="0"/>
        <v>Moderado-Tijolo</v>
      </c>
      <c r="C10" t="s">
        <v>19</v>
      </c>
      <c r="D10" s="8" t="s">
        <v>25</v>
      </c>
      <c r="E10" s="9">
        <v>0.35</v>
      </c>
    </row>
    <row r="11" spans="2:5">
      <c r="B11" t="str">
        <f t="shared" si="0"/>
        <v>Moderado-Híbridos</v>
      </c>
      <c r="C11" t="s">
        <v>19</v>
      </c>
      <c r="D11" s="8" t="s">
        <v>26</v>
      </c>
      <c r="E11" s="9">
        <v>0.08</v>
      </c>
    </row>
    <row r="12" spans="2:5">
      <c r="B12" t="str">
        <f t="shared" si="0"/>
        <v>Moderado-FOF's</v>
      </c>
      <c r="C12" t="s">
        <v>19</v>
      </c>
      <c r="D12" s="8" t="s">
        <v>27</v>
      </c>
      <c r="E12" s="9">
        <v>0.05</v>
      </c>
    </row>
    <row r="13" spans="2:5">
      <c r="B13" t="str">
        <f t="shared" si="0"/>
        <v>Moderado-Desenvolvimento</v>
      </c>
      <c r="C13" t="s">
        <v>19</v>
      </c>
      <c r="D13" s="8" t="s">
        <v>28</v>
      </c>
      <c r="E13" s="9">
        <v>0.1</v>
      </c>
    </row>
    <row r="14" spans="2:5">
      <c r="B14" s="14" t="str">
        <f t="shared" si="0"/>
        <v>Moderado-Hotelarias</v>
      </c>
      <c r="C14" s="14" t="s">
        <v>19</v>
      </c>
      <c r="D14" s="42" t="s">
        <v>29</v>
      </c>
      <c r="E14" s="44">
        <v>0.1</v>
      </c>
    </row>
    <row r="15" spans="2:5">
      <c r="B15" t="str">
        <f t="shared" si="0"/>
        <v>Agressivo-Papel</v>
      </c>
      <c r="C15" t="s">
        <v>35</v>
      </c>
      <c r="D15" s="8" t="s">
        <v>24</v>
      </c>
      <c r="E15" s="9">
        <v>0.5</v>
      </c>
    </row>
    <row r="16" spans="2:5">
      <c r="B16" t="str">
        <f t="shared" si="0"/>
        <v>Agressivo-Tijolo</v>
      </c>
      <c r="C16" t="s">
        <v>35</v>
      </c>
      <c r="D16" s="8" t="s">
        <v>25</v>
      </c>
      <c r="E16" s="9">
        <v>0.1</v>
      </c>
    </row>
    <row r="17" spans="2:5">
      <c r="B17" t="str">
        <f t="shared" si="0"/>
        <v>Agressivo-Híbridos</v>
      </c>
      <c r="C17" t="s">
        <v>35</v>
      </c>
      <c r="D17" s="8" t="s">
        <v>26</v>
      </c>
      <c r="E17" s="9">
        <v>0.05</v>
      </c>
    </row>
    <row r="18" spans="2:5">
      <c r="B18" t="str">
        <f t="shared" si="0"/>
        <v>Agressivo-FOF's</v>
      </c>
      <c r="C18" t="s">
        <v>35</v>
      </c>
      <c r="D18" s="8" t="s">
        <v>27</v>
      </c>
      <c r="E18" s="9">
        <v>0.05</v>
      </c>
    </row>
    <row r="19" spans="2:5">
      <c r="B19" t="str">
        <f t="shared" si="0"/>
        <v>Agressivo-Desenvolvimento</v>
      </c>
      <c r="C19" t="s">
        <v>35</v>
      </c>
      <c r="D19" s="8" t="s">
        <v>28</v>
      </c>
      <c r="E19" s="9">
        <v>0.2</v>
      </c>
    </row>
    <row r="20" spans="2:5">
      <c r="B20" t="str">
        <f t="shared" si="0"/>
        <v>Agressivo-Hotelarias</v>
      </c>
      <c r="C20" t="s">
        <v>35</v>
      </c>
      <c r="D20" s="8" t="s">
        <v>29</v>
      </c>
      <c r="E20" s="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2025-05-14T14:29:58Z</dcterms:created>
  <dcterms:modified xsi:type="dcterms:W3CDTF">2025-05-17T15:54:22Z</dcterms:modified>
  <cp:category/>
  <cp:contentStatus/>
</cp:coreProperties>
</file>