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ata Science\MataFresca2.0\"/>
    </mc:Choice>
  </mc:AlternateContent>
  <xr:revisionPtr revIDLastSave="0" documentId="13_ncr:1_{B996C591-1512-4AEE-AEFD-5D0FE220A162}" xr6:coauthVersionLast="46" xr6:coauthVersionMax="46" xr10:uidLastSave="{00000000-0000-0000-0000-000000000000}"/>
  <bookViews>
    <workbookView xWindow="-22170" yWindow="1755" windowWidth="15375" windowHeight="10755" tabRatio="846" firstSheet="1" activeTab="1" xr2:uid="{00000000-000D-0000-FFFF-FFFF00000000}"/>
  </bookViews>
  <sheets>
    <sheet name="INVOICE (2)" sheetId="6" state="hidden" r:id="rId1"/>
    <sheet name="INVOICE_test" sheetId="4" r:id="rId2"/>
  </sheets>
  <definedNames>
    <definedName name="_xlnm.Print_Area" localSheetId="0">'INVOICE (2)'!$A$1:$I$87</definedName>
    <definedName name="_xlnm.Print_Area" localSheetId="1">INVOICE_test!$A$1:$I$42</definedName>
  </definedNames>
  <calcPr calcId="181029"/>
</workbook>
</file>

<file path=xl/calcChain.xml><?xml version="1.0" encoding="utf-8"?>
<calcChain xmlns="http://schemas.openxmlformats.org/spreadsheetml/2006/main">
  <c r="C73" i="6" l="1"/>
  <c r="C72" i="6"/>
  <c r="F69" i="6"/>
  <c r="E69" i="6"/>
  <c r="H69" i="6" s="1"/>
  <c r="F68" i="6"/>
  <c r="E68" i="6"/>
  <c r="H68" i="6" s="1"/>
  <c r="F67" i="6"/>
  <c r="E67" i="6"/>
  <c r="H67" i="6" s="1"/>
  <c r="H66" i="6"/>
  <c r="F66" i="6"/>
  <c r="E66" i="6"/>
  <c r="F65" i="6"/>
  <c r="E65" i="6"/>
  <c r="H65" i="6" s="1"/>
  <c r="F64" i="6"/>
  <c r="E64" i="6"/>
  <c r="H64" i="6" s="1"/>
  <c r="H63" i="6"/>
  <c r="F63" i="6"/>
  <c r="E63" i="6"/>
  <c r="F62" i="6"/>
  <c r="E62" i="6"/>
  <c r="H62" i="6" s="1"/>
  <c r="F61" i="6"/>
  <c r="E61" i="6"/>
  <c r="H61" i="6" s="1"/>
  <c r="F60" i="6"/>
  <c r="E60" i="6"/>
  <c r="H60" i="6" s="1"/>
  <c r="F59" i="6"/>
  <c r="E59" i="6"/>
  <c r="H59" i="6" s="1"/>
  <c r="H58" i="6"/>
  <c r="F58" i="6"/>
  <c r="F70" i="6" s="1"/>
  <c r="E58" i="6"/>
  <c r="H70" i="6" l="1"/>
  <c r="E70" i="6"/>
</calcChain>
</file>

<file path=xl/sharedStrings.xml><?xml version="1.0" encoding="utf-8"?>
<sst xmlns="http://schemas.openxmlformats.org/spreadsheetml/2006/main" count="118" uniqueCount="101">
  <si>
    <t>Products Discrimination</t>
  </si>
  <si>
    <t>Variety</t>
  </si>
  <si>
    <t>Total</t>
  </si>
  <si>
    <t xml:space="preserve">Total </t>
  </si>
  <si>
    <t xml:space="preserve">Unit </t>
  </si>
  <si>
    <t>Total Amount</t>
  </si>
  <si>
    <t>Pallets</t>
  </si>
  <si>
    <t>Price</t>
  </si>
  <si>
    <t>Net Weight</t>
  </si>
  <si>
    <t>Gross Weight</t>
  </si>
  <si>
    <r>
      <t xml:space="preserve">Bank's Name: </t>
    </r>
    <r>
      <rPr>
        <sz val="10"/>
        <rFont val="Arial"/>
        <family val="2"/>
      </rPr>
      <t xml:space="preserve">Banco do Brasil S.A . </t>
    </r>
  </si>
  <si>
    <t>THE BANK ACCOUNT IS:</t>
  </si>
  <si>
    <t>Sítio São Romão – BR 304 – KM 01, S/N – Zona Rural - Mossoró/RN</t>
  </si>
  <si>
    <t>MATA FRESCA LTDA</t>
  </si>
  <si>
    <t xml:space="preserve">           CNPJ: 02.308.677/0001-17               I.E.: 20.079.736-0</t>
  </si>
  <si>
    <r>
      <t>Account #:</t>
    </r>
    <r>
      <rPr>
        <sz val="10"/>
        <rFont val="Arial"/>
        <family val="2"/>
      </rPr>
      <t xml:space="preserve"> 7.591-4</t>
    </r>
  </si>
  <si>
    <t>Eur</t>
  </si>
  <si>
    <t>Kg</t>
  </si>
  <si>
    <t>THE NETHERLANDS</t>
  </si>
  <si>
    <t>Payment Terms:</t>
  </si>
  <si>
    <t>50% against Invoice</t>
  </si>
  <si>
    <t>50% 10 days after arrival</t>
  </si>
  <si>
    <r>
      <t>Address:</t>
    </r>
    <r>
      <rPr>
        <sz val="10"/>
        <rFont val="Arial"/>
        <family val="2"/>
      </rPr>
      <t xml:space="preserve"> Praça Vigário Antonio Joaquim, 22 - Centro - Mossoró/RN - Brasil</t>
    </r>
  </si>
  <si>
    <t>CONTAINERS:</t>
  </si>
  <si>
    <r>
      <t>Agency Code:</t>
    </r>
    <r>
      <rPr>
        <sz val="10"/>
        <rFont val="Arial"/>
        <family val="2"/>
      </rPr>
      <t xml:space="preserve"> 4361-3</t>
    </r>
  </si>
  <si>
    <t>IBAN: BR1400000000043610000075914C1</t>
  </si>
  <si>
    <t>SHIPPING LINE:</t>
  </si>
  <si>
    <t>Nieuwland Parc 140</t>
  </si>
  <si>
    <t>3351 LJ Papendrecht</t>
  </si>
  <si>
    <t>ZIP CODE: 59.600-000  Telefax: 55 84 3317-1841    Mobile: 55 84 9 8737 7690</t>
  </si>
  <si>
    <t>E-mail: felipe@matafresca.com.br / ruan@matafresca.com.br</t>
  </si>
  <si>
    <t>Swift Code: BRASBRRJBHE</t>
  </si>
  <si>
    <t>AMOUNT CARTONS</t>
  </si>
  <si>
    <t>STAAY FOOD GROUP B.V</t>
  </si>
  <si>
    <t>Galia Melons In Natura 5kg - x5/x6</t>
  </si>
  <si>
    <t>Watermelons In Natura 16kg - x4</t>
  </si>
  <si>
    <t>Yellow Honey Dew Melons In Natura 10kg - x7/x8/x9</t>
  </si>
  <si>
    <t>Galia Melons In Natura 5kg - x4</t>
  </si>
  <si>
    <t>Yellow Honey Dew Melons In Natura 10kg - x5/x6</t>
  </si>
  <si>
    <t>Yellow Honey Dew Melons In Natura 10kg - x10</t>
  </si>
  <si>
    <r>
      <t>Shipment from:</t>
    </r>
    <r>
      <rPr>
        <sz val="10"/>
        <rFont val="Arial"/>
        <family val="2"/>
      </rPr>
      <t xml:space="preserve"> Mucuripe - CE / Brazil</t>
    </r>
  </si>
  <si>
    <t>Watermelons In Natura 15kg - x5/x6/x8</t>
  </si>
  <si>
    <t>INCOTERMS 2020 - FOB PRICE - MUCURIPE PORT</t>
  </si>
  <si>
    <t>Cantaloupe Melons In Natura 5kg - x5/x6</t>
  </si>
  <si>
    <t>Watermelons In Natura 13kg - x7/x8</t>
  </si>
  <si>
    <t>Galia Melons In Natura 5kg - x7</t>
  </si>
  <si>
    <t>Watermelons In Natura 15kg - x9/x10</t>
  </si>
  <si>
    <t>Watermelons In Natura 16kg - x5/x6</t>
  </si>
  <si>
    <t>COMMERCIAL INVOICE  # SH-041/24</t>
  </si>
  <si>
    <r>
      <t>Date and place:</t>
    </r>
    <r>
      <rPr>
        <sz val="10"/>
        <rFont val="Arial"/>
        <family val="2"/>
      </rPr>
      <t xml:space="preserve"> Mossoró-RN / Brazil, December 21, 2024</t>
    </r>
  </si>
  <si>
    <r>
      <t>VESSEL:</t>
    </r>
    <r>
      <rPr>
        <sz val="10"/>
        <rFont val="Arial"/>
        <family val="2"/>
      </rPr>
      <t xml:space="preserve"> CMA CGM Mieke Schulte</t>
    </r>
  </si>
  <si>
    <t>SEKU910304-5</t>
  </si>
  <si>
    <t>OTPU617789-0</t>
  </si>
  <si>
    <t>MFTU819003-2</t>
  </si>
  <si>
    <t>BEAU973110-6</t>
  </si>
  <si>
    <t>GESU958529-3</t>
  </si>
  <si>
    <t>MFTU823102-3</t>
  </si>
  <si>
    <t>OTPU617683-1</t>
  </si>
  <si>
    <t>TLLU107940-7</t>
  </si>
  <si>
    <t>TLLU105225-8</t>
  </si>
  <si>
    <t>CXRU152911-8</t>
  </si>
  <si>
    <t>GESU927934-9</t>
  </si>
  <si>
    <t>MFTU823240-0</t>
  </si>
  <si>
    <t>TCLU116219-6</t>
  </si>
  <si>
    <t>SEGU951444-2</t>
  </si>
  <si>
    <t>TEMU923475-1</t>
  </si>
  <si>
    <t>CGMU524551-8</t>
  </si>
  <si>
    <t>TTNU829447-1</t>
  </si>
  <si>
    <t>TEMU917602-2</t>
  </si>
  <si>
    <t>SEKU929473-8</t>
  </si>
  <si>
    <t>AMCU934695-4</t>
  </si>
  <si>
    <t>TEMU923014-4</t>
  </si>
  <si>
    <t>CGMU935428-7</t>
  </si>
  <si>
    <t>CXRU108705-8</t>
  </si>
  <si>
    <t>CGMU548113-3</t>
  </si>
  <si>
    <t>CXRU155030-5</t>
  </si>
  <si>
    <t>TTNU803595-3</t>
  </si>
  <si>
    <t>TTNU822260-9</t>
  </si>
  <si>
    <t>CGMU524129-8</t>
  </si>
  <si>
    <t>TTNU895120-0</t>
  </si>
  <si>
    <t>CXRU155124-0</t>
  </si>
  <si>
    <t>TTNU862690-9</t>
  </si>
  <si>
    <t>SEGU941524-4</t>
  </si>
  <si>
    <t>CGMU940333-4</t>
  </si>
  <si>
    <t>TEMU941761-8</t>
  </si>
  <si>
    <t>TTNU865059-3</t>
  </si>
  <si>
    <t>CGMU529479-1</t>
  </si>
  <si>
    <t>SZLU910858-1</t>
  </si>
  <si>
    <t>CMA CGM</t>
  </si>
  <si>
    <r>
      <t>To:</t>
    </r>
    <r>
      <rPr>
        <sz val="10"/>
        <rFont val="Arial"/>
        <family val="2"/>
      </rPr>
      <t xml:space="preserve"> Rotterdam</t>
    </r>
  </si>
  <si>
    <r>
      <t>Date and place:</t>
    </r>
    <r>
      <rPr>
        <sz val="10"/>
        <rFont val="Arial"/>
        <family val="2"/>
      </rPr>
      <t xml:space="preserve"> </t>
    </r>
  </si>
  <si>
    <t>VESSEL:</t>
  </si>
  <si>
    <t>Shipment from:</t>
  </si>
  <si>
    <t>To:</t>
  </si>
  <si>
    <t>COMMERCIAL INVOICE:</t>
  </si>
  <si>
    <r>
      <t>Address:</t>
    </r>
    <r>
      <rPr>
        <sz val="10"/>
        <rFont val="Arial"/>
        <family val="2"/>
      </rPr>
      <t xml:space="preserve"> </t>
    </r>
  </si>
  <si>
    <r>
      <t>Account #:</t>
    </r>
    <r>
      <rPr>
        <sz val="10"/>
        <rFont val="Arial"/>
        <family val="2"/>
      </rPr>
      <t xml:space="preserve"> </t>
    </r>
  </si>
  <si>
    <r>
      <t>Agency Code:</t>
    </r>
    <r>
      <rPr>
        <sz val="10"/>
        <rFont val="Arial"/>
        <family val="2"/>
      </rPr>
      <t xml:space="preserve"> </t>
    </r>
  </si>
  <si>
    <t xml:space="preserve">Swift Code: </t>
  </si>
  <si>
    <t xml:space="preserve">IBAN: </t>
  </si>
  <si>
    <t xml:space="preserve">Bank's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</si>
</sst>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\ * #,##0.00_);_([$€-2]\ * \(#,##0.00\);_([$€-2]\ 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shadow/>
      <sz val="10"/>
      <color indexed="12"/>
      <name val="Arial"/>
      <family val="2"/>
    </font>
    <font>
      <u/>
      <sz val="10"/>
      <color indexed="12"/>
      <name val="Arial"/>
      <family val="2"/>
    </font>
    <font>
      <b/>
      <shadow/>
      <sz val="20"/>
      <color indexed="12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shadow/>
      <sz val="8"/>
      <color indexed="12"/>
      <name val="Arial"/>
      <family val="2"/>
    </font>
    <font>
      <shadow/>
      <sz val="9"/>
      <color indexed="12"/>
      <name val="Arial"/>
      <family val="2"/>
    </font>
    <font>
      <b/>
      <sz val="14"/>
      <name val="Arial"/>
      <family val="2"/>
    </font>
    <font>
      <sz val="10"/>
      <color rgb="FF0000FF"/>
      <name val="Arial"/>
      <family val="2"/>
    </font>
    <font>
      <b/>
      <u/>
      <sz val="11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9" fillId="0" borderId="0" xfId="0" applyFont="1"/>
    <xf numFmtId="0" fontId="14" fillId="0" borderId="0" xfId="0" applyFont="1"/>
    <xf numFmtId="0" fontId="15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64" fontId="3" fillId="2" borderId="0" xfId="2" applyFont="1" applyFill="1" applyBorder="1"/>
    <xf numFmtId="0" fontId="1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/>
    <xf numFmtId="165" fontId="2" fillId="0" borderId="0" xfId="3" applyNumberFormat="1" applyFont="1" applyBorder="1"/>
    <xf numFmtId="0" fontId="2" fillId="0" borderId="10" xfId="0" applyFont="1" applyBorder="1"/>
    <xf numFmtId="165" fontId="2" fillId="0" borderId="10" xfId="3" applyNumberFormat="1" applyFont="1" applyBorder="1"/>
    <xf numFmtId="0" fontId="2" fillId="0" borderId="12" xfId="0" applyFont="1" applyBorder="1"/>
    <xf numFmtId="0" fontId="2" fillId="0" borderId="11" xfId="0" applyFont="1" applyBorder="1"/>
    <xf numFmtId="166" fontId="2" fillId="0" borderId="9" xfId="3" applyNumberFormat="1" applyFont="1" applyBorder="1"/>
    <xf numFmtId="166" fontId="2" fillId="0" borderId="0" xfId="3" applyNumberFormat="1" applyFont="1" applyBorder="1"/>
    <xf numFmtId="166" fontId="2" fillId="0" borderId="5" xfId="3" applyNumberFormat="1" applyFont="1" applyBorder="1"/>
    <xf numFmtId="0" fontId="1" fillId="0" borderId="0" xfId="0" applyFont="1" applyAlignment="1">
      <alignment horizontal="right"/>
    </xf>
    <xf numFmtId="0" fontId="18" fillId="0" borderId="0" xfId="0" applyFont="1"/>
    <xf numFmtId="0" fontId="3" fillId="3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right"/>
    </xf>
    <xf numFmtId="0" fontId="1" fillId="3" borderId="12" xfId="0" applyFont="1" applyFill="1" applyBorder="1"/>
    <xf numFmtId="0" fontId="0" fillId="3" borderId="11" xfId="0" applyFill="1" applyBorder="1"/>
    <xf numFmtId="0" fontId="0" fillId="3" borderId="10" xfId="0" applyFill="1" applyBorder="1"/>
    <xf numFmtId="165" fontId="1" fillId="3" borderId="2" xfId="2" applyNumberFormat="1" applyFill="1" applyBorder="1"/>
    <xf numFmtId="166" fontId="0" fillId="3" borderId="9" xfId="2" applyNumberFormat="1" applyFont="1" applyFill="1" applyBorder="1"/>
    <xf numFmtId="166" fontId="1" fillId="3" borderId="9" xfId="2" applyNumberFormat="1" applyFill="1" applyBorder="1"/>
    <xf numFmtId="0" fontId="13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2" fillId="0" borderId="13" xfId="0" applyFont="1" applyBorder="1"/>
    <xf numFmtId="0" fontId="2" fillId="0" borderId="14" xfId="0" applyFont="1" applyBorder="1"/>
    <xf numFmtId="0" fontId="2" fillId="0" borderId="8" xfId="0" applyFont="1" applyBorder="1"/>
    <xf numFmtId="0" fontId="16" fillId="0" borderId="0" xfId="0" applyFont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1" applyFont="1" applyAlignment="1" applyProtection="1">
      <alignment horizontal="center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Hiperlink" xfId="1" builtinId="8"/>
    <cellStyle name="Normal" xfId="0" builtinId="0"/>
    <cellStyle name="Vírgula" xfId="2" builtinId="3"/>
    <cellStyle name="Vírgul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0</xdr:row>
      <xdr:rowOff>0</xdr:rowOff>
    </xdr:from>
    <xdr:to>
      <xdr:col>3</xdr:col>
      <xdr:colOff>66675</xdr:colOff>
      <xdr:row>5</xdr:row>
      <xdr:rowOff>91889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9D38DE-7596-4F07-AA2C-1A1D145D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0"/>
          <a:ext cx="2105024" cy="1072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1B3D-575A-4543-8A6F-A65FB8679A29}">
  <sheetPr>
    <pageSetUpPr fitToPage="1"/>
  </sheetPr>
  <dimension ref="B1:M86"/>
  <sheetViews>
    <sheetView showGridLines="0" zoomScaleNormal="100" workbookViewId="0">
      <selection activeCell="B8" sqref="B8:H8"/>
    </sheetView>
  </sheetViews>
  <sheetFormatPr defaultRowHeight="12.75" x14ac:dyDescent="0.2"/>
  <cols>
    <col min="1" max="1" width="2.85546875" customWidth="1"/>
    <col min="2" max="2" width="14" customWidth="1"/>
    <col min="3" max="3" width="17.5703125" customWidth="1"/>
    <col min="4" max="4" width="17.42578125" customWidth="1"/>
    <col min="5" max="5" width="9.7109375" customWidth="1"/>
    <col min="6" max="6" width="7.5703125" customWidth="1"/>
    <col min="7" max="7" width="11.5703125" customWidth="1"/>
    <col min="8" max="8" width="16.28515625" customWidth="1"/>
    <col min="9" max="9" width="3.28515625" customWidth="1"/>
  </cols>
  <sheetData>
    <row r="1" spans="2:12" ht="26.25" x14ac:dyDescent="0.4">
      <c r="D1" s="64" t="s">
        <v>13</v>
      </c>
      <c r="E1" s="64"/>
      <c r="F1" s="64"/>
      <c r="G1" s="64"/>
      <c r="H1" s="64"/>
    </row>
    <row r="2" spans="2:12" x14ac:dyDescent="0.2">
      <c r="D2" s="18" t="s">
        <v>14</v>
      </c>
      <c r="G2" s="18"/>
    </row>
    <row r="3" spans="2:12" x14ac:dyDescent="0.2">
      <c r="D3" s="65" t="s">
        <v>12</v>
      </c>
      <c r="E3" s="65"/>
      <c r="F3" s="65"/>
      <c r="G3" s="65"/>
      <c r="H3" s="65"/>
    </row>
    <row r="4" spans="2:12" x14ac:dyDescent="0.2">
      <c r="D4" s="66" t="s">
        <v>29</v>
      </c>
      <c r="E4" s="66"/>
      <c r="F4" s="66"/>
      <c r="G4" s="66"/>
      <c r="H4" s="66"/>
    </row>
    <row r="5" spans="2:12" x14ac:dyDescent="0.2">
      <c r="D5" s="67" t="s">
        <v>30</v>
      </c>
      <c r="E5" s="67"/>
      <c r="F5" s="67"/>
      <c r="G5" s="67"/>
      <c r="H5" s="67"/>
    </row>
    <row r="6" spans="2:12" x14ac:dyDescent="0.2">
      <c r="B6" s="17"/>
      <c r="C6" s="17"/>
      <c r="D6" s="17"/>
    </row>
    <row r="8" spans="2:12" ht="20.25" x14ac:dyDescent="0.3">
      <c r="B8" s="68" t="s">
        <v>48</v>
      </c>
      <c r="C8" s="68"/>
      <c r="D8" s="68"/>
      <c r="E8" s="68"/>
      <c r="F8" s="68"/>
      <c r="G8" s="68"/>
      <c r="H8" s="68"/>
      <c r="I8" s="7"/>
      <c r="J8" s="7"/>
    </row>
    <row r="9" spans="2:12" x14ac:dyDescent="0.2">
      <c r="E9" s="8"/>
      <c r="F9" s="8"/>
      <c r="G9" s="8"/>
      <c r="I9" s="8"/>
      <c r="J9" s="8"/>
      <c r="K9" s="9"/>
      <c r="L9" s="9"/>
    </row>
    <row r="10" spans="2:12" x14ac:dyDescent="0.2">
      <c r="B10" s="43" t="s">
        <v>49</v>
      </c>
      <c r="C10" s="44"/>
      <c r="D10" s="44"/>
      <c r="E10" s="44"/>
    </row>
    <row r="12" spans="2:12" ht="18" x14ac:dyDescent="0.25">
      <c r="B12" s="52" t="s">
        <v>33</v>
      </c>
      <c r="C12" s="39"/>
      <c r="D12" s="39"/>
      <c r="E12" s="5"/>
      <c r="F12" s="26" t="s">
        <v>26</v>
      </c>
      <c r="H12" s="22" t="s">
        <v>23</v>
      </c>
    </row>
    <row r="13" spans="2:12" s="5" customFormat="1" x14ac:dyDescent="0.2">
      <c r="B13" s="5" t="s">
        <v>27</v>
      </c>
      <c r="F13" s="69" t="s">
        <v>88</v>
      </c>
      <c r="G13" s="69"/>
      <c r="H13" s="42" t="s">
        <v>51</v>
      </c>
    </row>
    <row r="14" spans="2:12" s="5" customFormat="1" x14ac:dyDescent="0.2">
      <c r="B14" s="5" t="s">
        <v>28</v>
      </c>
      <c r="F14" s="40"/>
      <c r="G14" s="41"/>
      <c r="H14" s="42" t="s">
        <v>52</v>
      </c>
    </row>
    <row r="15" spans="2:12" s="5" customFormat="1" x14ac:dyDescent="0.2">
      <c r="B15" s="5" t="s">
        <v>18</v>
      </c>
      <c r="F15" s="37"/>
      <c r="G15" s="41"/>
      <c r="H15" s="42" t="s">
        <v>53</v>
      </c>
    </row>
    <row r="16" spans="2:12" s="5" customFormat="1" x14ac:dyDescent="0.2">
      <c r="F16" s="37"/>
      <c r="G16" s="41"/>
      <c r="H16" s="42" t="s">
        <v>54</v>
      </c>
    </row>
    <row r="17" spans="6:8" s="5" customFormat="1" x14ac:dyDescent="0.2">
      <c r="F17" s="37"/>
      <c r="G17" s="41"/>
      <c r="H17" s="42" t="s">
        <v>55</v>
      </c>
    </row>
    <row r="18" spans="6:8" s="5" customFormat="1" x14ac:dyDescent="0.2">
      <c r="F18" s="37"/>
      <c r="G18" s="41"/>
      <c r="H18" s="42" t="s">
        <v>56</v>
      </c>
    </row>
    <row r="19" spans="6:8" s="5" customFormat="1" x14ac:dyDescent="0.2">
      <c r="F19" s="37"/>
      <c r="G19" s="41"/>
      <c r="H19" s="42" t="s">
        <v>57</v>
      </c>
    </row>
    <row r="20" spans="6:8" s="5" customFormat="1" x14ac:dyDescent="0.2">
      <c r="F20" s="37"/>
      <c r="G20" s="41"/>
      <c r="H20" s="42" t="s">
        <v>58</v>
      </c>
    </row>
    <row r="21" spans="6:8" s="5" customFormat="1" x14ac:dyDescent="0.2">
      <c r="F21" s="37"/>
      <c r="G21" s="41"/>
      <c r="H21" s="42" t="s">
        <v>59</v>
      </c>
    </row>
    <row r="22" spans="6:8" s="5" customFormat="1" x14ac:dyDescent="0.2">
      <c r="F22" s="37"/>
      <c r="G22" s="41"/>
      <c r="H22" s="42" t="s">
        <v>60</v>
      </c>
    </row>
    <row r="23" spans="6:8" s="5" customFormat="1" x14ac:dyDescent="0.2">
      <c r="F23" s="37"/>
      <c r="G23" s="41"/>
      <c r="H23" s="42" t="s">
        <v>61</v>
      </c>
    </row>
    <row r="24" spans="6:8" s="5" customFormat="1" x14ac:dyDescent="0.2">
      <c r="F24" s="37"/>
      <c r="G24" s="41"/>
      <c r="H24" s="42" t="s">
        <v>62</v>
      </c>
    </row>
    <row r="25" spans="6:8" s="5" customFormat="1" x14ac:dyDescent="0.2">
      <c r="F25" s="37"/>
      <c r="G25" s="41"/>
      <c r="H25" s="42" t="s">
        <v>63</v>
      </c>
    </row>
    <row r="26" spans="6:8" s="5" customFormat="1" x14ac:dyDescent="0.2">
      <c r="F26" s="27"/>
      <c r="H26" s="42" t="s">
        <v>64</v>
      </c>
    </row>
    <row r="27" spans="6:8" s="5" customFormat="1" x14ac:dyDescent="0.2">
      <c r="F27" s="27"/>
      <c r="H27" s="42" t="s">
        <v>65</v>
      </c>
    </row>
    <row r="28" spans="6:8" s="5" customFormat="1" x14ac:dyDescent="0.2">
      <c r="F28" s="27"/>
      <c r="H28" s="42" t="s">
        <v>66</v>
      </c>
    </row>
    <row r="29" spans="6:8" s="5" customFormat="1" x14ac:dyDescent="0.2">
      <c r="F29" s="27"/>
      <c r="H29" s="42" t="s">
        <v>67</v>
      </c>
    </row>
    <row r="30" spans="6:8" s="5" customFormat="1" x14ac:dyDescent="0.2">
      <c r="F30" s="27"/>
      <c r="H30" s="42" t="s">
        <v>68</v>
      </c>
    </row>
    <row r="31" spans="6:8" s="5" customFormat="1" x14ac:dyDescent="0.2">
      <c r="F31" s="27"/>
      <c r="H31" s="42" t="s">
        <v>69</v>
      </c>
    </row>
    <row r="32" spans="6:8" s="5" customFormat="1" x14ac:dyDescent="0.2">
      <c r="F32" s="27"/>
      <c r="H32" s="42" t="s">
        <v>70</v>
      </c>
    </row>
    <row r="33" spans="6:8" s="5" customFormat="1" x14ac:dyDescent="0.2">
      <c r="F33" s="27"/>
      <c r="H33" s="42" t="s">
        <v>71</v>
      </c>
    </row>
    <row r="34" spans="6:8" s="5" customFormat="1" x14ac:dyDescent="0.2">
      <c r="F34" s="27"/>
      <c r="H34" s="42" t="s">
        <v>72</v>
      </c>
    </row>
    <row r="35" spans="6:8" s="5" customFormat="1" x14ac:dyDescent="0.2">
      <c r="F35" s="27"/>
      <c r="H35" s="42" t="s">
        <v>73</v>
      </c>
    </row>
    <row r="36" spans="6:8" s="5" customFormat="1" x14ac:dyDescent="0.2">
      <c r="F36" s="27"/>
      <c r="H36" s="42" t="s">
        <v>74</v>
      </c>
    </row>
    <row r="37" spans="6:8" s="5" customFormat="1" x14ac:dyDescent="0.2">
      <c r="F37" s="27"/>
      <c r="H37" s="42" t="s">
        <v>75</v>
      </c>
    </row>
    <row r="38" spans="6:8" s="5" customFormat="1" x14ac:dyDescent="0.2">
      <c r="F38" s="27"/>
      <c r="H38" s="42" t="s">
        <v>76</v>
      </c>
    </row>
    <row r="39" spans="6:8" s="5" customFormat="1" x14ac:dyDescent="0.2">
      <c r="F39" s="27"/>
      <c r="H39" s="42" t="s">
        <v>77</v>
      </c>
    </row>
    <row r="40" spans="6:8" s="5" customFormat="1" x14ac:dyDescent="0.2">
      <c r="F40" s="27"/>
      <c r="H40" s="42" t="s">
        <v>78</v>
      </c>
    </row>
    <row r="41" spans="6:8" s="5" customFormat="1" x14ac:dyDescent="0.2">
      <c r="F41" s="27"/>
      <c r="H41" s="42" t="s">
        <v>79</v>
      </c>
    </row>
    <row r="42" spans="6:8" s="5" customFormat="1" x14ac:dyDescent="0.2">
      <c r="F42" s="27"/>
      <c r="H42" s="42" t="s">
        <v>80</v>
      </c>
    </row>
    <row r="43" spans="6:8" s="5" customFormat="1" x14ac:dyDescent="0.2">
      <c r="F43" s="27"/>
      <c r="H43" s="42" t="s">
        <v>81</v>
      </c>
    </row>
    <row r="44" spans="6:8" s="5" customFormat="1" x14ac:dyDescent="0.2">
      <c r="F44" s="27"/>
      <c r="H44" s="42" t="s">
        <v>82</v>
      </c>
    </row>
    <row r="45" spans="6:8" s="5" customFormat="1" x14ac:dyDescent="0.2">
      <c r="F45" s="27"/>
      <c r="H45" s="42" t="s">
        <v>83</v>
      </c>
    </row>
    <row r="46" spans="6:8" s="5" customFormat="1" x14ac:dyDescent="0.2">
      <c r="F46" s="27"/>
      <c r="H46" s="42" t="s">
        <v>84</v>
      </c>
    </row>
    <row r="47" spans="6:8" s="5" customFormat="1" x14ac:dyDescent="0.2">
      <c r="F47" s="27"/>
      <c r="H47" s="42" t="s">
        <v>85</v>
      </c>
    </row>
    <row r="48" spans="6:8" s="5" customFormat="1" x14ac:dyDescent="0.2">
      <c r="F48" s="27"/>
      <c r="H48" s="42" t="s">
        <v>86</v>
      </c>
    </row>
    <row r="49" spans="2:13" x14ac:dyDescent="0.2">
      <c r="B49" s="43" t="s">
        <v>50</v>
      </c>
      <c r="C49" s="39"/>
      <c r="D49" s="5"/>
      <c r="E49" s="5"/>
      <c r="F49" s="5"/>
      <c r="H49" s="42" t="s">
        <v>87</v>
      </c>
    </row>
    <row r="50" spans="2:13" x14ac:dyDescent="0.2">
      <c r="B50" s="5"/>
      <c r="C50" s="5"/>
      <c r="D50" s="5"/>
      <c r="E50" s="5"/>
      <c r="F50" s="5"/>
      <c r="H50" s="38"/>
    </row>
    <row r="51" spans="2:13" x14ac:dyDescent="0.2">
      <c r="B51" s="43" t="s">
        <v>40</v>
      </c>
      <c r="C51" s="39"/>
      <c r="D51" s="39"/>
      <c r="E51" s="3"/>
      <c r="G51" s="3"/>
      <c r="H51" s="45" t="s">
        <v>89</v>
      </c>
    </row>
    <row r="52" spans="2:13" x14ac:dyDescent="0.2">
      <c r="B52" s="5"/>
      <c r="C52" s="5"/>
      <c r="D52" s="5"/>
      <c r="E52" s="5"/>
      <c r="F52" s="5"/>
    </row>
    <row r="53" spans="2:13" x14ac:dyDescent="0.2">
      <c r="B53" s="24"/>
      <c r="C53" s="21"/>
      <c r="D53" s="58" t="s">
        <v>42</v>
      </c>
      <c r="E53" s="58"/>
      <c r="F53" s="58"/>
      <c r="G53" s="58"/>
      <c r="H53" s="58"/>
      <c r="I53" s="23"/>
      <c r="J53" s="23"/>
      <c r="K53" s="23"/>
      <c r="L53" s="23"/>
      <c r="M53" s="23"/>
    </row>
    <row r="55" spans="2:13" s="3" customFormat="1" x14ac:dyDescent="0.2">
      <c r="B55" s="59" t="s">
        <v>0</v>
      </c>
      <c r="C55" s="60"/>
      <c r="D55" s="60"/>
      <c r="E55" s="60"/>
      <c r="F55" s="61"/>
      <c r="G55" s="61"/>
      <c r="H55" s="62"/>
    </row>
    <row r="56" spans="2:13" s="3" customFormat="1" x14ac:dyDescent="0.2">
      <c r="B56" s="59" t="s">
        <v>1</v>
      </c>
      <c r="C56" s="60"/>
      <c r="D56" s="63"/>
      <c r="E56" s="15" t="s">
        <v>2</v>
      </c>
      <c r="F56" s="1" t="s">
        <v>3</v>
      </c>
      <c r="G56" s="1" t="s">
        <v>4</v>
      </c>
      <c r="H56" s="1" t="s">
        <v>5</v>
      </c>
      <c r="K56"/>
      <c r="L56"/>
      <c r="M56"/>
    </row>
    <row r="57" spans="2:13" s="3" customFormat="1" x14ac:dyDescent="0.2">
      <c r="B57" s="4"/>
      <c r="C57" s="19"/>
      <c r="D57" s="16"/>
      <c r="E57" s="16"/>
      <c r="F57" s="2" t="s">
        <v>6</v>
      </c>
      <c r="G57" s="2" t="s">
        <v>7</v>
      </c>
      <c r="H57" s="2" t="s">
        <v>16</v>
      </c>
      <c r="K57"/>
      <c r="L57"/>
      <c r="M57"/>
    </row>
    <row r="58" spans="2:13" s="3" customFormat="1" x14ac:dyDescent="0.2">
      <c r="B58" s="46" t="s">
        <v>38</v>
      </c>
      <c r="C58" s="47"/>
      <c r="D58" s="48"/>
      <c r="E58" s="49">
        <f>2058+1078+2058+392+1568+1862+686+686+196+1666+2058</f>
        <v>14308</v>
      </c>
      <c r="F58" s="49">
        <f>21+11+21+4+16+19+7+7+2+17+21</f>
        <v>146</v>
      </c>
      <c r="G58" s="50">
        <v>5</v>
      </c>
      <c r="H58" s="51">
        <f>E58*G58</f>
        <v>71540</v>
      </c>
      <c r="K58"/>
      <c r="L58"/>
      <c r="M58"/>
    </row>
    <row r="59" spans="2:13" s="3" customFormat="1" x14ac:dyDescent="0.2">
      <c r="B59" s="46" t="s">
        <v>36</v>
      </c>
      <c r="C59" s="47"/>
      <c r="D59" s="48"/>
      <c r="E59" s="49">
        <f>686+1470+490+196+1372+882+1274+392</f>
        <v>6762</v>
      </c>
      <c r="F59" s="49">
        <f>7+15+5+2+14+9+13+4</f>
        <v>69</v>
      </c>
      <c r="G59" s="50">
        <v>5.15</v>
      </c>
      <c r="H59" s="51">
        <f>E59*G59</f>
        <v>34824.300000000003</v>
      </c>
      <c r="K59"/>
      <c r="L59"/>
      <c r="M59"/>
    </row>
    <row r="60" spans="2:13" s="3" customFormat="1" x14ac:dyDescent="0.2">
      <c r="B60" s="46" t="s">
        <v>39</v>
      </c>
      <c r="C60" s="47"/>
      <c r="D60" s="48"/>
      <c r="E60" s="49">
        <f>294+196+490+588</f>
        <v>1568</v>
      </c>
      <c r="F60" s="49">
        <f>3+2+5+6</f>
        <v>16</v>
      </c>
      <c r="G60" s="50">
        <v>4</v>
      </c>
      <c r="H60" s="51">
        <f>E60*G60</f>
        <v>6272</v>
      </c>
      <c r="K60"/>
      <c r="L60"/>
      <c r="M60"/>
    </row>
    <row r="61" spans="2:13" s="3" customFormat="1" x14ac:dyDescent="0.2">
      <c r="B61" s="46" t="s">
        <v>37</v>
      </c>
      <c r="C61" s="47"/>
      <c r="D61" s="48"/>
      <c r="E61" s="49">
        <f>450+900+450+450+300+300</f>
        <v>2850</v>
      </c>
      <c r="F61" s="49">
        <f>3+6+3+3+2+2</f>
        <v>19</v>
      </c>
      <c r="G61" s="50">
        <v>3.5</v>
      </c>
      <c r="H61" s="51">
        <f t="shared" ref="H61:H69" si="0">E61*G61</f>
        <v>9975</v>
      </c>
      <c r="K61"/>
      <c r="L61"/>
      <c r="M61"/>
    </row>
    <row r="62" spans="2:13" s="3" customFormat="1" x14ac:dyDescent="0.2">
      <c r="B62" s="46" t="s">
        <v>34</v>
      </c>
      <c r="C62" s="47"/>
      <c r="D62" s="48"/>
      <c r="E62" s="49">
        <f>2370+3120+1950+300+2220+2550+2970+2820+3120+1200+3120+3120</f>
        <v>28860</v>
      </c>
      <c r="F62" s="49">
        <f>16+21+13+2+15+17+20+19+21+8+21+21</f>
        <v>194</v>
      </c>
      <c r="G62" s="50">
        <v>4.7</v>
      </c>
      <c r="H62" s="51">
        <f t="shared" si="0"/>
        <v>135642</v>
      </c>
      <c r="K62"/>
      <c r="L62"/>
      <c r="M62"/>
    </row>
    <row r="63" spans="2:13" s="3" customFormat="1" x14ac:dyDescent="0.2">
      <c r="B63" s="46" t="s">
        <v>45</v>
      </c>
      <c r="C63" s="47"/>
      <c r="D63" s="48"/>
      <c r="E63" s="49">
        <f>300+270+450+120+150</f>
        <v>1290</v>
      </c>
      <c r="F63" s="49">
        <f>2+2+3+1+1</f>
        <v>9</v>
      </c>
      <c r="G63" s="50">
        <v>2.5</v>
      </c>
      <c r="H63" s="51">
        <f t="shared" si="0"/>
        <v>3225</v>
      </c>
      <c r="K63"/>
      <c r="L63"/>
      <c r="M63"/>
    </row>
    <row r="64" spans="2:13" s="3" customFormat="1" x14ac:dyDescent="0.2">
      <c r="B64" s="46" t="s">
        <v>43</v>
      </c>
      <c r="C64" s="47"/>
      <c r="D64" s="48"/>
      <c r="E64" s="49">
        <f>2820+1620+3120</f>
        <v>7560</v>
      </c>
      <c r="F64" s="49">
        <f>19+11+21</f>
        <v>51</v>
      </c>
      <c r="G64" s="50">
        <v>4.8</v>
      </c>
      <c r="H64" s="51">
        <f t="shared" si="0"/>
        <v>36288</v>
      </c>
      <c r="K64"/>
      <c r="L64"/>
      <c r="M64"/>
    </row>
    <row r="65" spans="2:13" s="3" customFormat="1" x14ac:dyDescent="0.2">
      <c r="B65" s="46" t="s">
        <v>44</v>
      </c>
      <c r="C65" s="47"/>
      <c r="D65" s="48"/>
      <c r="E65" s="49">
        <f>1456</f>
        <v>1456</v>
      </c>
      <c r="F65" s="49">
        <f>21</f>
        <v>21</v>
      </c>
      <c r="G65" s="50">
        <v>6.75</v>
      </c>
      <c r="H65" s="51">
        <f t="shared" si="0"/>
        <v>9828</v>
      </c>
      <c r="K65"/>
      <c r="L65"/>
      <c r="M65"/>
    </row>
    <row r="66" spans="2:13" s="3" customFormat="1" x14ac:dyDescent="0.2">
      <c r="B66" s="46" t="s">
        <v>46</v>
      </c>
      <c r="C66" s="47"/>
      <c r="D66" s="48"/>
      <c r="E66" s="49">
        <f>130+195</f>
        <v>325</v>
      </c>
      <c r="F66" s="49">
        <f>2+3</f>
        <v>5</v>
      </c>
      <c r="G66" s="50">
        <v>5.75</v>
      </c>
      <c r="H66" s="51">
        <f t="shared" si="0"/>
        <v>1868.75</v>
      </c>
      <c r="K66"/>
      <c r="L66"/>
      <c r="M66"/>
    </row>
    <row r="67" spans="2:13" s="3" customFormat="1" x14ac:dyDescent="0.2">
      <c r="B67" s="46" t="s">
        <v>41</v>
      </c>
      <c r="C67" s="47"/>
      <c r="D67" s="48"/>
      <c r="E67" s="49">
        <f>900+660+1222+900+1157+1020</f>
        <v>5859</v>
      </c>
      <c r="F67" s="49">
        <f>15+11+19+15+18+17</f>
        <v>95</v>
      </c>
      <c r="G67" s="50">
        <v>6.1</v>
      </c>
      <c r="H67" s="51">
        <f t="shared" si="0"/>
        <v>35739.9</v>
      </c>
      <c r="K67"/>
      <c r="L67"/>
      <c r="M67"/>
    </row>
    <row r="68" spans="2:13" s="3" customFormat="1" x14ac:dyDescent="0.2">
      <c r="B68" s="46" t="s">
        <v>35</v>
      </c>
      <c r="C68" s="47"/>
      <c r="D68" s="48"/>
      <c r="E68" s="49">
        <f>180+540+180+600+180+480+460+300</f>
        <v>2920</v>
      </c>
      <c r="F68" s="49">
        <f>3+9+3+10+3+8+8+5</f>
        <v>49</v>
      </c>
      <c r="G68" s="50">
        <v>6</v>
      </c>
      <c r="H68" s="51">
        <f t="shared" si="0"/>
        <v>17520</v>
      </c>
      <c r="K68"/>
      <c r="L68"/>
      <c r="M68"/>
    </row>
    <row r="69" spans="2:13" s="3" customFormat="1" x14ac:dyDescent="0.2">
      <c r="B69" s="46" t="s">
        <v>47</v>
      </c>
      <c r="C69" s="47"/>
      <c r="D69" s="48"/>
      <c r="E69" s="49">
        <f>1260+1100+720+180+180+760+780+940+240</f>
        <v>6160</v>
      </c>
      <c r="F69" s="49">
        <f>21+18+12+3+3+13+13+16+4</f>
        <v>103</v>
      </c>
      <c r="G69" s="50">
        <v>6.6</v>
      </c>
      <c r="H69" s="51">
        <f t="shared" si="0"/>
        <v>40656</v>
      </c>
      <c r="K69"/>
      <c r="L69"/>
      <c r="M69"/>
    </row>
    <row r="70" spans="2:13" x14ac:dyDescent="0.2">
      <c r="B70" s="32" t="s">
        <v>32</v>
      </c>
      <c r="C70" s="33"/>
      <c r="D70" s="30"/>
      <c r="E70" s="31">
        <f>SUM(E58:E69)</f>
        <v>79918</v>
      </c>
      <c r="F70" s="31">
        <f>SUM(F58:F69)</f>
        <v>777</v>
      </c>
      <c r="G70" s="34"/>
      <c r="H70" s="34">
        <f>SUM(H58:H69)</f>
        <v>403378.95</v>
      </c>
    </row>
    <row r="71" spans="2:13" s="3" customFormat="1" x14ac:dyDescent="0.2">
      <c r="B71" s="28"/>
      <c r="E71" s="29"/>
      <c r="F71" s="29"/>
      <c r="G71" s="35"/>
      <c r="H71" s="36"/>
    </row>
    <row r="72" spans="2:13" x14ac:dyDescent="0.2">
      <c r="B72" s="10" t="s">
        <v>8</v>
      </c>
      <c r="C72" s="25">
        <f>15600+20580+15600+15600+15600+20160+15600+15600+20480+20160+19260+20580+19500+20580+20580+20580+20580+20580+15600+15600+15600+20280+19260+19840+19840+20580+15600+15600+18928+19840+20580+15600+15600+20280+20580+19140+20580</f>
        <v>686148</v>
      </c>
      <c r="D72" t="s">
        <v>17</v>
      </c>
      <c r="E72" s="20"/>
      <c r="H72" s="11"/>
    </row>
    <row r="73" spans="2:13" x14ac:dyDescent="0.2">
      <c r="B73" s="10" t="s">
        <v>9</v>
      </c>
      <c r="C73" s="25">
        <f>20520+22638+21015+21048+21840+22050+21345+21378+22400+22050+21600+23049.6+21720+22638+23118.2+22638+22638+22638+21675+21345+20850+24206+21600+21700+21700+23255+21510+21378+20384+21700+23941.4+21840+21675+24141+22843.8+21540+22638</f>
        <v>816246.00000000012</v>
      </c>
      <c r="D73" t="s">
        <v>17</v>
      </c>
      <c r="H73" s="11"/>
    </row>
    <row r="74" spans="2:13" x14ac:dyDescent="0.2">
      <c r="B74" s="12"/>
      <c r="C74" s="13"/>
      <c r="D74" s="13"/>
      <c r="E74" s="13"/>
      <c r="F74" s="13"/>
      <c r="G74" s="13"/>
      <c r="H74" s="14"/>
    </row>
    <row r="76" spans="2:13" x14ac:dyDescent="0.2">
      <c r="B76" s="6" t="s">
        <v>11</v>
      </c>
      <c r="C76" s="6"/>
      <c r="D76" s="6"/>
    </row>
    <row r="77" spans="2:13" x14ac:dyDescent="0.2">
      <c r="B77" s="3" t="s">
        <v>10</v>
      </c>
      <c r="C77" s="3"/>
      <c r="D77" s="3"/>
    </row>
    <row r="78" spans="2:13" x14ac:dyDescent="0.2">
      <c r="B78" s="3" t="s">
        <v>22</v>
      </c>
      <c r="C78" s="3"/>
      <c r="D78" s="3"/>
    </row>
    <row r="79" spans="2:13" x14ac:dyDescent="0.2">
      <c r="B79" s="3" t="s">
        <v>15</v>
      </c>
      <c r="C79" s="3"/>
      <c r="D79" s="3"/>
    </row>
    <row r="80" spans="2:13" s="5" customFormat="1" x14ac:dyDescent="0.2">
      <c r="B80" s="3" t="s">
        <v>24</v>
      </c>
      <c r="C80" s="3"/>
      <c r="D80" s="3"/>
    </row>
    <row r="81" spans="2:4" s="5" customFormat="1" x14ac:dyDescent="0.2">
      <c r="B81" s="23" t="s">
        <v>31</v>
      </c>
      <c r="C81" s="3"/>
      <c r="D81" s="3"/>
    </row>
    <row r="82" spans="2:4" s="5" customFormat="1" x14ac:dyDescent="0.2">
      <c r="B82" s="24" t="s">
        <v>25</v>
      </c>
      <c r="C82" s="3"/>
      <c r="D82" s="3"/>
    </row>
    <row r="84" spans="2:4" x14ac:dyDescent="0.2">
      <c r="B84" s="6" t="s">
        <v>19</v>
      </c>
    </row>
    <row r="85" spans="2:4" x14ac:dyDescent="0.2">
      <c r="B85" s="5" t="s">
        <v>20</v>
      </c>
    </row>
    <row r="86" spans="2:4" x14ac:dyDescent="0.2">
      <c r="B86" s="5" t="s">
        <v>21</v>
      </c>
    </row>
  </sheetData>
  <mergeCells count="9">
    <mergeCell ref="D53:H53"/>
    <mergeCell ref="B55:H55"/>
    <mergeCell ref="B56:D56"/>
    <mergeCell ref="D1:H1"/>
    <mergeCell ref="D3:H3"/>
    <mergeCell ref="D4:H4"/>
    <mergeCell ref="D5:H5"/>
    <mergeCell ref="B8:H8"/>
    <mergeCell ref="F13:G13"/>
  </mergeCells>
  <printOptions horizontalCentered="1"/>
  <pageMargins left="0.78740157480314965" right="0.78740157480314965" top="0.98425196850393704" bottom="0.59055118110236227" header="0.51181102362204722" footer="0.51181102362204722"/>
  <pageSetup scale="60" orientation="portrait" horizontalDpi="4294967293" verticalDpi="7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41"/>
  <sheetViews>
    <sheetView showGridLines="0" tabSelected="1" topLeftCell="A19" zoomScaleNormal="100" workbookViewId="0">
      <selection activeCell="D19" sqref="D19"/>
    </sheetView>
  </sheetViews>
  <sheetFormatPr defaultRowHeight="12.75" x14ac:dyDescent="0.2"/>
  <cols>
    <col min="1" max="1" width="2.85546875" customWidth="1"/>
    <col min="2" max="2" width="14" customWidth="1"/>
    <col min="3" max="3" width="17.5703125" customWidth="1"/>
    <col min="4" max="4" width="17.42578125" customWidth="1"/>
    <col min="5" max="5" width="9.7109375" customWidth="1"/>
    <col min="6" max="6" width="7.5703125" customWidth="1"/>
    <col min="7" max="7" width="11.5703125" customWidth="1"/>
    <col min="8" max="8" width="16.28515625" customWidth="1"/>
    <col min="9" max="9" width="3.28515625" customWidth="1"/>
  </cols>
  <sheetData>
    <row r="1" spans="2:12" ht="26.25" x14ac:dyDescent="0.4">
      <c r="D1" s="64"/>
      <c r="E1" s="64"/>
      <c r="F1" s="64"/>
      <c r="G1" s="64"/>
      <c r="H1" s="64"/>
    </row>
    <row r="2" spans="2:12" x14ac:dyDescent="0.2">
      <c r="D2" s="18"/>
      <c r="G2" s="18"/>
    </row>
    <row r="3" spans="2:12" x14ac:dyDescent="0.2">
      <c r="D3" s="65"/>
      <c r="E3" s="65"/>
      <c r="F3" s="65"/>
      <c r="G3" s="65"/>
      <c r="H3" s="65"/>
    </row>
    <row r="4" spans="2:12" x14ac:dyDescent="0.2">
      <c r="D4" s="66"/>
      <c r="E4" s="66"/>
      <c r="F4" s="66"/>
      <c r="G4" s="66"/>
      <c r="H4" s="66"/>
    </row>
    <row r="5" spans="2:12" x14ac:dyDescent="0.2">
      <c r="D5" s="67"/>
      <c r="E5" s="67"/>
      <c r="F5" s="67"/>
      <c r="G5" s="67"/>
      <c r="H5" s="67"/>
    </row>
    <row r="6" spans="2:12" x14ac:dyDescent="0.2">
      <c r="B6" s="17"/>
      <c r="C6" s="17"/>
      <c r="D6" s="17"/>
    </row>
    <row r="8" spans="2:12" ht="20.25" x14ac:dyDescent="0.3">
      <c r="B8" s="53" t="s">
        <v>94</v>
      </c>
      <c r="C8" s="44"/>
      <c r="D8" s="53"/>
      <c r="E8" s="53"/>
      <c r="F8" s="53"/>
      <c r="G8" s="53"/>
      <c r="H8" s="53"/>
      <c r="I8" s="7"/>
      <c r="J8" s="7"/>
    </row>
    <row r="9" spans="2:12" x14ac:dyDescent="0.2">
      <c r="E9" s="8"/>
      <c r="F9" s="8"/>
      <c r="G9" s="8"/>
      <c r="I9" s="8"/>
      <c r="J9" s="8"/>
      <c r="K9" s="9"/>
      <c r="L9" s="9"/>
    </row>
    <row r="10" spans="2:12" x14ac:dyDescent="0.2">
      <c r="B10" s="43" t="s">
        <v>90</v>
      </c>
      <c r="C10" s="44"/>
      <c r="D10" s="44"/>
      <c r="E10" s="44"/>
    </row>
    <row r="12" spans="2:12" ht="18" x14ac:dyDescent="0.25">
      <c r="B12" s="52"/>
      <c r="C12" s="54"/>
      <c r="D12" s="54"/>
      <c r="E12" s="41"/>
      <c r="F12" s="26" t="s">
        <v>26</v>
      </c>
      <c r="H12" s="22" t="s">
        <v>23</v>
      </c>
    </row>
    <row r="13" spans="2:12" s="5" customFormat="1" x14ac:dyDescent="0.2">
      <c r="B13" s="41"/>
      <c r="C13" s="41"/>
      <c r="D13" s="41"/>
      <c r="E13" s="41"/>
      <c r="F13" s="69"/>
      <c r="G13" s="69"/>
      <c r="H13" s="42"/>
    </row>
    <row r="14" spans="2:12" s="5" customFormat="1" x14ac:dyDescent="0.2">
      <c r="F14" s="27"/>
      <c r="H14" s="42"/>
    </row>
    <row r="15" spans="2:12" x14ac:dyDescent="0.2">
      <c r="B15" s="43" t="s">
        <v>91</v>
      </c>
      <c r="C15" s="54"/>
      <c r="D15" s="41"/>
      <c r="E15" s="41"/>
      <c r="F15" s="41"/>
      <c r="H15" s="42"/>
    </row>
    <row r="16" spans="2:12" x14ac:dyDescent="0.2">
      <c r="B16" s="41"/>
      <c r="C16" s="41"/>
      <c r="D16" s="41"/>
      <c r="E16" s="41"/>
      <c r="F16" s="41"/>
      <c r="H16" s="38"/>
    </row>
    <row r="17" spans="2:13" x14ac:dyDescent="0.2">
      <c r="B17" s="43" t="s">
        <v>92</v>
      </c>
      <c r="C17" s="54"/>
      <c r="D17" s="54"/>
      <c r="E17" s="3"/>
      <c r="G17" s="3" t="s">
        <v>93</v>
      </c>
      <c r="H17" s="42"/>
    </row>
    <row r="18" spans="2:13" x14ac:dyDescent="0.2">
      <c r="B18" s="5"/>
      <c r="C18" s="5"/>
      <c r="D18" s="5"/>
      <c r="E18" s="5"/>
      <c r="F18" s="5"/>
    </row>
    <row r="19" spans="2:13" x14ac:dyDescent="0.2">
      <c r="B19" s="24"/>
      <c r="C19" s="21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1" spans="2:13" s="3" customFormat="1" x14ac:dyDescent="0.2">
      <c r="B21" s="55" t="s">
        <v>0</v>
      </c>
      <c r="C21" s="56"/>
      <c r="D21" s="56"/>
      <c r="E21" s="56"/>
      <c r="F21" s="33"/>
      <c r="G21" s="33"/>
      <c r="H21" s="30"/>
    </row>
    <row r="22" spans="2:13" s="3" customFormat="1" x14ac:dyDescent="0.2">
      <c r="B22" s="55" t="s">
        <v>1</v>
      </c>
      <c r="C22" s="56"/>
      <c r="D22" s="57"/>
      <c r="E22" s="15" t="s">
        <v>2</v>
      </c>
      <c r="F22" s="1" t="s">
        <v>3</v>
      </c>
      <c r="G22" s="1" t="s">
        <v>4</v>
      </c>
      <c r="H22" s="1" t="s">
        <v>5</v>
      </c>
      <c r="K22"/>
      <c r="L22"/>
      <c r="M22"/>
    </row>
    <row r="23" spans="2:13" s="3" customFormat="1" x14ac:dyDescent="0.2">
      <c r="B23" s="4"/>
      <c r="C23" s="19"/>
      <c r="D23" s="16"/>
      <c r="E23" s="16"/>
      <c r="F23" s="2" t="s">
        <v>6</v>
      </c>
      <c r="G23" s="2" t="s">
        <v>7</v>
      </c>
      <c r="H23" s="2" t="s">
        <v>16</v>
      </c>
      <c r="K23"/>
      <c r="L23"/>
      <c r="M23"/>
    </row>
    <row r="24" spans="2:13" s="3" customFormat="1" x14ac:dyDescent="0.2">
      <c r="B24" s="46"/>
      <c r="C24" s="47"/>
      <c r="D24" s="48"/>
      <c r="E24" s="49"/>
      <c r="F24" s="49"/>
      <c r="G24" s="50"/>
      <c r="H24" s="51"/>
      <c r="K24"/>
      <c r="L24"/>
      <c r="M24"/>
    </row>
    <row r="25" spans="2:13" x14ac:dyDescent="0.2">
      <c r="B25" s="32"/>
      <c r="C25" s="33"/>
      <c r="D25" s="30"/>
      <c r="E25" s="31"/>
      <c r="F25" s="31"/>
      <c r="G25" s="34"/>
      <c r="H25" s="34"/>
    </row>
    <row r="26" spans="2:13" s="3" customFormat="1" x14ac:dyDescent="0.2">
      <c r="B26" s="28"/>
      <c r="E26" s="29"/>
      <c r="F26" s="29"/>
      <c r="G26" s="35"/>
      <c r="H26" s="36"/>
    </row>
    <row r="27" spans="2:13" x14ac:dyDescent="0.2">
      <c r="B27" s="10" t="s">
        <v>8</v>
      </c>
      <c r="C27" s="25"/>
      <c r="D27" t="s">
        <v>17</v>
      </c>
      <c r="E27" s="20"/>
      <c r="H27" s="11"/>
    </row>
    <row r="28" spans="2:13" x14ac:dyDescent="0.2">
      <c r="B28" s="10" t="s">
        <v>9</v>
      </c>
      <c r="C28" s="25"/>
      <c r="D28" t="s">
        <v>17</v>
      </c>
      <c r="H28" s="11"/>
    </row>
    <row r="29" spans="2:13" x14ac:dyDescent="0.2">
      <c r="B29" s="12"/>
      <c r="C29" s="13"/>
      <c r="D29" s="13"/>
      <c r="E29" s="13"/>
      <c r="F29" s="13"/>
      <c r="G29" s="13"/>
      <c r="H29" s="14"/>
    </row>
    <row r="31" spans="2:13" x14ac:dyDescent="0.2">
      <c r="B31" s="6" t="s">
        <v>11</v>
      </c>
      <c r="C31" s="6"/>
      <c r="D31" s="6"/>
    </row>
    <row r="32" spans="2:13" x14ac:dyDescent="0.2">
      <c r="B32" s="3" t="s">
        <v>100</v>
      </c>
      <c r="C32" s="3"/>
      <c r="D32" s="3"/>
    </row>
    <row r="33" spans="2:4" x14ac:dyDescent="0.2">
      <c r="B33" s="3" t="s">
        <v>95</v>
      </c>
      <c r="C33" s="3"/>
      <c r="D33" s="3"/>
    </row>
    <row r="34" spans="2:4" x14ac:dyDescent="0.2">
      <c r="B34" s="3" t="s">
        <v>96</v>
      </c>
      <c r="C34" s="3"/>
      <c r="D34" s="3"/>
    </row>
    <row r="35" spans="2:4" s="5" customFormat="1" x14ac:dyDescent="0.2">
      <c r="B35" s="3" t="s">
        <v>97</v>
      </c>
      <c r="C35" s="3"/>
      <c r="D35" s="3"/>
    </row>
    <row r="36" spans="2:4" s="5" customFormat="1" x14ac:dyDescent="0.2">
      <c r="B36" s="23" t="s">
        <v>98</v>
      </c>
      <c r="C36" s="3"/>
      <c r="D36" s="3"/>
    </row>
    <row r="37" spans="2:4" s="5" customFormat="1" x14ac:dyDescent="0.2">
      <c r="B37" s="24" t="s">
        <v>99</v>
      </c>
      <c r="C37" s="3"/>
      <c r="D37" s="3"/>
    </row>
    <row r="39" spans="2:4" x14ac:dyDescent="0.2">
      <c r="B39" s="6"/>
    </row>
    <row r="40" spans="2:4" x14ac:dyDescent="0.2">
      <c r="B40" s="5"/>
    </row>
    <row r="41" spans="2:4" x14ac:dyDescent="0.2">
      <c r="B41" s="5"/>
    </row>
  </sheetData>
  <mergeCells count="5">
    <mergeCell ref="D1:H1"/>
    <mergeCell ref="D3:H3"/>
    <mergeCell ref="D4:H4"/>
    <mergeCell ref="D5:H5"/>
    <mergeCell ref="F13:G13"/>
  </mergeCells>
  <phoneticPr fontId="0" type="noConversion"/>
  <printOptions horizontalCentered="1"/>
  <pageMargins left="0.78740157480314965" right="0.78740157480314965" top="0.98425196850393704" bottom="0.59055118110236227" header="0.51181102362204722" footer="0.51181102362204722"/>
  <pageSetup scale="60" orientation="portrait" horizontalDpi="4294967293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INVOICE (2)</vt:lpstr>
      <vt:lpstr>INVOICE_test</vt:lpstr>
      <vt:lpstr>'INVOICE (2)'!Area_de_impressao</vt:lpstr>
      <vt:lpstr>INVOICE_test!Area_de_impressao</vt:lpstr>
    </vt:vector>
  </TitlesOfParts>
  <Company>POTY FRUTAS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Mileno</cp:lastModifiedBy>
  <cp:lastPrinted>2024-12-23T19:52:06Z</cp:lastPrinted>
  <dcterms:created xsi:type="dcterms:W3CDTF">2002-09-02T20:36:48Z</dcterms:created>
  <dcterms:modified xsi:type="dcterms:W3CDTF">2025-08-20T16:24:06Z</dcterms:modified>
</cp:coreProperties>
</file>