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les\Documents\Bayes\value creation\"/>
    </mc:Choice>
  </mc:AlternateContent>
  <xr:revisionPtr revIDLastSave="0" documentId="13_ncr:1_{43FB626E-ED74-42BB-81B5-A52235242728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Title Page" sheetId="26" r:id="rId1"/>
    <sheet name="Exhibit 1" sheetId="17" r:id="rId2"/>
    <sheet name="Exhibit 2" sheetId="22" r:id="rId3"/>
    <sheet name="Exhibit 3" sheetId="21" r:id="rId4"/>
    <sheet name="Exhibit 4" sheetId="16" r:id="rId5"/>
    <sheet name="Exhibit 5" sheetId="20" r:id="rId6"/>
    <sheet name="_PalUtilTempWorksheet" sheetId="11" state="hidden" r:id="rId7"/>
    <sheet name="_STDS_DG203AA16" sheetId="5" state="hidden" r:id="rId8"/>
    <sheet name="_STDS_DG12A19417" sheetId="6" state="hidden" r:id="rId9"/>
    <sheet name="_STDS_DG32C09806" sheetId="13" state="hidden" r:id="rId10"/>
  </sheets>
  <definedNames>
    <definedName name="_xlnm._FilterDatabase" localSheetId="1" hidden="1">'Exhibit 1'!$A$6:$F$44</definedName>
    <definedName name="ST_1012010">#REF!</definedName>
    <definedName name="ST_1012011">#REF!</definedName>
    <definedName name="ST_1012012">#REF!</definedName>
    <definedName name="ST_1112010">#REF!</definedName>
    <definedName name="ST_1112011">#REF!</definedName>
    <definedName name="ST_1112012">#REF!</definedName>
    <definedName name="ST_112011">#REF!</definedName>
    <definedName name="ST_112012">#REF!</definedName>
    <definedName name="ST_112013">#REF!</definedName>
    <definedName name="ST_1212010">#REF!</definedName>
    <definedName name="ST_1212011">#REF!</definedName>
    <definedName name="ST_1212012">#REF!</definedName>
    <definedName name="ST_212011">#REF!</definedName>
    <definedName name="ST_212012">#REF!</definedName>
    <definedName name="ST_212013">#REF!</definedName>
    <definedName name="ST_312011">#REF!</definedName>
    <definedName name="ST_312012">#REF!</definedName>
    <definedName name="ST_312013">#REF!</definedName>
    <definedName name="ST_412010">#REF!</definedName>
    <definedName name="ST_412011">#REF!</definedName>
    <definedName name="ST_412012">#REF!</definedName>
    <definedName name="ST_412013">#REF!</definedName>
    <definedName name="ST_512010">#REF!</definedName>
    <definedName name="ST_512011">#REF!</definedName>
    <definedName name="ST_512012">#REF!</definedName>
    <definedName name="ST_512013">#REF!</definedName>
    <definedName name="ST_612010">#REF!</definedName>
    <definedName name="ST_612011">#REF!</definedName>
    <definedName name="ST_612012">#REF!</definedName>
    <definedName name="ST_712010">#REF!</definedName>
    <definedName name="ST_712011">#REF!</definedName>
    <definedName name="ST_712012">#REF!</definedName>
    <definedName name="ST_812010">#REF!</definedName>
    <definedName name="ST_812011">#REF!</definedName>
    <definedName name="ST_812012">#REF!</definedName>
    <definedName name="ST_912010">#REF!</definedName>
    <definedName name="ST_912011">#REF!</definedName>
    <definedName name="ST_912012">#REF!</definedName>
    <definedName name="ST_Category">#REF!</definedName>
    <definedName name="ST_DataSet1">#REF!</definedName>
    <definedName name="ST_Date">#REF!</definedName>
    <definedName name="ST_MobileWeb">#REF!</definedName>
    <definedName name="ST_PageViews">#REF!</definedName>
    <definedName name="ST_People">#REF!</definedName>
    <definedName name="ST_Uniques">#REF!</definedName>
    <definedName name="ST_Value">#REF!</definedName>
    <definedName name="ST_Visits">#REF!</definedName>
    <definedName name="STWBD_StatToolsStack_CategoryVariableName" hidden="1">"Category"</definedName>
    <definedName name="STWBD_StatToolsStack_HasDefaultInfo" hidden="1">"TRUE"</definedName>
    <definedName name="STWBD_StatToolsStack_ValueVariableName" hidden="1">"Value"</definedName>
    <definedName name="STWBD_StatToolsStack_VariableList" hidden="1">6</definedName>
    <definedName name="STWBD_StatToolsStack_VariableList_1" hidden="1">"U_x0001_VG1287A564C79D1A2_x0001_"</definedName>
    <definedName name="STWBD_StatToolsStack_VariableList_2" hidden="1">"U_x0001_VG2D855750251DBEF_x0001_"</definedName>
    <definedName name="STWBD_StatToolsStack_VariableList_3" hidden="1">"U_x0001_VG14002A7CFE0BD77_x0001_"</definedName>
    <definedName name="STWBD_StatToolsStack_VariableList_4" hidden="1">"U_x0001_VG1AC5D4FF277C87D9_x0001_"</definedName>
    <definedName name="STWBD_StatToolsStack_VariableList_5" hidden="1">"U_x0001_VG283D345233AF79B1_x0001_"</definedName>
    <definedName name="STWBD_StatToolsStack_VariableList_6" hidden="1">"U_x0001_VG24F819A39B4EEB5_x0001_"</definedName>
    <definedName name="STWBD_StatToolsStack_VarSelectorDefaultDataSet" hidden="1">"DG12A19417"</definedName>
    <definedName name="STWBD_StatToolsUnstack_CategoryVariable" hidden="1">"U_x0001_VG1287A564C79D1A2_x0001_"</definedName>
    <definedName name="STWBD_StatToolsUnstack_HasDefaultInfo" hidden="1">"TRUE"</definedName>
    <definedName name="STWBD_StatToolsUnstack_ValueVariableList" hidden="1">5</definedName>
    <definedName name="STWBD_StatToolsUnstack_ValueVariableList_1" hidden="1">"U_x0001_VG2D855750251DBEF_x0001_"</definedName>
    <definedName name="STWBD_StatToolsUnstack_ValueVariableList_2" hidden="1">"U_x0001_VG14002A7CFE0BD77_x0001_"</definedName>
    <definedName name="STWBD_StatToolsUnstack_ValueVariableList_3" hidden="1">"U_x0001_VG1AC5D4FF277C87D9_x0001_"</definedName>
    <definedName name="STWBD_StatToolsUnstack_ValueVariableList_4" hidden="1">"U_x0001_VG283D345233AF79B1_x0001_"</definedName>
    <definedName name="STWBD_StatToolsUnstack_ValueVariableList_5" hidden="1">"U_x0001_VG24F819A39B4EEB5_x0001_"</definedName>
    <definedName name="STWBD_StatToolsUnstack_VarSelectorDefaultDataSet" hidden="1">"DG12A19417"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6" l="1"/>
  <c r="H10" i="16" s="1"/>
  <c r="G10" i="16"/>
  <c r="N10" i="16"/>
  <c r="D11" i="16"/>
  <c r="I11" i="16" s="1"/>
  <c r="G11" i="16"/>
  <c r="H11" i="16"/>
  <c r="N11" i="16"/>
  <c r="D12" i="16"/>
  <c r="G12" i="16"/>
  <c r="H12" i="16"/>
  <c r="N12" i="16"/>
  <c r="D13" i="16"/>
  <c r="H13" i="16" s="1"/>
  <c r="G13" i="16"/>
  <c r="N13" i="16"/>
  <c r="D14" i="16"/>
  <c r="G14" i="16"/>
  <c r="H14" i="16"/>
  <c r="I14" i="16"/>
  <c r="N14" i="16"/>
  <c r="D15" i="16"/>
  <c r="G15" i="16"/>
  <c r="H15" i="16"/>
  <c r="I15" i="16"/>
  <c r="N15" i="16"/>
  <c r="D16" i="16"/>
  <c r="H16" i="16" s="1"/>
  <c r="G16" i="16"/>
  <c r="N16" i="16"/>
  <c r="D17" i="16"/>
  <c r="G17" i="16"/>
  <c r="H17" i="16"/>
  <c r="I17" i="16"/>
  <c r="N17" i="16"/>
  <c r="D18" i="16"/>
  <c r="H18" i="16" s="1"/>
  <c r="G18" i="16"/>
  <c r="N18" i="16"/>
  <c r="D24" i="16"/>
  <c r="I10" i="16" s="1"/>
  <c r="G24" i="16"/>
  <c r="H24" i="16"/>
  <c r="N24" i="16"/>
  <c r="D25" i="16"/>
  <c r="G25" i="16"/>
  <c r="H25" i="16"/>
  <c r="N25" i="16"/>
  <c r="D26" i="16"/>
  <c r="I12" i="16" s="1"/>
  <c r="G26" i="16"/>
  <c r="H26" i="16"/>
  <c r="N26" i="16"/>
  <c r="D27" i="16"/>
  <c r="G27" i="16"/>
  <c r="H27" i="16"/>
  <c r="N27" i="16"/>
  <c r="D28" i="16"/>
  <c r="G28" i="16"/>
  <c r="H28" i="16"/>
  <c r="N28" i="16"/>
  <c r="D29" i="16"/>
  <c r="G29" i="16"/>
  <c r="H29" i="16"/>
  <c r="N29" i="16"/>
  <c r="D30" i="16"/>
  <c r="G30" i="16"/>
  <c r="H30" i="16"/>
  <c r="N30" i="16"/>
  <c r="D31" i="16"/>
  <c r="G31" i="16"/>
  <c r="H31" i="16"/>
  <c r="N31" i="16"/>
  <c r="D32" i="16"/>
  <c r="G32" i="16"/>
  <c r="H32" i="16"/>
  <c r="N32" i="16"/>
  <c r="Q16" i="16"/>
  <c r="Q11" i="16"/>
  <c r="Q12" i="16"/>
  <c r="Q9" i="16"/>
  <c r="Q8" i="16"/>
  <c r="B8" i="20"/>
  <c r="B28" i="20"/>
  <c r="C26" i="20"/>
  <c r="B23" i="20"/>
  <c r="B21" i="20"/>
  <c r="B22" i="20"/>
  <c r="B19" i="20"/>
  <c r="C20" i="20"/>
  <c r="B7" i="20"/>
  <c r="O8" i="20" s="1"/>
  <c r="O9" i="20" s="1"/>
  <c r="O10" i="20" s="1"/>
  <c r="O11" i="20" s="1"/>
  <c r="O12" i="20" s="1"/>
  <c r="O13" i="20" s="1"/>
  <c r="O14" i="20" s="1"/>
  <c r="O15" i="20" s="1"/>
  <c r="O16" i="20" s="1"/>
  <c r="O17" i="20" s="1"/>
  <c r="O18" i="20" s="1"/>
  <c r="O19" i="20" s="1"/>
  <c r="O20" i="20" s="1"/>
  <c r="O21" i="20" s="1"/>
  <c r="O22" i="20" s="1"/>
  <c r="O23" i="20" s="1"/>
  <c r="O24" i="20" s="1"/>
  <c r="O25" i="20" s="1"/>
  <c r="O26" i="20" s="1"/>
  <c r="O27" i="20" s="1"/>
  <c r="O28" i="20" s="1"/>
  <c r="O29" i="20" s="1"/>
  <c r="O30" i="20" s="1"/>
  <c r="O31" i="20" s="1"/>
  <c r="O32" i="20" s="1"/>
  <c r="O33" i="20" s="1"/>
  <c r="O34" i="20" s="1"/>
  <c r="O35" i="20" s="1"/>
  <c r="O36" i="20" s="1"/>
  <c r="O37" i="20" s="1"/>
  <c r="O38" i="20" s="1"/>
  <c r="O39" i="20" s="1"/>
  <c r="O40" i="20" s="1"/>
  <c r="O41" i="20" s="1"/>
  <c r="O42" i="20" s="1"/>
  <c r="O43" i="20" s="1"/>
  <c r="O44" i="20" s="1"/>
  <c r="O45" i="20" s="1"/>
  <c r="O46" i="20" s="1"/>
  <c r="O47" i="20" s="1"/>
  <c r="O48" i="20" s="1"/>
  <c r="O49" i="20" s="1"/>
  <c r="O50" i="20" s="1"/>
  <c r="O51" i="20" s="1"/>
  <c r="O52" i="20" s="1"/>
  <c r="O53" i="20" s="1"/>
  <c r="O54" i="20" s="1"/>
  <c r="O55" i="20" s="1"/>
  <c r="O56" i="20" s="1"/>
  <c r="O57" i="20" s="1"/>
  <c r="O58" i="20" s="1"/>
  <c r="O59" i="20" s="1"/>
  <c r="O60" i="20" s="1"/>
  <c r="O61" i="20" s="1"/>
  <c r="O62" i="20" s="1"/>
  <c r="O63" i="20" s="1"/>
  <c r="O64" i="20" s="1"/>
  <c r="O65" i="20" s="1"/>
  <c r="O66" i="20" s="1"/>
  <c r="O67" i="20" s="1"/>
  <c r="O68" i="20" s="1"/>
  <c r="O69" i="20" s="1"/>
  <c r="O70" i="20" s="1"/>
  <c r="O71" i="20" s="1"/>
  <c r="O72" i="20" s="1"/>
  <c r="O73" i="20" s="1"/>
  <c r="O74" i="20" s="1"/>
  <c r="O75" i="20" s="1"/>
  <c r="O76" i="20" s="1"/>
  <c r="O77" i="20" s="1"/>
  <c r="O78" i="20" s="1"/>
  <c r="O79" i="20" s="1"/>
  <c r="O80" i="20" s="1"/>
  <c r="O81" i="20" s="1"/>
  <c r="O82" i="20" s="1"/>
  <c r="O83" i="20" s="1"/>
  <c r="O84" i="20" s="1"/>
  <c r="O85" i="20" s="1"/>
  <c r="O86" i="20" s="1"/>
  <c r="O87" i="20" s="1"/>
  <c r="O88" i="20" s="1"/>
  <c r="O89" i="20" s="1"/>
  <c r="O90" i="20" s="1"/>
  <c r="O91" i="20" s="1"/>
  <c r="O92" i="20" s="1"/>
  <c r="O93" i="20" s="1"/>
  <c r="O94" i="20" s="1"/>
  <c r="O95" i="20" s="1"/>
  <c r="O96" i="20" s="1"/>
  <c r="O97" i="20" s="1"/>
  <c r="O98" i="20" s="1"/>
  <c r="O99" i="20" s="1"/>
  <c r="O100" i="20" s="1"/>
  <c r="O101" i="20" s="1"/>
  <c r="O102" i="20" s="1"/>
  <c r="O103" i="20" s="1"/>
  <c r="O104" i="20" s="1"/>
  <c r="O105" i="20" s="1"/>
  <c r="O106" i="20" s="1"/>
  <c r="O107" i="20" s="1"/>
  <c r="O108" i="20" s="1"/>
  <c r="O109" i="20" s="1"/>
  <c r="O110" i="20" s="1"/>
  <c r="O111" i="20" s="1"/>
  <c r="O112" i="20" s="1"/>
  <c r="O113" i="20" s="1"/>
  <c r="O114" i="20" s="1"/>
  <c r="O115" i="20" s="1"/>
  <c r="O116" i="20" s="1"/>
  <c r="O117" i="20" s="1"/>
  <c r="O118" i="20" s="1"/>
  <c r="O119" i="20" s="1"/>
  <c r="O120" i="20" s="1"/>
  <c r="O121" i="20" s="1"/>
  <c r="O122" i="20" s="1"/>
  <c r="I18" i="16" l="1"/>
  <c r="I13" i="16"/>
  <c r="I16" i="16"/>
  <c r="C19" i="20"/>
  <c r="B12" i="20"/>
  <c r="B13" i="20" l="1"/>
  <c r="D26" i="20"/>
  <c r="E26" i="20" s="1"/>
  <c r="F26" i="20" s="1"/>
  <c r="G26" i="20" s="1"/>
  <c r="H26" i="20" s="1"/>
  <c r="I26" i="20" s="1"/>
  <c r="J26" i="20" s="1"/>
  <c r="K26" i="20" s="1"/>
  <c r="C25" i="20"/>
  <c r="D25" i="20" s="1"/>
  <c r="E25" i="20" s="1"/>
  <c r="F25" i="20" s="1"/>
  <c r="G25" i="20" s="1"/>
  <c r="H25" i="20" s="1"/>
  <c r="I25" i="20" s="1"/>
  <c r="J25" i="20" s="1"/>
  <c r="K25" i="20" s="1"/>
  <c r="D20" i="20"/>
  <c r="E20" i="20" s="1"/>
  <c r="F20" i="20" s="1"/>
  <c r="G20" i="20" s="1"/>
  <c r="H20" i="20" s="1"/>
  <c r="I20" i="20" s="1"/>
  <c r="J20" i="20" s="1"/>
  <c r="K20" i="20" s="1"/>
  <c r="C21" i="20" l="1"/>
  <c r="C23" i="20" s="1"/>
  <c r="D19" i="20"/>
  <c r="D21" i="20" s="1"/>
  <c r="D23" i="20" s="1"/>
  <c r="B24" i="20" l="1"/>
  <c r="B29" i="20" s="1"/>
  <c r="B31" i="20" s="1"/>
  <c r="D22" i="20"/>
  <c r="D24" i="20" s="1"/>
  <c r="D28" i="20" s="1"/>
  <c r="D29" i="20" s="1"/>
  <c r="D31" i="20" s="1"/>
  <c r="C22" i="20"/>
  <c r="C24" i="20" s="1"/>
  <c r="E19" i="20" l="1"/>
  <c r="C28" i="20"/>
  <c r="C29" i="20" s="1"/>
  <c r="C31" i="20" s="1"/>
  <c r="E21" i="20" l="1"/>
  <c r="E23" i="20" s="1"/>
  <c r="G19" i="20"/>
  <c r="F19" i="20"/>
  <c r="F21" i="20" s="1"/>
  <c r="E22" i="20" l="1"/>
  <c r="E24" i="20" s="1"/>
  <c r="E28" i="20" s="1"/>
  <c r="G21" i="20"/>
  <c r="G23" i="20" s="1"/>
  <c r="F22" i="20"/>
  <c r="F24" i="20" s="1"/>
  <c r="F23" i="20"/>
  <c r="E29" i="20" l="1"/>
  <c r="E31" i="20" s="1"/>
  <c r="F28" i="20"/>
  <c r="F29" i="20" s="1"/>
  <c r="F31" i="20" s="1"/>
  <c r="G22" i="20"/>
  <c r="G24" i="20" s="1"/>
  <c r="G28" i="20" s="1"/>
  <c r="G29" i="20" s="1"/>
  <c r="G31" i="20" s="1"/>
  <c r="H19" i="20"/>
  <c r="I19" i="20"/>
  <c r="B9" i="6"/>
  <c r="B16" i="13"/>
  <c r="B13" i="13"/>
  <c r="B9" i="13"/>
  <c r="B7" i="13"/>
  <c r="B3" i="13"/>
  <c r="B9" i="5"/>
  <c r="B28" i="6"/>
  <c r="B25" i="6"/>
  <c r="B22" i="6"/>
  <c r="B19" i="6"/>
  <c r="B16" i="6"/>
  <c r="B13" i="6"/>
  <c r="B7" i="6"/>
  <c r="B3" i="6"/>
  <c r="B127" i="5"/>
  <c r="B124" i="5"/>
  <c r="B121" i="5"/>
  <c r="B118" i="5"/>
  <c r="B115" i="5"/>
  <c r="B112" i="5"/>
  <c r="B109" i="5"/>
  <c r="B106" i="5"/>
  <c r="B103" i="5"/>
  <c r="B100" i="5"/>
  <c r="B97" i="5"/>
  <c r="B94" i="5"/>
  <c r="B91" i="5"/>
  <c r="B88" i="5"/>
  <c r="B85" i="5"/>
  <c r="B82" i="5"/>
  <c r="B79" i="5"/>
  <c r="B76" i="5"/>
  <c r="B73" i="5"/>
  <c r="B70" i="5"/>
  <c r="B67" i="5"/>
  <c r="B64" i="5"/>
  <c r="B61" i="5"/>
  <c r="B58" i="5"/>
  <c r="B55" i="5"/>
  <c r="B52" i="5"/>
  <c r="B49" i="5"/>
  <c r="B46" i="5"/>
  <c r="B43" i="5"/>
  <c r="B40" i="5"/>
  <c r="B37" i="5"/>
  <c r="B34" i="5"/>
  <c r="B31" i="5"/>
  <c r="B28" i="5"/>
  <c r="B25" i="5"/>
  <c r="B22" i="5"/>
  <c r="B19" i="5"/>
  <c r="B16" i="5"/>
  <c r="B13" i="5"/>
  <c r="B7" i="5"/>
  <c r="B3" i="5"/>
  <c r="I21" i="20" l="1"/>
  <c r="I23" i="20" s="1"/>
  <c r="H21" i="20"/>
  <c r="H23" i="20" s="1"/>
  <c r="H22" i="20" l="1"/>
  <c r="H24" i="20" s="1"/>
  <c r="H28" i="20" s="1"/>
  <c r="H29" i="20" s="1"/>
  <c r="H31" i="20" s="1"/>
  <c r="J19" i="20"/>
  <c r="J21" i="20" s="1"/>
  <c r="J23" i="20" s="1"/>
  <c r="I22" i="20"/>
  <c r="I24" i="20" s="1"/>
  <c r="I28" i="20" s="1"/>
  <c r="I29" i="20" s="1"/>
  <c r="I31" i="20" s="1"/>
  <c r="J22" i="20" l="1"/>
  <c r="J24" i="20" s="1"/>
  <c r="J28" i="20" s="1"/>
  <c r="J29" i="20" s="1"/>
  <c r="J31" i="20" s="1"/>
  <c r="K19" i="20"/>
  <c r="K21" i="20" s="1"/>
  <c r="K22" i="20" l="1"/>
  <c r="K24" i="20" s="1"/>
  <c r="K23" i="20"/>
  <c r="K28" i="20" l="1"/>
  <c r="K29" i="20" s="1"/>
  <c r="K30" i="20" s="1"/>
  <c r="K31" i="20" l="1"/>
  <c r="B33" i="20" s="1"/>
</calcChain>
</file>

<file path=xl/sharedStrings.xml><?xml version="1.0" encoding="utf-8"?>
<sst xmlns="http://schemas.openxmlformats.org/spreadsheetml/2006/main" count="515" uniqueCount="376">
  <si>
    <t>Uniques</t>
  </si>
  <si>
    <t>People</t>
  </si>
  <si>
    <t>Visits</t>
  </si>
  <si>
    <t>Page Views</t>
  </si>
  <si>
    <t>Mobile Web</t>
  </si>
  <si>
    <t>StatTools Version that generated sheet, Major</t>
  </si>
  <si>
    <t>StatTools Version that generated sheet, Minor</t>
  </si>
  <si>
    <t>StatTools Version that generated sheet, Revision</t>
  </si>
  <si>
    <t>Min. StatTools Version to Read Sheet, Major (note ST versions before 1.1.1 don't perform forward compatibility check)</t>
  </si>
  <si>
    <t>Min. StatTools Version to Read Sheet, Minor</t>
  </si>
  <si>
    <t>Min. StatTools Version to Read Sheet, Revision</t>
  </si>
  <si>
    <t>Min. StatTools version to not put up warning about extra info, Major</t>
  </si>
  <si>
    <t>Min. StatTools version to not put up warning about extra info, Minor</t>
  </si>
  <si>
    <t>Min. StatTools version to not put up warning about extra info, Revision</t>
  </si>
  <si>
    <t>Name</t>
  </si>
  <si>
    <t>Data Set #1</t>
  </si>
  <si>
    <t>GUID</t>
  </si>
  <si>
    <t>DG203AA16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</si>
  <si>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</si>
  <si>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</si>
  <si>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</si>
  <si>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</si>
  <si>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</si>
  <si>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</si>
  <si>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</si>
  <si>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</si>
  <si>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</si>
  <si>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</si>
  <si>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VG282795792EB6F529</t>
  </si>
  <si>
    <t>var1</t>
  </si>
  <si>
    <t>ST_DataSet1</t>
  </si>
  <si>
    <t>1 : Ranges</t>
  </si>
  <si>
    <t>1 : MultiRefs</t>
  </si>
  <si>
    <t>2 : Info</t>
  </si>
  <si>
    <t>VG2FCBE4ED173E5402</t>
  </si>
  <si>
    <t>var2</t>
  </si>
  <si>
    <t>ST_512013</t>
  </si>
  <si>
    <t>2 : Ranges</t>
  </si>
  <si>
    <t>2 : MultiRefs</t>
  </si>
  <si>
    <t>3 : Info</t>
  </si>
  <si>
    <t>VG25E40AFE358813B</t>
  </si>
  <si>
    <t>var3</t>
  </si>
  <si>
    <t>ST_412013</t>
  </si>
  <si>
    <t>3 : Ranges</t>
  </si>
  <si>
    <t>3 : MultiRefs</t>
  </si>
  <si>
    <t>4 : Info</t>
  </si>
  <si>
    <t>VG2D433B511A6F8D85</t>
  </si>
  <si>
    <t>var4</t>
  </si>
  <si>
    <t>ST_312013</t>
  </si>
  <si>
    <t>4 : Ranges</t>
  </si>
  <si>
    <t>4 : MultiRefs</t>
  </si>
  <si>
    <t>5 : Info</t>
  </si>
  <si>
    <t>VG38715AEB3904AC98</t>
  </si>
  <si>
    <t>var5</t>
  </si>
  <si>
    <t>ST_212013</t>
  </si>
  <si>
    <t>5 : Ranges</t>
  </si>
  <si>
    <t>5 : MultiRefs</t>
  </si>
  <si>
    <t>6 : Info</t>
  </si>
  <si>
    <t>VG2FFF6A5112B5EFC6</t>
  </si>
  <si>
    <t>var6</t>
  </si>
  <si>
    <t>ST_112013</t>
  </si>
  <si>
    <t>6 : Ranges</t>
  </si>
  <si>
    <t>6 : MultiRefs</t>
  </si>
  <si>
    <t>7 : Info</t>
  </si>
  <si>
    <t>VG21794EE628D70AED</t>
  </si>
  <si>
    <t>var7</t>
  </si>
  <si>
    <t>ST_1212012</t>
  </si>
  <si>
    <t>7 : Ranges</t>
  </si>
  <si>
    <t>7 : MultiRefs</t>
  </si>
  <si>
    <t>8 : Info</t>
  </si>
  <si>
    <t>VG90F97003735892D</t>
  </si>
  <si>
    <t>var8</t>
  </si>
  <si>
    <t>ST_1112012</t>
  </si>
  <si>
    <t>8 : Ranges</t>
  </si>
  <si>
    <t>8 : MultiRefs</t>
  </si>
  <si>
    <t>9 : Info</t>
  </si>
  <si>
    <t>VG10078D8294BF11E</t>
  </si>
  <si>
    <t>var9</t>
  </si>
  <si>
    <t>ST_1012012</t>
  </si>
  <si>
    <t>9 : Ranges</t>
  </si>
  <si>
    <t>9 : MultiRefs</t>
  </si>
  <si>
    <t>10 : Info</t>
  </si>
  <si>
    <t>VGF7278D81BAED8E8</t>
  </si>
  <si>
    <t>var10</t>
  </si>
  <si>
    <t>ST_912012</t>
  </si>
  <si>
    <t>10 : Ranges</t>
  </si>
  <si>
    <t>10 : MultiRefs</t>
  </si>
  <si>
    <t>11 : Info</t>
  </si>
  <si>
    <t>VG45FC8592D47D104</t>
  </si>
  <si>
    <t>var11</t>
  </si>
  <si>
    <t>ST_812012</t>
  </si>
  <si>
    <t>11 : Ranges</t>
  </si>
  <si>
    <t>11 : MultiRefs</t>
  </si>
  <si>
    <t>12 : Info</t>
  </si>
  <si>
    <t>VG23B2EA6746D96F3</t>
  </si>
  <si>
    <t>var12</t>
  </si>
  <si>
    <t>ST_712012</t>
  </si>
  <si>
    <t>12 : Ranges</t>
  </si>
  <si>
    <t>12 : MultiRefs</t>
  </si>
  <si>
    <t>13 : Info</t>
  </si>
  <si>
    <t>VG2424D2941340CDC1</t>
  </si>
  <si>
    <t>var13</t>
  </si>
  <si>
    <t>ST_612012</t>
  </si>
  <si>
    <t>13 : Ranges</t>
  </si>
  <si>
    <t>13 : MultiRefs</t>
  </si>
  <si>
    <t>14 : Info</t>
  </si>
  <si>
    <t>VG280BE87030AD14A1</t>
  </si>
  <si>
    <t>var14</t>
  </si>
  <si>
    <t>ST_512012</t>
  </si>
  <si>
    <t>14 : Ranges</t>
  </si>
  <si>
    <t>14 : MultiRefs</t>
  </si>
  <si>
    <t>15 : Info</t>
  </si>
  <si>
    <t>VG2C7396AF34F027B</t>
  </si>
  <si>
    <t>var15</t>
  </si>
  <si>
    <t>ST_412012</t>
  </si>
  <si>
    <t>15 : Ranges</t>
  </si>
  <si>
    <t>15 : MultiRefs</t>
  </si>
  <si>
    <t>16 : Info</t>
  </si>
  <si>
    <t>VG103DAF9833E34FA4</t>
  </si>
  <si>
    <t>var16</t>
  </si>
  <si>
    <t>ST_312012</t>
  </si>
  <si>
    <t>16 : Ranges</t>
  </si>
  <si>
    <t>16 : MultiRefs</t>
  </si>
  <si>
    <t>17 : Info</t>
  </si>
  <si>
    <t>VGFE9BEB929531DAF</t>
  </si>
  <si>
    <t>var17</t>
  </si>
  <si>
    <t>ST_212012</t>
  </si>
  <si>
    <t>17 : Ranges</t>
  </si>
  <si>
    <t>17 : MultiRefs</t>
  </si>
  <si>
    <t>18 : Info</t>
  </si>
  <si>
    <t>VG498C8C3AC90792</t>
  </si>
  <si>
    <t>var18</t>
  </si>
  <si>
    <t>ST_112012</t>
  </si>
  <si>
    <t>18 : Ranges</t>
  </si>
  <si>
    <t>18 : MultiRefs</t>
  </si>
  <si>
    <t>19 : Info</t>
  </si>
  <si>
    <t>VGDCDC9086CE1AF3</t>
  </si>
  <si>
    <t>var19</t>
  </si>
  <si>
    <t>ST_1212011</t>
  </si>
  <si>
    <t>19 : Ranges</t>
  </si>
  <si>
    <t>19 : MultiRefs</t>
  </si>
  <si>
    <t>20 : Info</t>
  </si>
  <si>
    <t>VG2DECAACB3CA1F3</t>
  </si>
  <si>
    <t>var20</t>
  </si>
  <si>
    <t>ST_1112011</t>
  </si>
  <si>
    <t>20 : Ranges</t>
  </si>
  <si>
    <t>20 : MultiRefs</t>
  </si>
  <si>
    <t>21 : Info</t>
  </si>
  <si>
    <t>VG3454862A27AB933F</t>
  </si>
  <si>
    <t>var21</t>
  </si>
  <si>
    <t>ST_1012011</t>
  </si>
  <si>
    <t>21 : Ranges</t>
  </si>
  <si>
    <t>21 : MultiRefs</t>
  </si>
  <si>
    <t>22 : Info</t>
  </si>
  <si>
    <t>VGA491F2C2B7CDAC2</t>
  </si>
  <si>
    <t>var22</t>
  </si>
  <si>
    <t>ST_912011</t>
  </si>
  <si>
    <t>22 : Ranges</t>
  </si>
  <si>
    <t>22 : MultiRefs</t>
  </si>
  <si>
    <t>23 : Info</t>
  </si>
  <si>
    <t>VG2D68134A2C461FB7</t>
  </si>
  <si>
    <t>var23</t>
  </si>
  <si>
    <t>ST_812011</t>
  </si>
  <si>
    <t>23 : Ranges</t>
  </si>
  <si>
    <t>23 : MultiRefs</t>
  </si>
  <si>
    <t>24 : Info</t>
  </si>
  <si>
    <t>VG45C6C4116DE57C</t>
  </si>
  <si>
    <t>var24</t>
  </si>
  <si>
    <t>ST_712011</t>
  </si>
  <si>
    <t>24 : Ranges</t>
  </si>
  <si>
    <t>24 : MultiRefs</t>
  </si>
  <si>
    <t>25 : Info</t>
  </si>
  <si>
    <t>VG8C0AF1424C97AEF</t>
  </si>
  <si>
    <t>var25</t>
  </si>
  <si>
    <t>ST_612011</t>
  </si>
  <si>
    <t>25 : Ranges</t>
  </si>
  <si>
    <t>25 : MultiRefs</t>
  </si>
  <si>
    <t>26 : Info</t>
  </si>
  <si>
    <t>VG205A1FD41A71E0A2</t>
  </si>
  <si>
    <t>var26</t>
  </si>
  <si>
    <t>ST_512011</t>
  </si>
  <si>
    <t>26 : Ranges</t>
  </si>
  <si>
    <t>26 : MultiRefs</t>
  </si>
  <si>
    <t>27 : Info</t>
  </si>
  <si>
    <t>VG267919241EA504B9</t>
  </si>
  <si>
    <t>var27</t>
  </si>
  <si>
    <t>ST_412011</t>
  </si>
  <si>
    <t>27 : Ranges</t>
  </si>
  <si>
    <t>27 : MultiRefs</t>
  </si>
  <si>
    <t>28 : Info</t>
  </si>
  <si>
    <t>VG370B050B141625C4</t>
  </si>
  <si>
    <t>var28</t>
  </si>
  <si>
    <t>ST_312011</t>
  </si>
  <si>
    <t>28 : Ranges</t>
  </si>
  <si>
    <t>28 : MultiRefs</t>
  </si>
  <si>
    <t>29 : Info</t>
  </si>
  <si>
    <t>VG683B1E9381A8C66</t>
  </si>
  <si>
    <t>var29</t>
  </si>
  <si>
    <t>ST_212011</t>
  </si>
  <si>
    <t>29 : Ranges</t>
  </si>
  <si>
    <t>29 : MultiRefs</t>
  </si>
  <si>
    <t>30 : Info</t>
  </si>
  <si>
    <t>VG1A00CC9127B3300A</t>
  </si>
  <si>
    <t>var30</t>
  </si>
  <si>
    <t>ST_112011</t>
  </si>
  <si>
    <t>30 : Ranges</t>
  </si>
  <si>
    <t>30 : MultiRefs</t>
  </si>
  <si>
    <t>31 : Info</t>
  </si>
  <si>
    <t>VG2DE28F0EFE36F93</t>
  </si>
  <si>
    <t>var31</t>
  </si>
  <si>
    <t>ST_1212010</t>
  </si>
  <si>
    <t>31 : Ranges</t>
  </si>
  <si>
    <t>31 : MultiRefs</t>
  </si>
  <si>
    <t>32 : Info</t>
  </si>
  <si>
    <t>VG2F11F9B033B7AF38</t>
  </si>
  <si>
    <t>var32</t>
  </si>
  <si>
    <t>ST_1112010</t>
  </si>
  <si>
    <t>32 : Ranges</t>
  </si>
  <si>
    <t>32 : MultiRefs</t>
  </si>
  <si>
    <t>33 : Info</t>
  </si>
  <si>
    <t>VG257ED8642092BB71</t>
  </si>
  <si>
    <t>var33</t>
  </si>
  <si>
    <t>ST_1012010</t>
  </si>
  <si>
    <t>33 : Ranges</t>
  </si>
  <si>
    <t>33 : MultiRefs</t>
  </si>
  <si>
    <t>34 : Info</t>
  </si>
  <si>
    <t>VG255E50F92245753A</t>
  </si>
  <si>
    <t>var34</t>
  </si>
  <si>
    <t>ST_912010</t>
  </si>
  <si>
    <t>34 : Ranges</t>
  </si>
  <si>
    <t>34 : MultiRefs</t>
  </si>
  <si>
    <t>35 : Info</t>
  </si>
  <si>
    <t>VG5F8AD482401BE88</t>
  </si>
  <si>
    <t>var35</t>
  </si>
  <si>
    <t>ST_812010</t>
  </si>
  <si>
    <t>35 : Ranges</t>
  </si>
  <si>
    <t>35 : MultiRefs</t>
  </si>
  <si>
    <t>36 : Info</t>
  </si>
  <si>
    <t>VG115C82ED131A4C2B</t>
  </si>
  <si>
    <t>var36</t>
  </si>
  <si>
    <t>ST_712010</t>
  </si>
  <si>
    <t>36 : Ranges</t>
  </si>
  <si>
    <t>36 : MultiRefs</t>
  </si>
  <si>
    <t>37 : Info</t>
  </si>
  <si>
    <t>VG35876C8A1549FB06</t>
  </si>
  <si>
    <t>var37</t>
  </si>
  <si>
    <t>ST_612010</t>
  </si>
  <si>
    <t>37 : Ranges</t>
  </si>
  <si>
    <t>37 : MultiRefs</t>
  </si>
  <si>
    <t>38 : Info</t>
  </si>
  <si>
    <t>VG322DCD281D29EADB</t>
  </si>
  <si>
    <t>var38</t>
  </si>
  <si>
    <t>ST_512010</t>
  </si>
  <si>
    <t>38 : Ranges</t>
  </si>
  <si>
    <t>38 : MultiRefs</t>
  </si>
  <si>
    <t>39 : Info</t>
  </si>
  <si>
    <t>VGABABCD8179FD982</t>
  </si>
  <si>
    <t>var39</t>
  </si>
  <si>
    <t>ST_412010</t>
  </si>
  <si>
    <t>39 : Ranges</t>
  </si>
  <si>
    <t>39 : MultiRefs</t>
  </si>
  <si>
    <t>Date</t>
  </si>
  <si>
    <t>Reformat</t>
  </si>
  <si>
    <t>DG12A19417</t>
  </si>
  <si>
    <t>VG1287A564C79D1A2</t>
  </si>
  <si>
    <t>ST_Date</t>
  </si>
  <si>
    <t>VG2D855750251DBEF</t>
  </si>
  <si>
    <t>ST_Uniques</t>
  </si>
  <si>
    <t>VG14002A7CFE0BD77</t>
  </si>
  <si>
    <t>ST_People</t>
  </si>
  <si>
    <t>VG1AC5D4FF277C87D9</t>
  </si>
  <si>
    <t>ST_Visits</t>
  </si>
  <si>
    <t>VG283D345233AF79B1</t>
  </si>
  <si>
    <t>ST_PageViews</t>
  </si>
  <si>
    <t>VG24F819A39B4EEB5</t>
  </si>
  <si>
    <t>ST_MobileWeb</t>
  </si>
  <si>
    <t>Data Set #2</t>
  </si>
  <si>
    <t>ST_Category</t>
  </si>
  <si>
    <t>ST_Value</t>
  </si>
  <si>
    <t>DG32C09806</t>
  </si>
  <si>
    <t>VG1F23C3891783EBFA</t>
  </si>
  <si>
    <t>VG12884F9717EAB24E</t>
  </si>
  <si>
    <t>Worldwide</t>
  </si>
  <si>
    <t>2010:Q4</t>
  </si>
  <si>
    <t>2011:Q1</t>
  </si>
  <si>
    <t>2011:Q2</t>
  </si>
  <si>
    <t>2011:Q3</t>
  </si>
  <si>
    <t>2011:Q4</t>
  </si>
  <si>
    <t>2012:Q1</t>
  </si>
  <si>
    <t>2012:Q2</t>
  </si>
  <si>
    <t>2012:Q3</t>
  </si>
  <si>
    <t>2012:Q4</t>
  </si>
  <si>
    <t>Quarter</t>
  </si>
  <si>
    <t>Advertising</t>
  </si>
  <si>
    <t>Total Revenue</t>
  </si>
  <si>
    <t>MAU</t>
  </si>
  <si>
    <t>DAU</t>
  </si>
  <si>
    <t>DAU/MAU</t>
  </si>
  <si>
    <t>ARPU</t>
  </si>
  <si>
    <t>2010:Q3</t>
  </si>
  <si>
    <t>Note: All numbers in millions except DAU/MAU and ARPU.</t>
  </si>
  <si>
    <t>Assumptions</t>
  </si>
  <si>
    <t>Valuation Model</t>
  </si>
  <si>
    <t>Notes</t>
  </si>
  <si>
    <t>Terminal Value</t>
  </si>
  <si>
    <t>Total Cash Flows</t>
  </si>
  <si>
    <t>People-to-User Equivalency</t>
  </si>
  <si>
    <t>Discount Rate</t>
  </si>
  <si>
    <t>Perpetuity Growth Rate</t>
  </si>
  <si>
    <t>People required to generate the revenue of a traditional social network user</t>
  </si>
  <si>
    <t>Operating Cash Flows</t>
  </si>
  <si>
    <t>Engagement Multiplier</t>
  </si>
  <si>
    <t>People Worldwide (in millions)</t>
  </si>
  <si>
    <t>Revenues (in millions)</t>
  </si>
  <si>
    <t>Firm Value (in millions)</t>
  </si>
  <si>
    <t>Cash Margin Percent</t>
  </si>
  <si>
    <t>Forecasts</t>
  </si>
  <si>
    <t>Month</t>
  </si>
  <si>
    <t>People Worldwide</t>
  </si>
  <si>
    <t>Growth in People Worldwide</t>
  </si>
  <si>
    <t>Note: Revenues in 2013 are for seven months (June through December).</t>
  </si>
  <si>
    <t>This spreadsheet supports STUDENT analysis of the case “Yahoo’s Acquisition of Tumblr” (UVA-QA-0818).</t>
  </si>
  <si>
    <r>
      <t xml:space="preserve">Notes: </t>
    </r>
    <r>
      <rPr>
        <i/>
        <sz val="11"/>
        <color theme="1"/>
        <rFont val="Times New Roman"/>
        <family val="1"/>
      </rPr>
      <t>Uniques</t>
    </r>
    <r>
      <rPr>
        <sz val="11"/>
        <color theme="1"/>
        <rFont val="Times New Roman"/>
        <family val="1"/>
      </rPr>
      <t xml:space="preserve"> is the number of mobile app users and online cookies for a property. </t>
    </r>
  </si>
  <si>
    <r>
      <rPr>
        <i/>
        <sz val="11"/>
        <color theme="1"/>
        <rFont val="Times New Roman"/>
        <family val="1"/>
      </rPr>
      <t>People</t>
    </r>
    <r>
      <rPr>
        <sz val="11"/>
        <color theme="1"/>
        <rFont val="Times New Roman"/>
        <family val="1"/>
      </rPr>
      <t xml:space="preserve"> is the estimated number of people worldwide accessing a property. </t>
    </r>
  </si>
  <si>
    <r>
      <rPr>
        <i/>
        <sz val="11"/>
        <color theme="1"/>
        <rFont val="Times New Roman"/>
        <family val="1"/>
      </rPr>
      <t>Visits</t>
    </r>
    <r>
      <rPr>
        <sz val="11"/>
        <color theme="1"/>
        <rFont val="Times New Roman"/>
        <family val="1"/>
      </rPr>
      <t xml:space="preserve"> is the number of individual sessions initiated by all the visitors to this property. </t>
    </r>
  </si>
  <si>
    <r>
      <rPr>
        <i/>
        <sz val="11"/>
        <color theme="1"/>
        <rFont val="Times New Roman"/>
        <family val="1"/>
      </rPr>
      <t>Page views</t>
    </r>
    <r>
      <rPr>
        <sz val="11"/>
        <color theme="1"/>
        <rFont val="Times New Roman"/>
        <family val="1"/>
      </rPr>
      <t xml:space="preserve"> is the number of views of all the pages on this property (a </t>
    </r>
    <r>
      <rPr>
        <i/>
        <sz val="11"/>
        <color theme="1"/>
        <rFont val="Times New Roman"/>
        <family val="1"/>
      </rPr>
      <t>page view</t>
    </r>
    <r>
      <rPr>
        <sz val="11"/>
        <color theme="1"/>
        <rFont val="Times New Roman"/>
        <family val="1"/>
      </rPr>
      <t xml:space="preserve"> is an instance of a page being loaded by browser). </t>
    </r>
  </si>
  <si>
    <t>Source: https://www.quantcast.com/tumblr.com.</t>
  </si>
  <si>
    <t>Exhibit 1</t>
  </si>
  <si>
    <t>YAHOO’S ACQUISITION OF TUMBLR</t>
  </si>
  <si>
    <r>
      <t>Tumbl</t>
    </r>
    <r>
      <rPr>
        <sz val="12"/>
        <rFont val="Times New Roman"/>
        <family val="1"/>
      </rPr>
      <t xml:space="preserve">r’s </t>
    </r>
    <r>
      <rPr>
        <sz val="12"/>
        <color theme="1"/>
        <rFont val="Times New Roman"/>
        <family val="1"/>
      </rPr>
      <t>Worldwide Monthly Direct Audience Measurements</t>
    </r>
  </si>
  <si>
    <t>Exhibit 2</t>
  </si>
  <si>
    <t xml:space="preserve">Facebook’s U.S. Monthly Direct Audience Measurements </t>
  </si>
  <si>
    <t>Exhibit 3</t>
  </si>
  <si>
    <r>
      <t>Tumb</t>
    </r>
    <r>
      <rPr>
        <sz val="12"/>
        <rFont val="Times New Roman"/>
        <family val="1"/>
      </rPr>
      <t xml:space="preserve">lr’s U.S. </t>
    </r>
    <r>
      <rPr>
        <sz val="12"/>
        <color theme="1"/>
        <rFont val="Times New Roman"/>
        <family val="1"/>
      </rPr>
      <t>Monthly Direct Audience Measurements</t>
    </r>
  </si>
  <si>
    <t>U.S. and Canada</t>
  </si>
  <si>
    <t>Payments and</t>
  </si>
  <si>
    <t>Other Fees</t>
  </si>
  <si>
    <r>
      <t>Facebook’s Active User and Revenue Data</t>
    </r>
    <r>
      <rPr>
        <sz val="8"/>
        <color theme="1"/>
        <rFont val="Times New Roman"/>
        <family val="1"/>
      </rPr>
      <t> </t>
    </r>
  </si>
  <si>
    <t>Data source: Facebook annual report, 2012, 44–47, http://investor.fb.com/annuals.cfm (accessed Sep. 4, 2014).</t>
  </si>
  <si>
    <t>Exhibit 5</t>
  </si>
  <si>
    <t>Preliminary Tumblr Valuation Model</t>
  </si>
  <si>
    <t>Increase in Rev/UE, U.S.</t>
  </si>
  <si>
    <t>Increase in Rev/UE, ROW</t>
  </si>
  <si>
    <t>Decline in People, U.S.</t>
  </si>
  <si>
    <t>Growth rate in cash flows expected after year 10</t>
  </si>
  <si>
    <t>Monthly growth rate in people worldwide accessing Tumblr’s site</t>
  </si>
  <si>
    <t>Straightline decline until Facebook’s 18% is reached in year 10</t>
  </si>
  <si>
    <t>Straightline increase in revenue; UE: user equivalent</t>
  </si>
  <si>
    <t>Straightline increase in revenue; ROW: rest of world</t>
  </si>
  <si>
    <r>
      <t>Facebook users spend 6.75 hours to Tumblr’s 1.5 hours per month</t>
    </r>
    <r>
      <rPr>
        <vertAlign val="superscript"/>
        <sz val="11"/>
        <color theme="1"/>
        <rFont val="Times New Roman"/>
        <family val="1"/>
      </rPr>
      <t>1</t>
    </r>
  </si>
  <si>
    <t xml:space="preserve">From Facebook’s 2012 annual report </t>
  </si>
  <si>
    <t>Weighted-average cost of capital</t>
  </si>
  <si>
    <t>Percentage of U.S. People</t>
  </si>
  <si>
    <t>People, U.S.</t>
  </si>
  <si>
    <t>People, ROW</t>
  </si>
  <si>
    <t>User Equivalents, U.S.</t>
  </si>
  <si>
    <t>User Equivalents, ROW</t>
  </si>
  <si>
    <t>http://mashable.com/2013/04/17/users-stay-longer-on-tumblr-than-facebook (accessed Aug. 25, 2014).</t>
  </si>
  <si>
    <r>
      <rPr>
        <vertAlign val="superscript"/>
        <sz val="11"/>
        <color theme="1"/>
        <rFont val="Times New Roman"/>
        <family val="1"/>
      </rPr>
      <t xml:space="preserve">1 </t>
    </r>
    <r>
      <rPr>
        <sz val="11"/>
        <color theme="1"/>
        <rFont val="Times New Roman"/>
        <family val="1"/>
      </rPr>
      <t>Lauren Indvik, “Users Stay Longer on Tumblr than Facebook, Says David Karp,” Mashable, April 17, 2013,</t>
    </r>
  </si>
  <si>
    <t>Data source: Quantcast, “Tumblr Blog Network,” https://www.quantcast.com/tumblr.com (accessed Jul. 3, 2014). </t>
  </si>
  <si>
    <t>Source: Created by case writers.</t>
  </si>
  <si>
    <r>
      <rPr>
        <sz val="10"/>
        <color indexed="8"/>
        <rFont val="Times New Roman"/>
        <family val="1"/>
      </rPr>
      <t xml:space="preserve">This spreadsheet was prepared by Andrew Kritzer (MBA ’14) and Associate Professor Kenneth C. Lichtendahl Jr. Copyright © 2014 by the University of Virginia Darden School Foundation, Charlottesville, VA. All rights reserved.  </t>
    </r>
    <r>
      <rPr>
        <i/>
        <sz val="10"/>
        <color indexed="8"/>
        <rFont val="Times New Roman"/>
        <family val="1"/>
      </rPr>
      <t>For customer service inquiries, send an e-mail to</t>
    </r>
    <r>
      <rPr>
        <sz val="10"/>
        <color indexed="8"/>
        <rFont val="Times New Roman"/>
        <family val="1"/>
      </rPr>
      <t>sales@dardenbusinesspublishing.com</t>
    </r>
    <r>
      <rPr>
        <i/>
        <sz val="10"/>
        <color indexed="8"/>
        <rFont val="Times New Roman"/>
        <family val="1"/>
      </rPr>
      <t xml:space="preserve">. No part of this publication may be reproduced, stored in a retrieval system, posted to the Internet, or transmitted in any form or by any means—electronic, mechanical, photocopying, recording, or otherwise—without the permission of the Darden School Foundation.  </t>
    </r>
  </si>
  <si>
    <t>Sept. 17, 2014</t>
  </si>
  <si>
    <r>
      <t>Twitters’s Active User and Revenue Data</t>
    </r>
    <r>
      <rPr>
        <sz val="8"/>
        <color theme="1"/>
        <rFont val="Times New Roman"/>
        <family val="1"/>
      </rPr>
      <t> </t>
    </r>
  </si>
  <si>
    <t xml:space="preserve">Twitters’s U.S. Monthly Direct Audience Measurements </t>
  </si>
  <si>
    <t>Exhibit 4.2</t>
  </si>
  <si>
    <t>Exhibit 4.1</t>
  </si>
  <si>
    <t xml:space="preserve"> Indicates what cells have been changed with new estimates</t>
  </si>
  <si>
    <t>Revenue/User, U.S. (2012)</t>
  </si>
  <si>
    <t>Revenue/User, ROW (2012)</t>
  </si>
  <si>
    <t>New Estimates:</t>
  </si>
  <si>
    <t>ARPU 2012 Average ROW</t>
  </si>
  <si>
    <t>ARPU 2012 Average US</t>
  </si>
  <si>
    <t>ARPU ROW (Worldwide - US)</t>
  </si>
  <si>
    <t>ROW</t>
  </si>
  <si>
    <t>Tumblr’s percentage of US users will be after 10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</si>
</sst>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  <numFmt numFmtId="166" formatCode="_(* #,##0_);_(* \(#,##0\);_(* &quot;-&quot;??_);_(@_)"/>
    <numFmt numFmtId="167" formatCode="0.0%"/>
    <numFmt numFmtId="168" formatCode="0.0"/>
    <numFmt numFmtId="170" formatCode="_(&quot;$&quot;* #,##0_);_(&quot;$&quot;* \(#,##0\);_(&quot;$&quot;* &quot;-&quot;??_);_(@_)"/>
    <numFmt numFmtId="182" formatCode="&quot;$&quot;#,##0.000000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u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sz val="12"/>
      <name val="Arial"/>
      <family val="2"/>
    </font>
    <font>
      <sz val="10"/>
      <color theme="1"/>
      <name val="arial"/>
      <family val="2"/>
    </font>
    <font>
      <i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8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7903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9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7" fillId="0" borderId="0"/>
    <xf numFmtId="0" fontId="10" fillId="0" borderId="0"/>
    <xf numFmtId="0" fontId="17" fillId="0" borderId="0" applyNumberFormat="0" applyFill="0" applyBorder="0" applyAlignment="0" applyProtection="0"/>
    <xf numFmtId="0" fontId="18" fillId="6" borderId="0" applyNumberFormat="0" applyBorder="0" applyAlignment="0" applyProtection="0"/>
  </cellStyleXfs>
  <cellXfs count="67">
    <xf numFmtId="0" fontId="0" fillId="0" borderId="0" xfId="0"/>
    <xf numFmtId="3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7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/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7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/>
    <xf numFmtId="9" fontId="3" fillId="0" borderId="0" xfId="2" applyFont="1" applyAlignment="1">
      <alignment horizontal="center"/>
    </xf>
    <xf numFmtId="9" fontId="3" fillId="0" borderId="1" xfId="2" applyFont="1" applyBorder="1" applyAlignment="1">
      <alignment horizontal="center"/>
    </xf>
    <xf numFmtId="0" fontId="3" fillId="0" borderId="0" xfId="0" applyFont="1" applyAlignment="1">
      <alignment wrapText="1"/>
    </xf>
    <xf numFmtId="164" fontId="3" fillId="0" borderId="0" xfId="1" applyNumberFormat="1" applyFont="1" applyAlignment="1">
      <alignment horizontal="center"/>
    </xf>
    <xf numFmtId="165" fontId="3" fillId="0" borderId="0" xfId="1" applyNumberFormat="1" applyFont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165" fontId="3" fillId="0" borderId="1" xfId="1" applyNumberFormat="1" applyFont="1" applyBorder="1" applyAlignment="1">
      <alignment horizontal="center"/>
    </xf>
    <xf numFmtId="166" fontId="3" fillId="0" borderId="0" xfId="3" applyNumberFormat="1" applyFont="1" applyAlignment="1">
      <alignment horizontal="center"/>
    </xf>
    <xf numFmtId="0" fontId="5" fillId="0" borderId="0" xfId="0" applyFont="1"/>
    <xf numFmtId="9" fontId="3" fillId="0" borderId="0" xfId="0" applyNumberFormat="1" applyFont="1"/>
    <xf numFmtId="166" fontId="3" fillId="0" borderId="0" xfId="0" applyNumberFormat="1" applyFont="1"/>
    <xf numFmtId="44" fontId="3" fillId="0" borderId="0" xfId="0" applyNumberFormat="1" applyFont="1"/>
    <xf numFmtId="165" fontId="0" fillId="0" borderId="0" xfId="0" applyNumberFormat="1"/>
    <xf numFmtId="170" fontId="3" fillId="0" borderId="0" xfId="1" applyNumberFormat="1" applyFont="1"/>
    <xf numFmtId="170" fontId="3" fillId="0" borderId="0" xfId="0" applyNumberFormat="1" applyFont="1"/>
    <xf numFmtId="0" fontId="4" fillId="0" borderId="3" xfId="0" applyFont="1" applyBorder="1"/>
    <xf numFmtId="170" fontId="3" fillId="0" borderId="4" xfId="0" applyNumberFormat="1" applyFont="1" applyBorder="1"/>
    <xf numFmtId="3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2" fillId="0" borderId="0" xfId="4"/>
    <xf numFmtId="0" fontId="8" fillId="2" borderId="0" xfId="5" applyFont="1" applyFill="1" applyAlignment="1">
      <alignment horizontal="center" vertical="center" wrapText="1"/>
    </xf>
    <xf numFmtId="0" fontId="9" fillId="0" borderId="0" xfId="5" applyFont="1" applyAlignment="1">
      <alignment horizontal="center" vertical="center" wrapText="1"/>
    </xf>
    <xf numFmtId="49" fontId="13" fillId="0" borderId="0" xfId="4" applyNumberFormat="1" applyFont="1"/>
    <xf numFmtId="0" fontId="13" fillId="0" borderId="0" xfId="0" applyFont="1" applyAlignment="1">
      <alignment vertical="center"/>
    </xf>
    <xf numFmtId="170" fontId="3" fillId="5" borderId="0" xfId="0" applyNumberFormat="1" applyFont="1" applyFill="1"/>
    <xf numFmtId="10" fontId="3" fillId="4" borderId="0" xfId="0" applyNumberFormat="1" applyFont="1" applyFill="1"/>
    <xf numFmtId="166" fontId="3" fillId="3" borderId="0" xfId="3" applyNumberFormat="1" applyFont="1" applyFill="1" applyAlignment="1">
      <alignment horizontal="center"/>
    </xf>
    <xf numFmtId="0" fontId="11" fillId="0" borderId="0" xfId="6" applyFont="1" applyAlignment="1">
      <alignment horizontal="justify" vertical="top" wrapText="1"/>
    </xf>
    <xf numFmtId="0" fontId="10" fillId="0" borderId="0" xfId="6" applyAlignment="1">
      <alignment wrapText="1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44" fontId="0" fillId="0" borderId="0" xfId="1" applyFont="1" applyAlignment="1">
      <alignment horizontal="center"/>
    </xf>
    <xf numFmtId="44" fontId="3" fillId="0" borderId="0" xfId="1" applyFont="1" applyAlignment="1">
      <alignment horizontal="center"/>
    </xf>
    <xf numFmtId="44" fontId="3" fillId="0" borderId="1" xfId="1" applyFont="1" applyBorder="1" applyAlignment="1">
      <alignment horizontal="center"/>
    </xf>
    <xf numFmtId="164" fontId="0" fillId="0" borderId="0" xfId="0" applyNumberFormat="1"/>
    <xf numFmtId="0" fontId="17" fillId="0" borderId="0" xfId="7"/>
    <xf numFmtId="9" fontId="19" fillId="0" borderId="0" xfId="0" applyNumberFormat="1" applyFont="1"/>
    <xf numFmtId="168" fontId="3" fillId="7" borderId="0" xfId="0" applyNumberFormat="1" applyFont="1" applyFill="1"/>
    <xf numFmtId="167" fontId="3" fillId="7" borderId="0" xfId="0" applyNumberFormat="1" applyFont="1" applyFill="1"/>
    <xf numFmtId="9" fontId="3" fillId="7" borderId="0" xfId="0" applyNumberFormat="1" applyFont="1" applyFill="1"/>
    <xf numFmtId="10" fontId="3" fillId="8" borderId="0" xfId="0" applyNumberFormat="1" applyFont="1" applyFill="1"/>
    <xf numFmtId="0" fontId="3" fillId="8" borderId="0" xfId="0" applyFont="1" applyFill="1"/>
    <xf numFmtId="44" fontId="2" fillId="8" borderId="0" xfId="8" applyNumberFormat="1" applyFont="1" applyFill="1"/>
    <xf numFmtId="0" fontId="18" fillId="8" borderId="0" xfId="8" applyFill="1"/>
    <xf numFmtId="164" fontId="3" fillId="0" borderId="0" xfId="1" applyNumberFormat="1" applyFont="1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1" fillId="0" borderId="0" xfId="0" applyFont="1"/>
    <xf numFmtId="0" fontId="4" fillId="0" borderId="0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2" xfId="0" applyBorder="1"/>
    <xf numFmtId="182" fontId="0" fillId="0" borderId="0" xfId="0" applyNumberFormat="1"/>
    <xf numFmtId="9" fontId="0" fillId="0" borderId="0" xfId="2" applyFont="1"/>
    <xf numFmtId="164" fontId="1" fillId="0" borderId="0" xfId="0" applyNumberFormat="1" applyFont="1" applyAlignment="1">
      <alignment wrapText="1"/>
    </xf>
  </cellXfs>
  <cellStyles count="9">
    <cellStyle name="Accent6" xfId="8" builtinId="49"/>
    <cellStyle name="Comma" xfId="3" builtinId="3"/>
    <cellStyle name="Currency" xfId="1" builtinId="4"/>
    <cellStyle name="Hyperlink" xfId="7" builtinId="8"/>
    <cellStyle name="Normal" xfId="0" builtinId="0"/>
    <cellStyle name="Normal 2" xfId="4" xr:uid="{00000000-0005-0000-0000-000003000000}"/>
    <cellStyle name="Normal 2 2" xfId="5" xr:uid="{00000000-0005-0000-0000-000004000000}"/>
    <cellStyle name="Normal 3" xfId="6" xr:uid="{00000000-0005-0000-0000-000005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'Exhibit 1'!$C$6</c:f>
              <c:strCache>
                <c:ptCount val="1"/>
                <c:pt idx="0">
                  <c:v>People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'Exhibit 1'!$A$7:$A$44</c:f>
              <c:numCache>
                <c:formatCode>mmm\-yy</c:formatCode>
                <c:ptCount val="38"/>
                <c:pt idx="0">
                  <c:v>40269</c:v>
                </c:pt>
                <c:pt idx="1">
                  <c:v>40299</c:v>
                </c:pt>
                <c:pt idx="2">
                  <c:v>40330</c:v>
                </c:pt>
                <c:pt idx="3">
                  <c:v>40360</c:v>
                </c:pt>
                <c:pt idx="4">
                  <c:v>40391</c:v>
                </c:pt>
                <c:pt idx="5">
                  <c:v>40422</c:v>
                </c:pt>
                <c:pt idx="6">
                  <c:v>40452</c:v>
                </c:pt>
                <c:pt idx="7">
                  <c:v>40483</c:v>
                </c:pt>
                <c:pt idx="8">
                  <c:v>40513</c:v>
                </c:pt>
                <c:pt idx="9">
                  <c:v>40544</c:v>
                </c:pt>
                <c:pt idx="10">
                  <c:v>40575</c:v>
                </c:pt>
                <c:pt idx="11">
                  <c:v>40603</c:v>
                </c:pt>
                <c:pt idx="12">
                  <c:v>40634</c:v>
                </c:pt>
                <c:pt idx="13">
                  <c:v>40664</c:v>
                </c:pt>
                <c:pt idx="14">
                  <c:v>40695</c:v>
                </c:pt>
                <c:pt idx="15">
                  <c:v>40725</c:v>
                </c:pt>
                <c:pt idx="16">
                  <c:v>40756</c:v>
                </c:pt>
                <c:pt idx="17">
                  <c:v>40787</c:v>
                </c:pt>
                <c:pt idx="18">
                  <c:v>40817</c:v>
                </c:pt>
                <c:pt idx="19">
                  <c:v>40848</c:v>
                </c:pt>
                <c:pt idx="20">
                  <c:v>40878</c:v>
                </c:pt>
                <c:pt idx="21">
                  <c:v>40909</c:v>
                </c:pt>
                <c:pt idx="22">
                  <c:v>40940</c:v>
                </c:pt>
                <c:pt idx="23">
                  <c:v>40969</c:v>
                </c:pt>
                <c:pt idx="24">
                  <c:v>41000</c:v>
                </c:pt>
                <c:pt idx="25">
                  <c:v>41030</c:v>
                </c:pt>
                <c:pt idx="26">
                  <c:v>41061</c:v>
                </c:pt>
                <c:pt idx="27">
                  <c:v>41091</c:v>
                </c:pt>
                <c:pt idx="28">
                  <c:v>41122</c:v>
                </c:pt>
                <c:pt idx="29">
                  <c:v>41153</c:v>
                </c:pt>
                <c:pt idx="30">
                  <c:v>41183</c:v>
                </c:pt>
                <c:pt idx="31">
                  <c:v>41214</c:v>
                </c:pt>
                <c:pt idx="32">
                  <c:v>41244</c:v>
                </c:pt>
                <c:pt idx="33">
                  <c:v>41275</c:v>
                </c:pt>
                <c:pt idx="34">
                  <c:v>41306</c:v>
                </c:pt>
                <c:pt idx="35">
                  <c:v>41334</c:v>
                </c:pt>
                <c:pt idx="36">
                  <c:v>41365</c:v>
                </c:pt>
                <c:pt idx="37">
                  <c:v>41395</c:v>
                </c:pt>
              </c:numCache>
            </c:numRef>
          </c:cat>
          <c:val>
            <c:numRef>
              <c:f>'Exhibit 1'!$C$7:$C$44</c:f>
              <c:numCache>
                <c:formatCode>_(* #,##0_);_(* \(#,##0\);_(* "-"??_);_(@_)</c:formatCode>
                <c:ptCount val="38"/>
                <c:pt idx="0">
                  <c:v>19020118</c:v>
                </c:pt>
                <c:pt idx="1">
                  <c:v>21096692</c:v>
                </c:pt>
                <c:pt idx="2">
                  <c:v>22496896</c:v>
                </c:pt>
                <c:pt idx="3">
                  <c:v>24571154</c:v>
                </c:pt>
                <c:pt idx="4">
                  <c:v>27744680</c:v>
                </c:pt>
                <c:pt idx="5">
                  <c:v>30076088</c:v>
                </c:pt>
                <c:pt idx="6">
                  <c:v>31175164</c:v>
                </c:pt>
                <c:pt idx="7">
                  <c:v>33880472</c:v>
                </c:pt>
                <c:pt idx="8">
                  <c:v>34924704</c:v>
                </c:pt>
                <c:pt idx="9">
                  <c:v>41301888</c:v>
                </c:pt>
                <c:pt idx="10">
                  <c:v>47274360</c:v>
                </c:pt>
                <c:pt idx="11">
                  <c:v>51564920</c:v>
                </c:pt>
                <c:pt idx="12">
                  <c:v>58317276</c:v>
                </c:pt>
                <c:pt idx="13">
                  <c:v>61791824</c:v>
                </c:pt>
                <c:pt idx="14">
                  <c:v>65738312</c:v>
                </c:pt>
                <c:pt idx="15">
                  <c:v>68923552</c:v>
                </c:pt>
                <c:pt idx="16">
                  <c:v>72821928</c:v>
                </c:pt>
                <c:pt idx="17">
                  <c:v>73609824</c:v>
                </c:pt>
                <c:pt idx="18">
                  <c:v>78024504</c:v>
                </c:pt>
                <c:pt idx="19">
                  <c:v>82445192</c:v>
                </c:pt>
                <c:pt idx="20">
                  <c:v>92087096</c:v>
                </c:pt>
                <c:pt idx="21">
                  <c:v>102296752</c:v>
                </c:pt>
                <c:pt idx="22">
                  <c:v>109841544</c:v>
                </c:pt>
                <c:pt idx="23">
                  <c:v>104106168</c:v>
                </c:pt>
                <c:pt idx="24">
                  <c:v>115758448</c:v>
                </c:pt>
                <c:pt idx="25">
                  <c:v>113899360</c:v>
                </c:pt>
                <c:pt idx="26">
                  <c:v>108543472</c:v>
                </c:pt>
                <c:pt idx="27">
                  <c:v>112769072</c:v>
                </c:pt>
                <c:pt idx="28">
                  <c:v>120256160</c:v>
                </c:pt>
                <c:pt idx="29">
                  <c:v>124390192</c:v>
                </c:pt>
                <c:pt idx="30">
                  <c:v>134480224</c:v>
                </c:pt>
                <c:pt idx="31">
                  <c:v>147525568</c:v>
                </c:pt>
                <c:pt idx="32">
                  <c:v>145602464</c:v>
                </c:pt>
                <c:pt idx="33">
                  <c:v>146146144</c:v>
                </c:pt>
                <c:pt idx="34">
                  <c:v>140544144</c:v>
                </c:pt>
                <c:pt idx="35">
                  <c:v>136447584</c:v>
                </c:pt>
                <c:pt idx="36">
                  <c:v>138832112</c:v>
                </c:pt>
                <c:pt idx="37">
                  <c:v>136477904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D8-4040-9AE3-935D6AC37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791264"/>
        <c:axId val="478797144"/>
      </c:lineChart>
      <c:dateAx>
        <c:axId val="478791264"/>
        <c:scaling>
          <c:orientation val="minMax"/>
        </c:scaling>
        <c:delete val="1"/>
        <c:axPos val="b"/>
        <c:numFmt formatCode="mmm\-yy" sourceLinked="1"/>
        <c:majorTickMark val="none"/>
        <c:minorTickMark val="none"/>
        <c:tickLblPos val="nextTo"/>
        <c:crossAx val="478797144"/>
        <c:crosses val="autoZero"/>
        <c:auto val="1"/>
        <c:lblOffset val="100"/>
        <c:baseTimeUnit val="months"/>
      </c:dateAx>
      <c:valAx>
        <c:axId val="47879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9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'Exhibit 1'!$B$6</c:f>
              <c:strCache>
                <c:ptCount val="1"/>
                <c:pt idx="0">
                  <c:v>Uniques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'Exhibit 1'!$A$7:$A$44</c:f>
              <c:numCache>
                <c:formatCode>mmm\-yy</c:formatCode>
                <c:ptCount val="38"/>
                <c:pt idx="0">
                  <c:v>40269</c:v>
                </c:pt>
                <c:pt idx="1">
                  <c:v>40299</c:v>
                </c:pt>
                <c:pt idx="2">
                  <c:v>40330</c:v>
                </c:pt>
                <c:pt idx="3">
                  <c:v>40360</c:v>
                </c:pt>
                <c:pt idx="4">
                  <c:v>40391</c:v>
                </c:pt>
                <c:pt idx="5">
                  <c:v>40422</c:v>
                </c:pt>
                <c:pt idx="6">
                  <c:v>40452</c:v>
                </c:pt>
                <c:pt idx="7">
                  <c:v>40483</c:v>
                </c:pt>
                <c:pt idx="8">
                  <c:v>40513</c:v>
                </c:pt>
                <c:pt idx="9">
                  <c:v>40544</c:v>
                </c:pt>
                <c:pt idx="10">
                  <c:v>40575</c:v>
                </c:pt>
                <c:pt idx="11">
                  <c:v>40603</c:v>
                </c:pt>
                <c:pt idx="12">
                  <c:v>40634</c:v>
                </c:pt>
                <c:pt idx="13">
                  <c:v>40664</c:v>
                </c:pt>
                <c:pt idx="14">
                  <c:v>40695</c:v>
                </c:pt>
                <c:pt idx="15">
                  <c:v>40725</c:v>
                </c:pt>
                <c:pt idx="16">
                  <c:v>40756</c:v>
                </c:pt>
                <c:pt idx="17">
                  <c:v>40787</c:v>
                </c:pt>
                <c:pt idx="18">
                  <c:v>40817</c:v>
                </c:pt>
                <c:pt idx="19">
                  <c:v>40848</c:v>
                </c:pt>
                <c:pt idx="20">
                  <c:v>40878</c:v>
                </c:pt>
                <c:pt idx="21">
                  <c:v>40909</c:v>
                </c:pt>
                <c:pt idx="22">
                  <c:v>40940</c:v>
                </c:pt>
                <c:pt idx="23">
                  <c:v>40969</c:v>
                </c:pt>
                <c:pt idx="24">
                  <c:v>41000</c:v>
                </c:pt>
                <c:pt idx="25">
                  <c:v>41030</c:v>
                </c:pt>
                <c:pt idx="26">
                  <c:v>41061</c:v>
                </c:pt>
                <c:pt idx="27">
                  <c:v>41091</c:v>
                </c:pt>
                <c:pt idx="28">
                  <c:v>41122</c:v>
                </c:pt>
                <c:pt idx="29">
                  <c:v>41153</c:v>
                </c:pt>
                <c:pt idx="30">
                  <c:v>41183</c:v>
                </c:pt>
                <c:pt idx="31">
                  <c:v>41214</c:v>
                </c:pt>
                <c:pt idx="32">
                  <c:v>41244</c:v>
                </c:pt>
                <c:pt idx="33">
                  <c:v>41275</c:v>
                </c:pt>
                <c:pt idx="34">
                  <c:v>41306</c:v>
                </c:pt>
                <c:pt idx="35">
                  <c:v>41334</c:v>
                </c:pt>
                <c:pt idx="36">
                  <c:v>41365</c:v>
                </c:pt>
                <c:pt idx="37">
                  <c:v>41395</c:v>
                </c:pt>
              </c:numCache>
            </c:numRef>
          </c:cat>
          <c:val>
            <c:numRef>
              <c:f>'Exhibit 1'!$B$7:$B$44</c:f>
              <c:numCache>
                <c:formatCode>_(* #,##0_);_(* \(#,##0\);_(* "-"??_);_(@_)</c:formatCode>
                <c:ptCount val="38"/>
                <c:pt idx="0">
                  <c:v>25349036</c:v>
                </c:pt>
                <c:pt idx="1">
                  <c:v>28001532</c:v>
                </c:pt>
                <c:pt idx="2">
                  <c:v>30279004</c:v>
                </c:pt>
                <c:pt idx="3">
                  <c:v>33237588</c:v>
                </c:pt>
                <c:pt idx="4">
                  <c:v>37326484</c:v>
                </c:pt>
                <c:pt idx="5">
                  <c:v>40863800</c:v>
                </c:pt>
                <c:pt idx="6">
                  <c:v>43169608</c:v>
                </c:pt>
                <c:pt idx="7">
                  <c:v>47188576</c:v>
                </c:pt>
                <c:pt idx="8">
                  <c:v>49037412</c:v>
                </c:pt>
                <c:pt idx="9">
                  <c:v>57963812</c:v>
                </c:pt>
                <c:pt idx="10">
                  <c:v>66005040</c:v>
                </c:pt>
                <c:pt idx="11">
                  <c:v>71810592</c:v>
                </c:pt>
                <c:pt idx="12">
                  <c:v>81144880</c:v>
                </c:pt>
                <c:pt idx="13">
                  <c:v>86220960</c:v>
                </c:pt>
                <c:pt idx="14">
                  <c:v>92864688</c:v>
                </c:pt>
                <c:pt idx="15">
                  <c:v>96766816</c:v>
                </c:pt>
                <c:pt idx="16">
                  <c:v>102736800</c:v>
                </c:pt>
                <c:pt idx="17">
                  <c:v>103348104</c:v>
                </c:pt>
                <c:pt idx="18">
                  <c:v>108685128</c:v>
                </c:pt>
                <c:pt idx="19">
                  <c:v>115729016</c:v>
                </c:pt>
                <c:pt idx="20">
                  <c:v>128263416</c:v>
                </c:pt>
                <c:pt idx="21">
                  <c:v>141254192</c:v>
                </c:pt>
                <c:pt idx="22">
                  <c:v>150845248</c:v>
                </c:pt>
                <c:pt idx="23">
                  <c:v>144538016</c:v>
                </c:pt>
                <c:pt idx="24">
                  <c:v>159860096</c:v>
                </c:pt>
                <c:pt idx="25">
                  <c:v>157223536</c:v>
                </c:pt>
                <c:pt idx="26">
                  <c:v>150399104</c:v>
                </c:pt>
                <c:pt idx="27">
                  <c:v>156465760</c:v>
                </c:pt>
                <c:pt idx="28">
                  <c:v>166808528</c:v>
                </c:pt>
                <c:pt idx="29">
                  <c:v>172062880</c:v>
                </c:pt>
                <c:pt idx="30">
                  <c:v>184667216</c:v>
                </c:pt>
                <c:pt idx="31">
                  <c:v>201892656</c:v>
                </c:pt>
                <c:pt idx="32">
                  <c:v>197982400</c:v>
                </c:pt>
                <c:pt idx="33">
                  <c:v>200280768</c:v>
                </c:pt>
                <c:pt idx="34">
                  <c:v>188579824</c:v>
                </c:pt>
                <c:pt idx="35">
                  <c:v>184908016</c:v>
                </c:pt>
                <c:pt idx="36">
                  <c:v>191476128</c:v>
                </c:pt>
                <c:pt idx="37">
                  <c:v>186668560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E1-A840-98D4-92C9DF762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594360"/>
        <c:axId val="478795184"/>
      </c:lineChart>
      <c:dateAx>
        <c:axId val="144594360"/>
        <c:scaling>
          <c:orientation val="minMax"/>
        </c:scaling>
        <c:delete val="1"/>
        <c:axPos val="b"/>
        <c:numFmt formatCode="mmm\-yy" sourceLinked="1"/>
        <c:majorTickMark val="none"/>
        <c:minorTickMark val="none"/>
        <c:tickLblPos val="nextTo"/>
        <c:crossAx val="478795184"/>
        <c:crosses val="autoZero"/>
        <c:auto val="1"/>
        <c:lblOffset val="100"/>
        <c:baseTimeUnit val="months"/>
      </c:dateAx>
      <c:valAx>
        <c:axId val="47879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94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'Exhibit 1'!$D$6</c:f>
              <c:strCache>
                <c:ptCount val="1"/>
                <c:pt idx="0">
                  <c:v>Visits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'Exhibit 1'!$A$7:$A$44</c:f>
              <c:numCache>
                <c:formatCode>mmm\-yy</c:formatCode>
                <c:ptCount val="38"/>
                <c:pt idx="0">
                  <c:v>40269</c:v>
                </c:pt>
                <c:pt idx="1">
                  <c:v>40299</c:v>
                </c:pt>
                <c:pt idx="2">
                  <c:v>40330</c:v>
                </c:pt>
                <c:pt idx="3">
                  <c:v>40360</c:v>
                </c:pt>
                <c:pt idx="4">
                  <c:v>40391</c:v>
                </c:pt>
                <c:pt idx="5">
                  <c:v>40422</c:v>
                </c:pt>
                <c:pt idx="6">
                  <c:v>40452</c:v>
                </c:pt>
                <c:pt idx="7">
                  <c:v>40483</c:v>
                </c:pt>
                <c:pt idx="8">
                  <c:v>40513</c:v>
                </c:pt>
                <c:pt idx="9">
                  <c:v>40544</c:v>
                </c:pt>
                <c:pt idx="10">
                  <c:v>40575</c:v>
                </c:pt>
                <c:pt idx="11">
                  <c:v>40603</c:v>
                </c:pt>
                <c:pt idx="12">
                  <c:v>40634</c:v>
                </c:pt>
                <c:pt idx="13">
                  <c:v>40664</c:v>
                </c:pt>
                <c:pt idx="14">
                  <c:v>40695</c:v>
                </c:pt>
                <c:pt idx="15">
                  <c:v>40725</c:v>
                </c:pt>
                <c:pt idx="16">
                  <c:v>40756</c:v>
                </c:pt>
                <c:pt idx="17">
                  <c:v>40787</c:v>
                </c:pt>
                <c:pt idx="18">
                  <c:v>40817</c:v>
                </c:pt>
                <c:pt idx="19">
                  <c:v>40848</c:v>
                </c:pt>
                <c:pt idx="20">
                  <c:v>40878</c:v>
                </c:pt>
                <c:pt idx="21">
                  <c:v>40909</c:v>
                </c:pt>
                <c:pt idx="22">
                  <c:v>40940</c:v>
                </c:pt>
                <c:pt idx="23">
                  <c:v>40969</c:v>
                </c:pt>
                <c:pt idx="24">
                  <c:v>41000</c:v>
                </c:pt>
                <c:pt idx="25">
                  <c:v>41030</c:v>
                </c:pt>
                <c:pt idx="26">
                  <c:v>41061</c:v>
                </c:pt>
                <c:pt idx="27">
                  <c:v>41091</c:v>
                </c:pt>
                <c:pt idx="28">
                  <c:v>41122</c:v>
                </c:pt>
                <c:pt idx="29">
                  <c:v>41153</c:v>
                </c:pt>
                <c:pt idx="30">
                  <c:v>41183</c:v>
                </c:pt>
                <c:pt idx="31">
                  <c:v>41214</c:v>
                </c:pt>
                <c:pt idx="32">
                  <c:v>41244</c:v>
                </c:pt>
                <c:pt idx="33">
                  <c:v>41275</c:v>
                </c:pt>
                <c:pt idx="34">
                  <c:v>41306</c:v>
                </c:pt>
                <c:pt idx="35">
                  <c:v>41334</c:v>
                </c:pt>
                <c:pt idx="36">
                  <c:v>41365</c:v>
                </c:pt>
                <c:pt idx="37">
                  <c:v>41395</c:v>
                </c:pt>
              </c:numCache>
            </c:numRef>
          </c:cat>
          <c:val>
            <c:numRef>
              <c:f>'Exhibit 1'!$D$7:$D$44</c:f>
              <c:numCache>
                <c:formatCode>_(* #,##0_);_(* \(#,##0\);_(* "-"??_);_(@_)</c:formatCode>
                <c:ptCount val="38"/>
                <c:pt idx="0">
                  <c:v>69837544</c:v>
                </c:pt>
                <c:pt idx="1">
                  <c:v>75802128</c:v>
                </c:pt>
                <c:pt idx="2">
                  <c:v>86279520</c:v>
                </c:pt>
                <c:pt idx="3">
                  <c:v>96291688</c:v>
                </c:pt>
                <c:pt idx="4">
                  <c:v>105718912</c:v>
                </c:pt>
                <c:pt idx="5">
                  <c:v>119718336</c:v>
                </c:pt>
                <c:pt idx="6">
                  <c:v>134986816</c:v>
                </c:pt>
                <c:pt idx="7">
                  <c:v>150272848</c:v>
                </c:pt>
                <c:pt idx="8">
                  <c:v>160452736</c:v>
                </c:pt>
                <c:pt idx="9">
                  <c:v>188368416</c:v>
                </c:pt>
                <c:pt idx="10">
                  <c:v>209648432</c:v>
                </c:pt>
                <c:pt idx="11">
                  <c:v>225196544</c:v>
                </c:pt>
                <c:pt idx="12">
                  <c:v>252242864</c:v>
                </c:pt>
                <c:pt idx="13">
                  <c:v>269872768</c:v>
                </c:pt>
                <c:pt idx="14">
                  <c:v>302446528</c:v>
                </c:pt>
                <c:pt idx="15">
                  <c:v>307647744</c:v>
                </c:pt>
                <c:pt idx="16">
                  <c:v>331085056</c:v>
                </c:pt>
                <c:pt idx="17">
                  <c:v>327252672</c:v>
                </c:pt>
                <c:pt idx="18">
                  <c:v>333555968</c:v>
                </c:pt>
                <c:pt idx="19">
                  <c:v>363336992</c:v>
                </c:pt>
                <c:pt idx="20">
                  <c:v>388764448</c:v>
                </c:pt>
                <c:pt idx="21">
                  <c:v>411443200</c:v>
                </c:pt>
                <c:pt idx="22">
                  <c:v>427660064</c:v>
                </c:pt>
                <c:pt idx="23">
                  <c:v>428548096</c:v>
                </c:pt>
                <c:pt idx="24">
                  <c:v>459963648</c:v>
                </c:pt>
                <c:pt idx="25">
                  <c:v>452455072</c:v>
                </c:pt>
                <c:pt idx="26">
                  <c:v>440980480</c:v>
                </c:pt>
                <c:pt idx="27">
                  <c:v>459181536</c:v>
                </c:pt>
                <c:pt idx="28">
                  <c:v>485624512</c:v>
                </c:pt>
                <c:pt idx="29">
                  <c:v>493932928</c:v>
                </c:pt>
                <c:pt idx="30">
                  <c:v>510799456</c:v>
                </c:pt>
                <c:pt idx="31">
                  <c:v>543773824</c:v>
                </c:pt>
                <c:pt idx="32">
                  <c:v>521876704</c:v>
                </c:pt>
                <c:pt idx="33">
                  <c:v>543114240</c:v>
                </c:pt>
                <c:pt idx="34">
                  <c:v>475777344</c:v>
                </c:pt>
                <c:pt idx="35">
                  <c:v>485839744</c:v>
                </c:pt>
                <c:pt idx="36">
                  <c:v>536019584</c:v>
                </c:pt>
                <c:pt idx="37">
                  <c:v>507532928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FF-4D44-9B88-12F386828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067984"/>
        <c:axId val="481064064"/>
      </c:lineChart>
      <c:dateAx>
        <c:axId val="48106798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064064"/>
        <c:crosses val="autoZero"/>
        <c:auto val="1"/>
        <c:lblOffset val="100"/>
        <c:baseTimeUnit val="months"/>
      </c:dateAx>
      <c:valAx>
        <c:axId val="4810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06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'Exhibit 1'!$E$6</c:f>
              <c:strCache>
                <c:ptCount val="1"/>
                <c:pt idx="0">
                  <c:v>Page 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'Exhibit 1'!$A$7:$A$44</c:f>
              <c:numCache>
                <c:formatCode>mmm\-yy</c:formatCode>
                <c:ptCount val="38"/>
                <c:pt idx="0">
                  <c:v>40269</c:v>
                </c:pt>
                <c:pt idx="1">
                  <c:v>40299</c:v>
                </c:pt>
                <c:pt idx="2">
                  <c:v>40330</c:v>
                </c:pt>
                <c:pt idx="3">
                  <c:v>40360</c:v>
                </c:pt>
                <c:pt idx="4">
                  <c:v>40391</c:v>
                </c:pt>
                <c:pt idx="5">
                  <c:v>40422</c:v>
                </c:pt>
                <c:pt idx="6">
                  <c:v>40452</c:v>
                </c:pt>
                <c:pt idx="7">
                  <c:v>40483</c:v>
                </c:pt>
                <c:pt idx="8">
                  <c:v>40513</c:v>
                </c:pt>
                <c:pt idx="9">
                  <c:v>40544</c:v>
                </c:pt>
                <c:pt idx="10">
                  <c:v>40575</c:v>
                </c:pt>
                <c:pt idx="11">
                  <c:v>40603</c:v>
                </c:pt>
                <c:pt idx="12">
                  <c:v>40634</c:v>
                </c:pt>
                <c:pt idx="13">
                  <c:v>40664</c:v>
                </c:pt>
                <c:pt idx="14">
                  <c:v>40695</c:v>
                </c:pt>
                <c:pt idx="15">
                  <c:v>40725</c:v>
                </c:pt>
                <c:pt idx="16">
                  <c:v>40756</c:v>
                </c:pt>
                <c:pt idx="17">
                  <c:v>40787</c:v>
                </c:pt>
                <c:pt idx="18">
                  <c:v>40817</c:v>
                </c:pt>
                <c:pt idx="19">
                  <c:v>40848</c:v>
                </c:pt>
                <c:pt idx="20">
                  <c:v>40878</c:v>
                </c:pt>
                <c:pt idx="21">
                  <c:v>40909</c:v>
                </c:pt>
                <c:pt idx="22">
                  <c:v>40940</c:v>
                </c:pt>
                <c:pt idx="23">
                  <c:v>40969</c:v>
                </c:pt>
                <c:pt idx="24">
                  <c:v>41000</c:v>
                </c:pt>
                <c:pt idx="25">
                  <c:v>41030</c:v>
                </c:pt>
                <c:pt idx="26">
                  <c:v>41061</c:v>
                </c:pt>
                <c:pt idx="27">
                  <c:v>41091</c:v>
                </c:pt>
                <c:pt idx="28">
                  <c:v>41122</c:v>
                </c:pt>
                <c:pt idx="29">
                  <c:v>41153</c:v>
                </c:pt>
                <c:pt idx="30">
                  <c:v>41183</c:v>
                </c:pt>
                <c:pt idx="31">
                  <c:v>41214</c:v>
                </c:pt>
                <c:pt idx="32">
                  <c:v>41244</c:v>
                </c:pt>
                <c:pt idx="33">
                  <c:v>41275</c:v>
                </c:pt>
                <c:pt idx="34">
                  <c:v>41306</c:v>
                </c:pt>
                <c:pt idx="35">
                  <c:v>41334</c:v>
                </c:pt>
                <c:pt idx="36">
                  <c:v>41365</c:v>
                </c:pt>
                <c:pt idx="37">
                  <c:v>41395</c:v>
                </c:pt>
              </c:numCache>
            </c:numRef>
          </c:cat>
          <c:val>
            <c:numRef>
              <c:f>'Exhibit 1'!$E$7:$E$44</c:f>
              <c:numCache>
                <c:formatCode>_(* #,##0_);_(* \(#,##0\);_(* "-"??_);_(@_)</c:formatCode>
                <c:ptCount val="38"/>
                <c:pt idx="0">
                  <c:v>1015761920</c:v>
                </c:pt>
                <c:pt idx="1">
                  <c:v>1061456128</c:v>
                </c:pt>
                <c:pt idx="2">
                  <c:v>1265348480</c:v>
                </c:pt>
                <c:pt idx="3">
                  <c:v>1470884480</c:v>
                </c:pt>
                <c:pt idx="4">
                  <c:v>1664430976</c:v>
                </c:pt>
                <c:pt idx="5">
                  <c:v>1854833792</c:v>
                </c:pt>
                <c:pt idx="6">
                  <c:v>2291991808</c:v>
                </c:pt>
                <c:pt idx="7">
                  <c:v>2823663104</c:v>
                </c:pt>
                <c:pt idx="8">
                  <c:v>3311109376</c:v>
                </c:pt>
                <c:pt idx="9">
                  <c:v>4086928384</c:v>
                </c:pt>
                <c:pt idx="10">
                  <c:v>4557380608</c:v>
                </c:pt>
                <c:pt idx="11">
                  <c:v>4985839616</c:v>
                </c:pt>
                <c:pt idx="12">
                  <c:v>6072128512</c:v>
                </c:pt>
                <c:pt idx="13">
                  <c:v>6633003520</c:v>
                </c:pt>
                <c:pt idx="14">
                  <c:v>8395395584</c:v>
                </c:pt>
                <c:pt idx="15">
                  <c:v>11171966976</c:v>
                </c:pt>
                <c:pt idx="16">
                  <c:v>11710914560</c:v>
                </c:pt>
                <c:pt idx="17">
                  <c:v>11661173760</c:v>
                </c:pt>
                <c:pt idx="18">
                  <c:v>12117823488</c:v>
                </c:pt>
                <c:pt idx="19">
                  <c:v>13037852672</c:v>
                </c:pt>
                <c:pt idx="20">
                  <c:v>14020779008</c:v>
                </c:pt>
                <c:pt idx="21">
                  <c:v>15470049280</c:v>
                </c:pt>
                <c:pt idx="22">
                  <c:v>15600432128</c:v>
                </c:pt>
                <c:pt idx="23">
                  <c:v>14919027712</c:v>
                </c:pt>
                <c:pt idx="24">
                  <c:v>16286919680</c:v>
                </c:pt>
                <c:pt idx="25">
                  <c:v>14786557952</c:v>
                </c:pt>
                <c:pt idx="26">
                  <c:v>15352449024</c:v>
                </c:pt>
                <c:pt idx="27">
                  <c:v>15903661056</c:v>
                </c:pt>
                <c:pt idx="28">
                  <c:v>14668607488</c:v>
                </c:pt>
                <c:pt idx="29">
                  <c:v>13998592000</c:v>
                </c:pt>
                <c:pt idx="30">
                  <c:v>15234562048</c:v>
                </c:pt>
                <c:pt idx="31">
                  <c:v>16674483200</c:v>
                </c:pt>
                <c:pt idx="32">
                  <c:v>16516643840</c:v>
                </c:pt>
                <c:pt idx="33">
                  <c:v>16718012416</c:v>
                </c:pt>
                <c:pt idx="34">
                  <c:v>14677705728</c:v>
                </c:pt>
                <c:pt idx="35">
                  <c:v>13837069312</c:v>
                </c:pt>
                <c:pt idx="36">
                  <c:v>12958793728</c:v>
                </c:pt>
                <c:pt idx="37">
                  <c:v>13379749888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B7-D946-B5E7-DE51B11DE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063280"/>
        <c:axId val="481062496"/>
      </c:lineChart>
      <c:dateAx>
        <c:axId val="48106328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062496"/>
        <c:crosses val="autoZero"/>
        <c:auto val="1"/>
        <c:lblOffset val="100"/>
        <c:baseTimeUnit val="months"/>
      </c:dateAx>
      <c:valAx>
        <c:axId val="48106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06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66675</xdr:rowOff>
    </xdr:from>
    <xdr:to>
      <xdr:col>0</xdr:col>
      <xdr:colOff>1453896</xdr:colOff>
      <xdr:row>1</xdr:row>
      <xdr:rowOff>706755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57175"/>
          <a:ext cx="1377696" cy="6400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7</xdr:row>
      <xdr:rowOff>133350</xdr:rowOff>
    </xdr:from>
    <xdr:to>
      <xdr:col>15</xdr:col>
      <xdr:colOff>361950</xdr:colOff>
      <xdr:row>19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8</xdr:row>
      <xdr:rowOff>0</xdr:rowOff>
    </xdr:from>
    <xdr:to>
      <xdr:col>23</xdr:col>
      <xdr:colOff>304800</xdr:colOff>
      <xdr:row>19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304800</xdr:colOff>
      <xdr:row>38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24</xdr:row>
      <xdr:rowOff>0</xdr:rowOff>
    </xdr:from>
    <xdr:to>
      <xdr:col>23</xdr:col>
      <xdr:colOff>304800</xdr:colOff>
      <xdr:row>38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mashable.com/2013/04/17/users-stay-longer-on-tumblr-than-facebook%20(accessed%20Aug.%2025,%202014)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B5"/>
  <sheetViews>
    <sheetView workbookViewId="0">
      <selection activeCell="A4" sqref="A4:B4"/>
    </sheetView>
  </sheetViews>
  <sheetFormatPr defaultColWidth="9.109375" defaultRowHeight="14.4" x14ac:dyDescent="0.3"/>
  <cols>
    <col min="1" max="1" width="23.44140625" style="33" customWidth="1"/>
    <col min="2" max="2" width="100.33203125" style="33" customWidth="1"/>
    <col min="3" max="16384" width="9.109375" style="33"/>
  </cols>
  <sheetData>
    <row r="2" spans="1:2" ht="65.25" customHeight="1" x14ac:dyDescent="0.3">
      <c r="B2" s="34" t="s">
        <v>321</v>
      </c>
    </row>
    <row r="3" spans="1:2" ht="13.5" customHeight="1" x14ac:dyDescent="0.3">
      <c r="A3" s="35"/>
      <c r="B3" s="35"/>
    </row>
    <row r="4" spans="1:2" ht="54" customHeight="1" x14ac:dyDescent="0.3">
      <c r="A4" s="41" t="s">
        <v>361</v>
      </c>
      <c r="B4" s="42"/>
    </row>
    <row r="5" spans="1:2" x14ac:dyDescent="0.3">
      <c r="A5" s="36" t="s">
        <v>362</v>
      </c>
    </row>
  </sheetData>
  <mergeCells count="1">
    <mergeCell ref="A4:B4"/>
  </mergeCells>
  <pageMargins left="0.7" right="0.7" top="0.75" bottom="0.75" header="0.3" footer="0.3"/>
  <pageSetup scale="82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17"/>
  <sheetViews>
    <sheetView workbookViewId="0"/>
  </sheetViews>
  <sheetFormatPr defaultColWidth="30.6640625" defaultRowHeight="14.4" x14ac:dyDescent="0.3"/>
  <cols>
    <col min="1" max="1" width="30.6640625" style="3"/>
    <col min="2" max="16384" width="30.6640625" style="2"/>
  </cols>
  <sheetData>
    <row r="1" spans="1:20" x14ac:dyDescent="0.3">
      <c r="A1" s="3" t="s">
        <v>14</v>
      </c>
      <c r="B1" s="2" t="s">
        <v>276</v>
      </c>
      <c r="C1" s="2" t="s">
        <v>5</v>
      </c>
      <c r="D1" s="2">
        <v>5</v>
      </c>
      <c r="E1" s="2" t="s">
        <v>6</v>
      </c>
      <c r="F1" s="2">
        <v>7</v>
      </c>
      <c r="G1" s="2" t="s">
        <v>7</v>
      </c>
      <c r="H1" s="2">
        <v>1</v>
      </c>
      <c r="I1" s="2" t="s">
        <v>8</v>
      </c>
      <c r="J1" s="2">
        <v>1</v>
      </c>
      <c r="K1" s="2" t="s">
        <v>9</v>
      </c>
      <c r="L1" s="2">
        <v>0</v>
      </c>
      <c r="M1" s="2" t="s">
        <v>10</v>
      </c>
      <c r="N1" s="2">
        <v>0</v>
      </c>
      <c r="O1" s="2" t="s">
        <v>11</v>
      </c>
      <c r="P1" s="2">
        <v>1</v>
      </c>
      <c r="Q1" s="2" t="s">
        <v>12</v>
      </c>
      <c r="R1" s="2">
        <v>0</v>
      </c>
      <c r="S1" s="2" t="s">
        <v>13</v>
      </c>
      <c r="T1" s="2">
        <v>0</v>
      </c>
    </row>
    <row r="2" spans="1:20" x14ac:dyDescent="0.3">
      <c r="A2" s="3" t="s">
        <v>16</v>
      </c>
      <c r="B2" s="2" t="s">
        <v>279</v>
      </c>
    </row>
    <row r="3" spans="1:20" x14ac:dyDescent="0.3">
      <c r="A3" s="3" t="s">
        <v>18</v>
      </c>
      <c r="B3" s="2" t="b">
        <f>IF(B10&gt;256,"TripUpST110AndEarlier",TRUE)</f>
        <v>1</v>
      </c>
    </row>
    <row r="4" spans="1:20" x14ac:dyDescent="0.3">
      <c r="A4" s="3" t="s">
        <v>19</v>
      </c>
      <c r="B4" s="2" t="s">
        <v>20</v>
      </c>
    </row>
    <row r="5" spans="1:20" x14ac:dyDescent="0.3">
      <c r="A5" s="3" t="s">
        <v>21</v>
      </c>
      <c r="B5" s="2" t="b">
        <v>1</v>
      </c>
    </row>
    <row r="6" spans="1:20" x14ac:dyDescent="0.3">
      <c r="A6" s="3" t="s">
        <v>22</v>
      </c>
      <c r="B6" s="2" t="b">
        <v>0</v>
      </c>
    </row>
    <row r="7" spans="1:20" x14ac:dyDescent="0.3">
      <c r="A7" s="3" t="s">
        <v>23</v>
      </c>
      <c r="B7" s="2" t="e">
        <f>#REF!</f>
        <v>#REF!</v>
      </c>
    </row>
    <row r="8" spans="1:20" x14ac:dyDescent="0.3">
      <c r="A8" s="3" t="s">
        <v>24</v>
      </c>
      <c r="B8" s="2">
        <v>1</v>
      </c>
    </row>
    <row r="9" spans="1:20" x14ac:dyDescent="0.3">
      <c r="A9" s="3" t="s">
        <v>25</v>
      </c>
      <c r="B9" s="2">
        <f>1</f>
        <v>1</v>
      </c>
    </row>
    <row r="10" spans="1:20" x14ac:dyDescent="0.3">
      <c r="A10" s="3" t="s">
        <v>26</v>
      </c>
      <c r="B10" s="2">
        <v>2</v>
      </c>
    </row>
    <row r="12" spans="1:20" x14ac:dyDescent="0.3">
      <c r="A12" s="3" t="s">
        <v>27</v>
      </c>
      <c r="B12" s="2" t="s">
        <v>280</v>
      </c>
      <c r="C12" s="2" t="s">
        <v>29</v>
      </c>
      <c r="D12" s="2" t="s">
        <v>277</v>
      </c>
      <c r="E12" s="2" t="b">
        <v>1</v>
      </c>
      <c r="F12" s="2">
        <v>0</v>
      </c>
      <c r="G12" s="2">
        <v>4</v>
      </c>
    </row>
    <row r="13" spans="1:20" x14ac:dyDescent="0.3">
      <c r="A13" s="3" t="s">
        <v>31</v>
      </c>
      <c r="B13" s="2" t="e">
        <f>#REF!</f>
        <v>#REF!</v>
      </c>
    </row>
    <row r="14" spans="1:20" x14ac:dyDescent="0.3">
      <c r="A14" s="3" t="s">
        <v>32</v>
      </c>
    </row>
    <row r="15" spans="1:20" x14ac:dyDescent="0.3">
      <c r="A15" s="3" t="s">
        <v>33</v>
      </c>
      <c r="B15" s="2" t="s">
        <v>281</v>
      </c>
      <c r="C15" s="2" t="s">
        <v>35</v>
      </c>
      <c r="D15" s="2" t="s">
        <v>278</v>
      </c>
      <c r="E15" s="2" t="b">
        <v>1</v>
      </c>
      <c r="F15" s="2">
        <v>0</v>
      </c>
      <c r="G15" s="2">
        <v>4</v>
      </c>
    </row>
    <row r="16" spans="1:20" x14ac:dyDescent="0.3">
      <c r="A16" s="3" t="s">
        <v>37</v>
      </c>
      <c r="B16" s="2" t="e">
        <f>#REF!</f>
        <v>#REF!</v>
      </c>
    </row>
    <row r="17" spans="1:1" x14ac:dyDescent="0.3">
      <c r="A17" s="3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8"/>
  <sheetViews>
    <sheetView showGridLines="0" workbookViewId="0">
      <selection activeCell="E61" sqref="E61"/>
    </sheetView>
  </sheetViews>
  <sheetFormatPr defaultColWidth="8.77734375" defaultRowHeight="14.4" x14ac:dyDescent="0.3"/>
  <cols>
    <col min="1" max="1" width="11.6640625" customWidth="1"/>
    <col min="2" max="4" width="12.33203125" bestFit="1" customWidth="1"/>
    <col min="5" max="5" width="14.77734375" bestFit="1" customWidth="1"/>
    <col min="6" max="6" width="12.44140625" bestFit="1" customWidth="1"/>
    <col min="8" max="8" width="11.109375" bestFit="1" customWidth="1"/>
  </cols>
  <sheetData>
    <row r="1" spans="1:7" ht="15.75" customHeight="1" x14ac:dyDescent="0.3">
      <c r="A1" s="43" t="s">
        <v>327</v>
      </c>
      <c r="B1" s="43"/>
      <c r="C1" s="43"/>
      <c r="D1" s="43"/>
      <c r="E1" s="43"/>
      <c r="F1" s="43"/>
    </row>
    <row r="2" spans="1:7" ht="15.75" customHeight="1" x14ac:dyDescent="0.3">
      <c r="A2" s="44" t="s">
        <v>328</v>
      </c>
      <c r="B2" s="44"/>
      <c r="C2" s="44"/>
      <c r="D2" s="44"/>
      <c r="E2" s="44"/>
      <c r="F2" s="44"/>
    </row>
    <row r="3" spans="1:7" ht="15.75" customHeight="1" x14ac:dyDescent="0.3">
      <c r="A3" s="43" t="s">
        <v>329</v>
      </c>
      <c r="B3" s="43"/>
      <c r="C3" s="43"/>
      <c r="D3" s="43"/>
      <c r="E3" s="43"/>
      <c r="F3" s="43"/>
    </row>
    <row r="6" spans="1:7" x14ac:dyDescent="0.3">
      <c r="A6" s="9" t="s">
        <v>261</v>
      </c>
      <c r="B6" s="9" t="s">
        <v>0</v>
      </c>
      <c r="C6" s="9" t="s">
        <v>1</v>
      </c>
      <c r="D6" s="9" t="s">
        <v>2</v>
      </c>
      <c r="E6" s="9" t="s">
        <v>3</v>
      </c>
      <c r="F6" s="9" t="s">
        <v>4</v>
      </c>
    </row>
    <row r="7" spans="1:7" x14ac:dyDescent="0.3">
      <c r="A7" s="10">
        <v>40269</v>
      </c>
      <c r="B7" s="21">
        <v>25349036</v>
      </c>
      <c r="C7" s="21">
        <v>19020118</v>
      </c>
      <c r="D7" s="21">
        <v>69837544</v>
      </c>
      <c r="E7" s="21">
        <v>1015761920</v>
      </c>
      <c r="F7" s="21"/>
    </row>
    <row r="8" spans="1:7" x14ac:dyDescent="0.3">
      <c r="A8" s="10">
        <v>40299</v>
      </c>
      <c r="B8" s="21">
        <v>28001532</v>
      </c>
      <c r="C8" s="21">
        <v>21096692</v>
      </c>
      <c r="D8" s="21">
        <v>75802128</v>
      </c>
      <c r="E8" s="21">
        <v>1061456128</v>
      </c>
      <c r="F8" s="21"/>
      <c r="G8" s="21"/>
    </row>
    <row r="9" spans="1:7" x14ac:dyDescent="0.3">
      <c r="A9" s="10">
        <v>40330</v>
      </c>
      <c r="B9" s="21">
        <v>30279004</v>
      </c>
      <c r="C9" s="21">
        <v>22496896</v>
      </c>
      <c r="D9" s="21">
        <v>86279520</v>
      </c>
      <c r="E9" s="21">
        <v>1265348480</v>
      </c>
      <c r="F9" s="21"/>
      <c r="G9" s="21"/>
    </row>
    <row r="10" spans="1:7" x14ac:dyDescent="0.3">
      <c r="A10" s="10">
        <v>40360</v>
      </c>
      <c r="B10" s="21">
        <v>33237588</v>
      </c>
      <c r="C10" s="21">
        <v>24571154</v>
      </c>
      <c r="D10" s="21">
        <v>96291688</v>
      </c>
      <c r="E10" s="21">
        <v>1470884480</v>
      </c>
      <c r="F10" s="21"/>
      <c r="G10" s="21"/>
    </row>
    <row r="11" spans="1:7" x14ac:dyDescent="0.3">
      <c r="A11" s="10">
        <v>40391</v>
      </c>
      <c r="B11" s="21">
        <v>37326484</v>
      </c>
      <c r="C11" s="21">
        <v>27744680</v>
      </c>
      <c r="D11" s="21">
        <v>105718912</v>
      </c>
      <c r="E11" s="21">
        <v>1664430976</v>
      </c>
      <c r="F11" s="21"/>
      <c r="G11" s="21"/>
    </row>
    <row r="12" spans="1:7" x14ac:dyDescent="0.3">
      <c r="A12" s="10">
        <v>40422</v>
      </c>
      <c r="B12" s="21">
        <v>40863800</v>
      </c>
      <c r="C12" s="21">
        <v>30076088</v>
      </c>
      <c r="D12" s="21">
        <v>119718336</v>
      </c>
      <c r="E12" s="21">
        <v>1854833792</v>
      </c>
      <c r="F12" s="21"/>
      <c r="G12" s="21"/>
    </row>
    <row r="13" spans="1:7" x14ac:dyDescent="0.3">
      <c r="A13" s="10">
        <v>40452</v>
      </c>
      <c r="B13" s="21">
        <v>43169608</v>
      </c>
      <c r="C13" s="21">
        <v>31175164</v>
      </c>
      <c r="D13" s="21">
        <v>134986816</v>
      </c>
      <c r="E13" s="21">
        <v>2291991808</v>
      </c>
      <c r="F13" s="21"/>
      <c r="G13" s="21"/>
    </row>
    <row r="14" spans="1:7" x14ac:dyDescent="0.3">
      <c r="A14" s="10">
        <v>40483</v>
      </c>
      <c r="B14" s="21">
        <v>47188576</v>
      </c>
      <c r="C14" s="21">
        <v>33880472</v>
      </c>
      <c r="D14" s="21">
        <v>150272848</v>
      </c>
      <c r="E14" s="21">
        <v>2823663104</v>
      </c>
      <c r="F14" s="21"/>
      <c r="G14" s="21"/>
    </row>
    <row r="15" spans="1:7" x14ac:dyDescent="0.3">
      <c r="A15" s="10">
        <v>40513</v>
      </c>
      <c r="B15" s="21">
        <v>49037412</v>
      </c>
      <c r="C15" s="21">
        <v>34924704</v>
      </c>
      <c r="D15" s="21">
        <v>160452736</v>
      </c>
      <c r="E15" s="21">
        <v>3311109376</v>
      </c>
      <c r="F15" s="21"/>
      <c r="G15" s="21"/>
    </row>
    <row r="16" spans="1:7" x14ac:dyDescent="0.3">
      <c r="A16" s="10">
        <v>40544</v>
      </c>
      <c r="B16" s="21">
        <v>57963812</v>
      </c>
      <c r="C16" s="21">
        <v>41301888</v>
      </c>
      <c r="D16" s="21">
        <v>188368416</v>
      </c>
      <c r="E16" s="21">
        <v>4086928384</v>
      </c>
      <c r="F16" s="21"/>
      <c r="G16" s="21"/>
    </row>
    <row r="17" spans="1:7" x14ac:dyDescent="0.3">
      <c r="A17" s="10">
        <v>40575</v>
      </c>
      <c r="B17" s="21">
        <v>66005040</v>
      </c>
      <c r="C17" s="21">
        <v>47274360</v>
      </c>
      <c r="D17" s="21">
        <v>209648432</v>
      </c>
      <c r="E17" s="21">
        <v>4557380608</v>
      </c>
      <c r="F17" s="21"/>
      <c r="G17" s="21"/>
    </row>
    <row r="18" spans="1:7" x14ac:dyDescent="0.3">
      <c r="A18" s="10">
        <v>40603</v>
      </c>
      <c r="B18" s="21">
        <v>71810592</v>
      </c>
      <c r="C18" s="21">
        <v>51564920</v>
      </c>
      <c r="D18" s="21">
        <v>225196544</v>
      </c>
      <c r="E18" s="21">
        <v>4985839616</v>
      </c>
      <c r="F18" s="21"/>
      <c r="G18" s="21"/>
    </row>
    <row r="19" spans="1:7" x14ac:dyDescent="0.3">
      <c r="A19" s="10">
        <v>40634</v>
      </c>
      <c r="B19" s="21">
        <v>81144880</v>
      </c>
      <c r="C19" s="21">
        <v>58317276</v>
      </c>
      <c r="D19" s="21">
        <v>252242864</v>
      </c>
      <c r="E19" s="21">
        <v>6072128512</v>
      </c>
      <c r="F19" s="21"/>
      <c r="G19" s="21"/>
    </row>
    <row r="20" spans="1:7" x14ac:dyDescent="0.3">
      <c r="A20" s="10">
        <v>40664</v>
      </c>
      <c r="B20" s="21">
        <v>86220960</v>
      </c>
      <c r="C20" s="21">
        <v>61791824</v>
      </c>
      <c r="D20" s="21">
        <v>269872768</v>
      </c>
      <c r="E20" s="21">
        <v>6633003520</v>
      </c>
      <c r="F20" s="21"/>
      <c r="G20" s="21"/>
    </row>
    <row r="21" spans="1:7" x14ac:dyDescent="0.3">
      <c r="A21" s="10">
        <v>40695</v>
      </c>
      <c r="B21" s="21">
        <v>92864688</v>
      </c>
      <c r="C21" s="21">
        <v>65738312</v>
      </c>
      <c r="D21" s="21">
        <v>302446528</v>
      </c>
      <c r="E21" s="21">
        <v>8395395584</v>
      </c>
      <c r="F21" s="21"/>
      <c r="G21" s="21"/>
    </row>
    <row r="22" spans="1:7" x14ac:dyDescent="0.3">
      <c r="A22" s="10">
        <v>40725</v>
      </c>
      <c r="B22" s="21">
        <v>96766816</v>
      </c>
      <c r="C22" s="21">
        <v>68923552</v>
      </c>
      <c r="D22" s="21">
        <v>307647744</v>
      </c>
      <c r="E22" s="21">
        <v>11171966976</v>
      </c>
      <c r="F22" s="21"/>
      <c r="G22" s="21"/>
    </row>
    <row r="23" spans="1:7" x14ac:dyDescent="0.3">
      <c r="A23" s="10">
        <v>40756</v>
      </c>
      <c r="B23" s="21">
        <v>102736800</v>
      </c>
      <c r="C23" s="21">
        <v>72821928</v>
      </c>
      <c r="D23" s="21">
        <v>331085056</v>
      </c>
      <c r="E23" s="21">
        <v>11710914560</v>
      </c>
      <c r="F23" s="21"/>
      <c r="G23" s="21"/>
    </row>
    <row r="24" spans="1:7" x14ac:dyDescent="0.3">
      <c r="A24" s="10">
        <v>40787</v>
      </c>
      <c r="B24" s="21">
        <v>103348104</v>
      </c>
      <c r="C24" s="21">
        <v>73609824</v>
      </c>
      <c r="D24" s="21">
        <v>327252672</v>
      </c>
      <c r="E24" s="21">
        <v>11661173760</v>
      </c>
      <c r="F24" s="21"/>
      <c r="G24" s="21"/>
    </row>
    <row r="25" spans="1:7" x14ac:dyDescent="0.3">
      <c r="A25" s="10">
        <v>40817</v>
      </c>
      <c r="B25" s="21">
        <v>108685128</v>
      </c>
      <c r="C25" s="21">
        <v>78024504</v>
      </c>
      <c r="D25" s="21">
        <v>333555968</v>
      </c>
      <c r="E25" s="21">
        <v>12117823488</v>
      </c>
      <c r="F25" s="21"/>
      <c r="G25" s="21"/>
    </row>
    <row r="26" spans="1:7" x14ac:dyDescent="0.3">
      <c r="A26" s="10">
        <v>40848</v>
      </c>
      <c r="B26" s="21">
        <v>115729016</v>
      </c>
      <c r="C26" s="21">
        <v>82445192</v>
      </c>
      <c r="D26" s="21">
        <v>363336992</v>
      </c>
      <c r="E26" s="21">
        <v>13037852672</v>
      </c>
      <c r="F26" s="21">
        <v>8937000</v>
      </c>
      <c r="G26" s="21"/>
    </row>
    <row r="27" spans="1:7" x14ac:dyDescent="0.3">
      <c r="A27" s="10">
        <v>40878</v>
      </c>
      <c r="B27" s="21">
        <v>128263416</v>
      </c>
      <c r="C27" s="21">
        <v>92087096</v>
      </c>
      <c r="D27" s="21">
        <v>388764448</v>
      </c>
      <c r="E27" s="21">
        <v>14020779008</v>
      </c>
      <c r="F27" s="21">
        <v>11940532</v>
      </c>
      <c r="G27" s="21"/>
    </row>
    <row r="28" spans="1:7" x14ac:dyDescent="0.3">
      <c r="A28" s="10">
        <v>40909</v>
      </c>
      <c r="B28" s="21">
        <v>141254192</v>
      </c>
      <c r="C28" s="21">
        <v>102296752</v>
      </c>
      <c r="D28" s="21">
        <v>411443200</v>
      </c>
      <c r="E28" s="21">
        <v>15470049280</v>
      </c>
      <c r="F28" s="21">
        <v>13382846</v>
      </c>
      <c r="G28" s="21"/>
    </row>
    <row r="29" spans="1:7" x14ac:dyDescent="0.3">
      <c r="A29" s="10">
        <v>40940</v>
      </c>
      <c r="B29" s="21">
        <v>150845248</v>
      </c>
      <c r="C29" s="21">
        <v>109841544</v>
      </c>
      <c r="D29" s="21">
        <v>427660064</v>
      </c>
      <c r="E29" s="21">
        <v>15600432128</v>
      </c>
      <c r="F29" s="21">
        <v>14279108</v>
      </c>
      <c r="G29" s="21"/>
    </row>
    <row r="30" spans="1:7" x14ac:dyDescent="0.3">
      <c r="A30" s="10">
        <v>40969</v>
      </c>
      <c r="B30" s="21">
        <v>144538016</v>
      </c>
      <c r="C30" s="21">
        <v>104106168</v>
      </c>
      <c r="D30" s="21">
        <v>428548096</v>
      </c>
      <c r="E30" s="21">
        <v>14919027712</v>
      </c>
      <c r="F30" s="21">
        <v>14945914</v>
      </c>
      <c r="G30" s="21"/>
    </row>
    <row r="31" spans="1:7" x14ac:dyDescent="0.3">
      <c r="A31" s="10">
        <v>41000</v>
      </c>
      <c r="B31" s="21">
        <v>159860096</v>
      </c>
      <c r="C31" s="21">
        <v>115758448</v>
      </c>
      <c r="D31" s="21">
        <v>459963648</v>
      </c>
      <c r="E31" s="21">
        <v>16286919680</v>
      </c>
      <c r="F31" s="21">
        <v>17206288</v>
      </c>
      <c r="G31" s="21"/>
    </row>
    <row r="32" spans="1:7" x14ac:dyDescent="0.3">
      <c r="A32" s="10">
        <v>41030</v>
      </c>
      <c r="B32" s="21">
        <v>157223536</v>
      </c>
      <c r="C32" s="21">
        <v>113899360</v>
      </c>
      <c r="D32" s="21">
        <v>452455072</v>
      </c>
      <c r="E32" s="21">
        <v>14786557952</v>
      </c>
      <c r="F32" s="21">
        <v>16491142</v>
      </c>
      <c r="G32" s="21"/>
    </row>
    <row r="33" spans="1:8" x14ac:dyDescent="0.3">
      <c r="A33" s="10">
        <v>41061</v>
      </c>
      <c r="B33" s="21">
        <v>150399104</v>
      </c>
      <c r="C33" s="21">
        <v>108543472</v>
      </c>
      <c r="D33" s="21">
        <v>440980480</v>
      </c>
      <c r="E33" s="21">
        <v>15352449024</v>
      </c>
      <c r="F33" s="21">
        <v>15773518</v>
      </c>
      <c r="G33" s="21"/>
    </row>
    <row r="34" spans="1:8" x14ac:dyDescent="0.3">
      <c r="A34" s="10">
        <v>41091</v>
      </c>
      <c r="B34" s="21">
        <v>156465760</v>
      </c>
      <c r="C34" s="21">
        <v>112769072</v>
      </c>
      <c r="D34" s="21">
        <v>459181536</v>
      </c>
      <c r="E34" s="21">
        <v>15903661056</v>
      </c>
      <c r="F34" s="21">
        <v>19840210</v>
      </c>
      <c r="G34" s="21"/>
    </row>
    <row r="35" spans="1:8" x14ac:dyDescent="0.3">
      <c r="A35" s="10">
        <v>41122</v>
      </c>
      <c r="B35" s="21">
        <v>166808528</v>
      </c>
      <c r="C35" s="21">
        <v>120256160</v>
      </c>
      <c r="D35" s="21">
        <v>485624512</v>
      </c>
      <c r="E35" s="21">
        <v>14668607488</v>
      </c>
      <c r="F35" s="21">
        <v>22140054</v>
      </c>
      <c r="G35" s="21"/>
    </row>
    <row r="36" spans="1:8" x14ac:dyDescent="0.3">
      <c r="A36" s="10">
        <v>41153</v>
      </c>
      <c r="B36" s="21">
        <v>172062880</v>
      </c>
      <c r="C36" s="21">
        <v>124390192</v>
      </c>
      <c r="D36" s="21">
        <v>493932928</v>
      </c>
      <c r="E36" s="21">
        <v>13998592000</v>
      </c>
      <c r="F36" s="21">
        <v>26643136</v>
      </c>
      <c r="G36" s="21"/>
    </row>
    <row r="37" spans="1:8" x14ac:dyDescent="0.3">
      <c r="A37" s="10">
        <v>41183</v>
      </c>
      <c r="B37" s="21">
        <v>184667216</v>
      </c>
      <c r="C37" s="21">
        <v>134480224</v>
      </c>
      <c r="D37" s="21">
        <v>510799456</v>
      </c>
      <c r="E37" s="21">
        <v>15234562048</v>
      </c>
      <c r="F37" s="21">
        <v>29179220</v>
      </c>
      <c r="G37" s="21"/>
    </row>
    <row r="38" spans="1:8" x14ac:dyDescent="0.3">
      <c r="A38" s="10">
        <v>41214</v>
      </c>
      <c r="B38" s="21">
        <v>201892656</v>
      </c>
      <c r="C38" s="21">
        <v>147525568</v>
      </c>
      <c r="D38" s="21">
        <v>543773824</v>
      </c>
      <c r="E38" s="21">
        <v>16674483200</v>
      </c>
      <c r="F38" s="21">
        <v>31805100</v>
      </c>
      <c r="G38" s="21"/>
    </row>
    <row r="39" spans="1:8" x14ac:dyDescent="0.3">
      <c r="A39" s="10">
        <v>41244</v>
      </c>
      <c r="B39" s="21">
        <v>197982400</v>
      </c>
      <c r="C39" s="21">
        <v>145602464</v>
      </c>
      <c r="D39" s="21">
        <v>521876704</v>
      </c>
      <c r="E39" s="21">
        <v>16516643840</v>
      </c>
      <c r="F39" s="21">
        <v>35192792</v>
      </c>
      <c r="G39" s="21"/>
    </row>
    <row r="40" spans="1:8" x14ac:dyDescent="0.3">
      <c r="A40" s="10">
        <v>41275</v>
      </c>
      <c r="B40" s="21">
        <v>200280768</v>
      </c>
      <c r="C40" s="21">
        <v>146146144</v>
      </c>
      <c r="D40" s="21">
        <v>543114240</v>
      </c>
      <c r="E40" s="21">
        <v>16718012416</v>
      </c>
      <c r="F40" s="21">
        <v>39517752</v>
      </c>
      <c r="G40" s="21"/>
    </row>
    <row r="41" spans="1:8" x14ac:dyDescent="0.3">
      <c r="A41" s="10">
        <v>41306</v>
      </c>
      <c r="B41" s="21">
        <v>188579824</v>
      </c>
      <c r="C41" s="21">
        <v>140544144</v>
      </c>
      <c r="D41" s="21">
        <v>475777344</v>
      </c>
      <c r="E41" s="21">
        <v>14677705728</v>
      </c>
      <c r="F41" s="21">
        <v>38900468</v>
      </c>
      <c r="G41" s="21"/>
    </row>
    <row r="42" spans="1:8" x14ac:dyDescent="0.3">
      <c r="A42" s="10">
        <v>41334</v>
      </c>
      <c r="B42" s="21">
        <v>184908016</v>
      </c>
      <c r="C42" s="21">
        <v>136447584</v>
      </c>
      <c r="D42" s="21">
        <v>485839744</v>
      </c>
      <c r="E42" s="21">
        <v>13837069312</v>
      </c>
      <c r="F42" s="21">
        <v>34973080</v>
      </c>
      <c r="G42" s="21"/>
    </row>
    <row r="43" spans="1:8" x14ac:dyDescent="0.3">
      <c r="A43" s="10">
        <v>41365</v>
      </c>
      <c r="B43" s="21">
        <v>191476128</v>
      </c>
      <c r="C43" s="21">
        <v>138832112</v>
      </c>
      <c r="D43" s="21">
        <v>536019584</v>
      </c>
      <c r="E43" s="21">
        <v>12958793728</v>
      </c>
      <c r="F43" s="21">
        <v>38361680</v>
      </c>
      <c r="G43" s="21"/>
    </row>
    <row r="44" spans="1:8" x14ac:dyDescent="0.3">
      <c r="A44" s="10">
        <v>41395</v>
      </c>
      <c r="B44" s="21">
        <v>186668560</v>
      </c>
      <c r="C44" s="21">
        <v>136477904</v>
      </c>
      <c r="D44" s="21">
        <v>507532928</v>
      </c>
      <c r="E44" s="21">
        <v>13379749888</v>
      </c>
      <c r="F44" s="21">
        <v>36820980</v>
      </c>
      <c r="G44" s="21"/>
      <c r="H44" s="1"/>
    </row>
    <row r="45" spans="1:8" x14ac:dyDescent="0.3">
      <c r="A45" s="6"/>
      <c r="B45" s="6"/>
      <c r="C45" s="6"/>
      <c r="D45" s="6"/>
      <c r="E45" s="6"/>
      <c r="F45" s="6"/>
    </row>
    <row r="46" spans="1:8" x14ac:dyDescent="0.3">
      <c r="A46" s="6" t="s">
        <v>322</v>
      </c>
      <c r="B46" s="6"/>
      <c r="C46" s="6"/>
      <c r="D46" s="6"/>
      <c r="E46" s="6"/>
      <c r="F46" s="6"/>
    </row>
    <row r="47" spans="1:8" x14ac:dyDescent="0.3">
      <c r="A47" s="6" t="s">
        <v>323</v>
      </c>
      <c r="B47" s="6"/>
      <c r="C47" s="6"/>
      <c r="D47" s="6"/>
      <c r="E47" s="6"/>
      <c r="F47" s="6"/>
    </row>
    <row r="48" spans="1:8" x14ac:dyDescent="0.3">
      <c r="A48" s="6" t="s">
        <v>324</v>
      </c>
      <c r="B48" s="6"/>
      <c r="C48" s="6"/>
      <c r="D48" s="6"/>
      <c r="E48" s="6"/>
      <c r="F48" s="6"/>
    </row>
    <row r="49" spans="1:6" x14ac:dyDescent="0.3">
      <c r="A49" s="6" t="s">
        <v>325</v>
      </c>
      <c r="B49" s="6"/>
      <c r="C49" s="6"/>
      <c r="D49" s="6"/>
      <c r="E49" s="6"/>
      <c r="F49" s="6"/>
    </row>
    <row r="50" spans="1:6" x14ac:dyDescent="0.3">
      <c r="A50" s="6"/>
      <c r="B50" s="6"/>
      <c r="C50" s="6"/>
      <c r="D50" s="6"/>
      <c r="E50" s="6"/>
      <c r="F50" s="6"/>
    </row>
    <row r="51" spans="1:6" x14ac:dyDescent="0.3">
      <c r="A51" s="6" t="s">
        <v>359</v>
      </c>
    </row>
    <row r="52" spans="1:6" x14ac:dyDescent="0.3">
      <c r="A52" s="37"/>
    </row>
    <row r="53" spans="1:6" x14ac:dyDescent="0.3">
      <c r="A53" s="13"/>
      <c r="B53" s="6"/>
      <c r="C53" s="6"/>
      <c r="D53" s="6"/>
      <c r="E53" s="6"/>
      <c r="F53" s="6"/>
    </row>
    <row r="54" spans="1:6" x14ac:dyDescent="0.3">
      <c r="A54" s="6"/>
    </row>
    <row r="55" spans="1:6" x14ac:dyDescent="0.3">
      <c r="A55" s="6"/>
    </row>
    <row r="56" spans="1:6" x14ac:dyDescent="0.3">
      <c r="A56" s="6"/>
    </row>
    <row r="57" spans="1:6" x14ac:dyDescent="0.3">
      <c r="A57" s="6"/>
    </row>
    <row r="58" spans="1:6" x14ac:dyDescent="0.3">
      <c r="A58" s="6"/>
    </row>
  </sheetData>
  <mergeCells count="3">
    <mergeCell ref="A1:F1"/>
    <mergeCell ref="A2:F2"/>
    <mergeCell ref="A3:F3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9"/>
  <sheetViews>
    <sheetView showGridLines="0" workbookViewId="0">
      <selection activeCell="K22" sqref="K22"/>
    </sheetView>
  </sheetViews>
  <sheetFormatPr defaultColWidth="8.77734375" defaultRowHeight="14.4" x14ac:dyDescent="0.3"/>
  <cols>
    <col min="2" max="2" width="10.77734375" bestFit="1" customWidth="1"/>
    <col min="11" max="11" width="17.21875" customWidth="1"/>
  </cols>
  <sheetData>
    <row r="1" spans="1:15" ht="15.6" x14ac:dyDescent="0.3">
      <c r="A1" s="43" t="s">
        <v>330</v>
      </c>
      <c r="B1" s="43"/>
      <c r="C1" s="43"/>
      <c r="D1" s="43"/>
      <c r="E1" s="43"/>
      <c r="F1" s="43"/>
      <c r="J1" s="43" t="s">
        <v>330</v>
      </c>
      <c r="K1" s="43"/>
      <c r="L1" s="43"/>
      <c r="M1" s="43"/>
      <c r="N1" s="43"/>
      <c r="O1" s="43"/>
    </row>
    <row r="2" spans="1:15" ht="15.6" x14ac:dyDescent="0.3">
      <c r="A2" s="44" t="s">
        <v>328</v>
      </c>
      <c r="B2" s="44"/>
      <c r="C2" s="44"/>
      <c r="D2" s="44"/>
      <c r="E2" s="44"/>
      <c r="F2" s="44"/>
      <c r="J2" s="44" t="s">
        <v>328</v>
      </c>
      <c r="K2" s="44"/>
      <c r="L2" s="44"/>
      <c r="M2" s="44"/>
      <c r="N2" s="44"/>
      <c r="O2" s="44"/>
    </row>
    <row r="3" spans="1:15" ht="15.6" x14ac:dyDescent="0.3">
      <c r="A3" s="43" t="s">
        <v>331</v>
      </c>
      <c r="B3" s="43"/>
      <c r="C3" s="43"/>
      <c r="D3" s="43"/>
      <c r="E3" s="43"/>
      <c r="F3" s="43"/>
      <c r="J3" s="43" t="s">
        <v>364</v>
      </c>
      <c r="K3" s="43"/>
      <c r="L3" s="43"/>
      <c r="M3" s="43"/>
      <c r="N3" s="43"/>
      <c r="O3" s="43"/>
    </row>
    <row r="6" spans="1:15" x14ac:dyDescent="0.3">
      <c r="A6" s="9" t="s">
        <v>261</v>
      </c>
      <c r="B6" s="9" t="s">
        <v>1</v>
      </c>
      <c r="J6" s="9" t="s">
        <v>261</v>
      </c>
      <c r="K6" s="9" t="s">
        <v>1</v>
      </c>
    </row>
    <row r="7" spans="1:15" x14ac:dyDescent="0.3">
      <c r="A7" s="10">
        <v>41091</v>
      </c>
      <c r="B7" s="31">
        <v>145777103</v>
      </c>
      <c r="J7" s="10">
        <v>41091</v>
      </c>
      <c r="K7" s="31">
        <v>40000000</v>
      </c>
    </row>
    <row r="8" spans="1:15" x14ac:dyDescent="0.3">
      <c r="A8" s="10">
        <v>41122</v>
      </c>
      <c r="B8" s="31">
        <v>139508214</v>
      </c>
      <c r="J8" s="10">
        <v>41122</v>
      </c>
      <c r="K8" s="31">
        <v>40000000</v>
      </c>
    </row>
    <row r="9" spans="1:15" x14ac:dyDescent="0.3">
      <c r="A9" s="10">
        <v>41153</v>
      </c>
      <c r="B9" s="31">
        <v>141196660</v>
      </c>
      <c r="J9" s="10">
        <v>41153</v>
      </c>
      <c r="K9" s="31">
        <v>40000000</v>
      </c>
    </row>
    <row r="10" spans="1:15" x14ac:dyDescent="0.3">
      <c r="A10" s="10">
        <v>41183</v>
      </c>
      <c r="B10" s="31">
        <v>137726205</v>
      </c>
      <c r="J10" s="10">
        <v>41183</v>
      </c>
      <c r="K10" s="31">
        <v>45000000</v>
      </c>
    </row>
    <row r="11" spans="1:15" x14ac:dyDescent="0.3">
      <c r="A11" s="10">
        <v>41214</v>
      </c>
      <c r="B11" s="31">
        <v>139210657</v>
      </c>
      <c r="J11" s="10">
        <v>41214</v>
      </c>
      <c r="K11" s="31">
        <v>45000000</v>
      </c>
    </row>
    <row r="12" spans="1:15" x14ac:dyDescent="0.3">
      <c r="A12" s="10">
        <v>41244</v>
      </c>
      <c r="B12" s="31">
        <v>148516293</v>
      </c>
      <c r="J12" s="10">
        <v>41244</v>
      </c>
      <c r="K12" s="31">
        <v>45000000</v>
      </c>
    </row>
    <row r="13" spans="1:15" x14ac:dyDescent="0.3">
      <c r="A13" s="10">
        <v>41275</v>
      </c>
      <c r="B13" s="31">
        <v>147933108</v>
      </c>
      <c r="J13" s="10">
        <v>41275</v>
      </c>
      <c r="K13" s="31">
        <v>48000000</v>
      </c>
    </row>
    <row r="14" spans="1:15" x14ac:dyDescent="0.3">
      <c r="A14" s="10">
        <v>41306</v>
      </c>
      <c r="B14" s="31">
        <v>140478327</v>
      </c>
      <c r="J14" s="10">
        <v>41306</v>
      </c>
      <c r="K14" s="31">
        <v>48000000</v>
      </c>
    </row>
    <row r="15" spans="1:15" x14ac:dyDescent="0.3">
      <c r="A15" s="10">
        <v>41334</v>
      </c>
      <c r="B15" s="31">
        <v>136060033</v>
      </c>
      <c r="J15" s="10">
        <v>41334</v>
      </c>
      <c r="K15" s="31">
        <v>48000000</v>
      </c>
    </row>
    <row r="16" spans="1:15" x14ac:dyDescent="0.3">
      <c r="A16" s="10">
        <v>41365</v>
      </c>
      <c r="B16" s="31">
        <v>135590141</v>
      </c>
      <c r="J16" s="10">
        <v>41365</v>
      </c>
      <c r="K16" s="31">
        <v>48000000</v>
      </c>
    </row>
    <row r="17" spans="1:11" x14ac:dyDescent="0.3">
      <c r="A17" s="10">
        <v>41395</v>
      </c>
      <c r="B17" s="31">
        <v>136019729</v>
      </c>
      <c r="J17" s="10">
        <v>41395</v>
      </c>
      <c r="K17" s="31">
        <v>48000000</v>
      </c>
    </row>
    <row r="19" spans="1:11" x14ac:dyDescent="0.3">
      <c r="A19" s="6"/>
    </row>
  </sheetData>
  <mergeCells count="6">
    <mergeCell ref="A1:F1"/>
    <mergeCell ref="A2:F2"/>
    <mergeCell ref="A3:F3"/>
    <mergeCell ref="J1:O1"/>
    <mergeCell ref="J2:O2"/>
    <mergeCell ref="J3:O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6"/>
  <sheetViews>
    <sheetView showGridLines="0" workbookViewId="0">
      <selection activeCell="C4" sqref="C4"/>
    </sheetView>
  </sheetViews>
  <sheetFormatPr defaultColWidth="8.77734375" defaultRowHeight="14.4" x14ac:dyDescent="0.3"/>
  <cols>
    <col min="1" max="4" width="12" customWidth="1"/>
    <col min="5" max="5" width="12.6640625" bestFit="1" customWidth="1"/>
    <col min="6" max="6" width="12" customWidth="1"/>
  </cols>
  <sheetData>
    <row r="1" spans="1:6" ht="15.6" x14ac:dyDescent="0.3">
      <c r="A1" s="43" t="s">
        <v>332</v>
      </c>
      <c r="B1" s="43"/>
      <c r="C1" s="43"/>
      <c r="D1" s="43"/>
      <c r="E1" s="43"/>
      <c r="F1" s="43"/>
    </row>
    <row r="2" spans="1:6" ht="15.6" x14ac:dyDescent="0.3">
      <c r="A2" s="44" t="s">
        <v>328</v>
      </c>
      <c r="B2" s="44"/>
      <c r="C2" s="44"/>
      <c r="D2" s="44"/>
      <c r="E2" s="44"/>
      <c r="F2" s="44"/>
    </row>
    <row r="3" spans="1:6" ht="15.6" x14ac:dyDescent="0.3">
      <c r="A3" s="43" t="s">
        <v>333</v>
      </c>
      <c r="B3" s="43"/>
      <c r="C3" s="43"/>
      <c r="D3" s="43"/>
      <c r="E3" s="43"/>
      <c r="F3" s="43"/>
    </row>
    <row r="6" spans="1:6" x14ac:dyDescent="0.3">
      <c r="A6" s="9" t="s">
        <v>261</v>
      </c>
      <c r="B6" s="9" t="s">
        <v>0</v>
      </c>
      <c r="C6" s="9" t="s">
        <v>1</v>
      </c>
      <c r="D6" s="9" t="s">
        <v>2</v>
      </c>
      <c r="E6" s="9" t="s">
        <v>3</v>
      </c>
      <c r="F6" s="9" t="s">
        <v>4</v>
      </c>
    </row>
    <row r="7" spans="1:6" x14ac:dyDescent="0.3">
      <c r="A7" s="10">
        <v>40269</v>
      </c>
      <c r="B7" s="31">
        <v>11747588</v>
      </c>
      <c r="C7" s="31">
        <v>8600926</v>
      </c>
      <c r="D7" s="31">
        <v>34796176</v>
      </c>
      <c r="E7" s="31">
        <v>532647872</v>
      </c>
      <c r="F7" s="11"/>
    </row>
    <row r="8" spans="1:6" x14ac:dyDescent="0.3">
      <c r="A8" s="10">
        <v>40299</v>
      </c>
      <c r="B8" s="31">
        <v>12914020</v>
      </c>
      <c r="C8" s="31">
        <v>9512435</v>
      </c>
      <c r="D8" s="31">
        <v>37296948</v>
      </c>
      <c r="E8" s="31">
        <v>540280000</v>
      </c>
      <c r="F8" s="11"/>
    </row>
    <row r="9" spans="1:6" x14ac:dyDescent="0.3">
      <c r="A9" s="10">
        <v>40330</v>
      </c>
      <c r="B9" s="31">
        <v>14354238</v>
      </c>
      <c r="C9" s="31">
        <v>10510566</v>
      </c>
      <c r="D9" s="31">
        <v>42186288</v>
      </c>
      <c r="E9" s="31">
        <v>654634432</v>
      </c>
      <c r="F9" s="11"/>
    </row>
    <row r="10" spans="1:6" x14ac:dyDescent="0.3">
      <c r="A10" s="10">
        <v>40360</v>
      </c>
      <c r="B10" s="31">
        <v>15894178</v>
      </c>
      <c r="C10" s="31">
        <v>11502011</v>
      </c>
      <c r="D10" s="31">
        <v>48489672</v>
      </c>
      <c r="E10" s="31">
        <v>796054976</v>
      </c>
      <c r="F10" s="11"/>
    </row>
    <row r="11" spans="1:6" x14ac:dyDescent="0.3">
      <c r="A11" s="10">
        <v>40391</v>
      </c>
      <c r="B11" s="31">
        <v>17272078</v>
      </c>
      <c r="C11" s="31">
        <v>12490288</v>
      </c>
      <c r="D11" s="31">
        <v>52623392</v>
      </c>
      <c r="E11" s="31">
        <v>890989632</v>
      </c>
      <c r="F11" s="11"/>
    </row>
    <row r="12" spans="1:6" x14ac:dyDescent="0.3">
      <c r="A12" s="10">
        <v>40422</v>
      </c>
      <c r="B12" s="31">
        <v>17885260</v>
      </c>
      <c r="C12" s="31">
        <v>12697970</v>
      </c>
      <c r="D12" s="31">
        <v>58042416</v>
      </c>
      <c r="E12" s="31">
        <v>949975680</v>
      </c>
      <c r="F12" s="11"/>
    </row>
    <row r="13" spans="1:6" x14ac:dyDescent="0.3">
      <c r="A13" s="10">
        <v>40452</v>
      </c>
      <c r="B13" s="31">
        <v>19543620</v>
      </c>
      <c r="C13" s="31">
        <v>13682499</v>
      </c>
      <c r="D13" s="31">
        <v>66247812</v>
      </c>
      <c r="E13" s="31">
        <v>1152758272</v>
      </c>
      <c r="F13" s="11"/>
    </row>
    <row r="14" spans="1:6" x14ac:dyDescent="0.3">
      <c r="A14" s="10">
        <v>40483</v>
      </c>
      <c r="B14" s="31">
        <v>21255462</v>
      </c>
      <c r="C14" s="31">
        <v>14876519</v>
      </c>
      <c r="D14" s="31">
        <v>71802024</v>
      </c>
      <c r="E14" s="31">
        <v>1447996160</v>
      </c>
      <c r="F14" s="11"/>
    </row>
    <row r="15" spans="1:6" x14ac:dyDescent="0.3">
      <c r="A15" s="10">
        <v>40513</v>
      </c>
      <c r="B15" s="31">
        <v>22123400</v>
      </c>
      <c r="C15" s="31">
        <v>15356831</v>
      </c>
      <c r="D15" s="31">
        <v>76648040</v>
      </c>
      <c r="E15" s="31">
        <v>1690287104</v>
      </c>
      <c r="F15" s="11"/>
    </row>
    <row r="16" spans="1:6" x14ac:dyDescent="0.3">
      <c r="A16" s="10">
        <v>40544</v>
      </c>
      <c r="B16" s="31">
        <v>25477372</v>
      </c>
      <c r="C16" s="31">
        <v>17550350</v>
      </c>
      <c r="D16" s="31">
        <v>89743976</v>
      </c>
      <c r="E16" s="31">
        <v>2118378496</v>
      </c>
      <c r="F16" s="11"/>
    </row>
    <row r="17" spans="1:6" x14ac:dyDescent="0.3">
      <c r="A17" s="10">
        <v>40575</v>
      </c>
      <c r="B17" s="31">
        <v>28364152</v>
      </c>
      <c r="C17" s="31">
        <v>19523976</v>
      </c>
      <c r="D17" s="31">
        <v>99431752</v>
      </c>
      <c r="E17" s="31">
        <v>2301165568</v>
      </c>
      <c r="F17" s="11"/>
    </row>
    <row r="18" spans="1:6" x14ac:dyDescent="0.3">
      <c r="A18" s="10">
        <v>40603</v>
      </c>
      <c r="B18" s="31">
        <v>29950706</v>
      </c>
      <c r="C18" s="31">
        <v>20740012</v>
      </c>
      <c r="D18" s="31">
        <v>102498712</v>
      </c>
      <c r="E18" s="31">
        <v>2364452352</v>
      </c>
      <c r="F18" s="11"/>
    </row>
    <row r="19" spans="1:6" x14ac:dyDescent="0.3">
      <c r="A19" s="10">
        <v>40634</v>
      </c>
      <c r="B19" s="31">
        <v>34169012</v>
      </c>
      <c r="C19" s="31">
        <v>23773100</v>
      </c>
      <c r="D19" s="31">
        <v>113756472</v>
      </c>
      <c r="E19" s="31">
        <v>2810123008</v>
      </c>
      <c r="F19" s="11"/>
    </row>
    <row r="20" spans="1:6" x14ac:dyDescent="0.3">
      <c r="A20" s="10">
        <v>40664</v>
      </c>
      <c r="B20" s="31">
        <v>36050592</v>
      </c>
      <c r="C20" s="31">
        <v>25171076</v>
      </c>
      <c r="D20" s="31">
        <v>117920304</v>
      </c>
      <c r="E20" s="31">
        <v>2968192000</v>
      </c>
      <c r="F20" s="11"/>
    </row>
    <row r="21" spans="1:6" x14ac:dyDescent="0.3">
      <c r="A21" s="10">
        <v>40695</v>
      </c>
      <c r="B21" s="31">
        <v>40038036</v>
      </c>
      <c r="C21" s="31">
        <v>27704266</v>
      </c>
      <c r="D21" s="31">
        <v>133635544</v>
      </c>
      <c r="E21" s="31">
        <v>3952461312</v>
      </c>
      <c r="F21" s="11"/>
    </row>
    <row r="22" spans="1:6" x14ac:dyDescent="0.3">
      <c r="A22" s="10">
        <v>40725</v>
      </c>
      <c r="B22" s="31">
        <v>40949852</v>
      </c>
      <c r="C22" s="31">
        <v>28396444</v>
      </c>
      <c r="D22" s="31">
        <v>135301744</v>
      </c>
      <c r="E22" s="31">
        <v>5467986944</v>
      </c>
      <c r="F22" s="11"/>
    </row>
    <row r="23" spans="1:6" x14ac:dyDescent="0.3">
      <c r="A23" s="10">
        <v>40756</v>
      </c>
      <c r="B23" s="31">
        <v>44451040</v>
      </c>
      <c r="C23" s="31">
        <v>30696310</v>
      </c>
      <c r="D23" s="31">
        <v>147535040</v>
      </c>
      <c r="E23" s="31">
        <v>5917330432</v>
      </c>
      <c r="F23" s="11"/>
    </row>
    <row r="24" spans="1:6" x14ac:dyDescent="0.3">
      <c r="A24" s="10">
        <v>40787</v>
      </c>
      <c r="B24" s="31">
        <v>42893172</v>
      </c>
      <c r="C24" s="31">
        <v>29613140</v>
      </c>
      <c r="D24" s="31">
        <v>143125744</v>
      </c>
      <c r="E24" s="31">
        <v>5623397888</v>
      </c>
      <c r="F24" s="11"/>
    </row>
    <row r="25" spans="1:6" x14ac:dyDescent="0.3">
      <c r="A25" s="10">
        <v>40817</v>
      </c>
      <c r="B25" s="31">
        <v>46817692</v>
      </c>
      <c r="C25" s="31">
        <v>32875280</v>
      </c>
      <c r="D25" s="31">
        <v>145261392</v>
      </c>
      <c r="E25" s="31">
        <v>5818850816</v>
      </c>
      <c r="F25" s="31"/>
    </row>
    <row r="26" spans="1:6" x14ac:dyDescent="0.3">
      <c r="A26" s="10">
        <v>40848</v>
      </c>
      <c r="B26" s="31">
        <v>49344704</v>
      </c>
      <c r="C26" s="31">
        <v>34233752</v>
      </c>
      <c r="D26" s="31">
        <v>158779904</v>
      </c>
      <c r="E26" s="31">
        <v>6554800640</v>
      </c>
      <c r="F26" s="31">
        <v>4943055</v>
      </c>
    </row>
    <row r="27" spans="1:6" x14ac:dyDescent="0.3">
      <c r="A27" s="10">
        <v>40878</v>
      </c>
      <c r="B27" s="31">
        <v>57633760</v>
      </c>
      <c r="C27" s="31">
        <v>40312588</v>
      </c>
      <c r="D27" s="31">
        <v>175415744</v>
      </c>
      <c r="E27" s="31">
        <v>7086670848</v>
      </c>
      <c r="F27" s="31">
        <v>6839828</v>
      </c>
    </row>
    <row r="28" spans="1:6" x14ac:dyDescent="0.3">
      <c r="A28" s="10">
        <v>40909</v>
      </c>
      <c r="B28" s="31">
        <v>61393312</v>
      </c>
      <c r="C28" s="31">
        <v>43024632</v>
      </c>
      <c r="D28" s="31">
        <v>183317312</v>
      </c>
      <c r="E28" s="31">
        <v>7819784192</v>
      </c>
      <c r="F28" s="31">
        <v>7277295</v>
      </c>
    </row>
    <row r="29" spans="1:6" x14ac:dyDescent="0.3">
      <c r="A29" s="10">
        <v>40940</v>
      </c>
      <c r="B29" s="31">
        <v>67097468</v>
      </c>
      <c r="C29" s="31">
        <v>47092508</v>
      </c>
      <c r="D29" s="31">
        <v>195438784</v>
      </c>
      <c r="E29" s="31">
        <v>7951558656</v>
      </c>
      <c r="F29" s="31">
        <v>7895209</v>
      </c>
    </row>
    <row r="30" spans="1:6" x14ac:dyDescent="0.3">
      <c r="A30" s="10">
        <v>40969</v>
      </c>
      <c r="B30" s="31">
        <v>63050392</v>
      </c>
      <c r="C30" s="31">
        <v>43849896</v>
      </c>
      <c r="D30" s="31">
        <v>192582272</v>
      </c>
      <c r="E30" s="31">
        <v>7478280704</v>
      </c>
      <c r="F30" s="31">
        <v>7844614</v>
      </c>
    </row>
    <row r="31" spans="1:6" x14ac:dyDescent="0.3">
      <c r="A31" s="10">
        <v>41000</v>
      </c>
      <c r="B31" s="31">
        <v>68296408</v>
      </c>
      <c r="C31" s="31">
        <v>47386080</v>
      </c>
      <c r="D31" s="31">
        <v>206870112</v>
      </c>
      <c r="E31" s="31">
        <v>8044654080</v>
      </c>
      <c r="F31" s="31">
        <v>9040642</v>
      </c>
    </row>
    <row r="32" spans="1:6" x14ac:dyDescent="0.3">
      <c r="A32" s="10">
        <v>41030</v>
      </c>
      <c r="B32" s="31">
        <v>64585808</v>
      </c>
      <c r="C32" s="31">
        <v>44912904</v>
      </c>
      <c r="D32" s="31">
        <v>196377040</v>
      </c>
      <c r="E32" s="31">
        <v>7095313920</v>
      </c>
      <c r="F32" s="31">
        <v>8086736</v>
      </c>
    </row>
    <row r="33" spans="1:6" x14ac:dyDescent="0.3">
      <c r="A33" s="10">
        <v>41061</v>
      </c>
      <c r="B33" s="31">
        <v>56125740</v>
      </c>
      <c r="C33" s="31">
        <v>38781812</v>
      </c>
      <c r="D33" s="31">
        <v>179469056</v>
      </c>
      <c r="E33" s="31">
        <v>7408085504</v>
      </c>
      <c r="F33" s="31">
        <v>7251678</v>
      </c>
    </row>
    <row r="34" spans="1:6" x14ac:dyDescent="0.3">
      <c r="A34" s="10">
        <v>41091</v>
      </c>
      <c r="B34" s="31">
        <v>58482312</v>
      </c>
      <c r="C34" s="31">
        <v>40276592</v>
      </c>
      <c r="D34" s="31">
        <v>187893504</v>
      </c>
      <c r="E34" s="31">
        <v>7788696576</v>
      </c>
      <c r="F34" s="31">
        <v>9483424</v>
      </c>
    </row>
    <row r="35" spans="1:6" x14ac:dyDescent="0.3">
      <c r="A35" s="10">
        <v>41122</v>
      </c>
      <c r="B35" s="31">
        <v>64687680</v>
      </c>
      <c r="C35" s="31">
        <v>44583532</v>
      </c>
      <c r="D35" s="31">
        <v>203155888</v>
      </c>
      <c r="E35" s="31">
        <v>7209520128</v>
      </c>
      <c r="F35" s="31">
        <v>11566846</v>
      </c>
    </row>
    <row r="36" spans="1:6" x14ac:dyDescent="0.3">
      <c r="A36" s="10">
        <v>41153</v>
      </c>
      <c r="B36" s="31">
        <v>64473264</v>
      </c>
      <c r="C36" s="31">
        <v>44356548</v>
      </c>
      <c r="D36" s="31">
        <v>203986736</v>
      </c>
      <c r="E36" s="31">
        <v>6655901184</v>
      </c>
      <c r="F36" s="31">
        <v>14002496</v>
      </c>
    </row>
    <row r="37" spans="1:6" x14ac:dyDescent="0.3">
      <c r="A37" s="10">
        <v>41183</v>
      </c>
      <c r="B37" s="31">
        <v>70097672</v>
      </c>
      <c r="C37" s="31">
        <v>48589760</v>
      </c>
      <c r="D37" s="31">
        <v>211806912</v>
      </c>
      <c r="E37" s="31">
        <v>6908087808</v>
      </c>
      <c r="F37" s="31">
        <v>15271290</v>
      </c>
    </row>
    <row r="38" spans="1:6" x14ac:dyDescent="0.3">
      <c r="A38" s="10">
        <v>41214</v>
      </c>
      <c r="B38" s="31">
        <v>76352304</v>
      </c>
      <c r="C38" s="31">
        <v>53148696</v>
      </c>
      <c r="D38" s="31">
        <v>222232528</v>
      </c>
      <c r="E38" s="31">
        <v>7668860416</v>
      </c>
      <c r="F38" s="31">
        <v>16365916</v>
      </c>
    </row>
    <row r="39" spans="1:6" x14ac:dyDescent="0.3">
      <c r="A39" s="10">
        <v>41244</v>
      </c>
      <c r="B39" s="31">
        <v>73579872</v>
      </c>
      <c r="C39" s="31">
        <v>51739476</v>
      </c>
      <c r="D39" s="31">
        <v>207906144</v>
      </c>
      <c r="E39" s="31">
        <v>7529568256</v>
      </c>
      <c r="F39" s="31">
        <v>18129978</v>
      </c>
    </row>
    <row r="40" spans="1:6" x14ac:dyDescent="0.3">
      <c r="A40" s="10">
        <v>41275</v>
      </c>
      <c r="B40" s="31">
        <v>75785400</v>
      </c>
      <c r="C40" s="31">
        <v>52908104</v>
      </c>
      <c r="D40" s="31">
        <v>218539888</v>
      </c>
      <c r="E40" s="31">
        <v>7615451648</v>
      </c>
      <c r="F40" s="31">
        <v>20719080</v>
      </c>
    </row>
    <row r="41" spans="1:6" x14ac:dyDescent="0.3">
      <c r="A41" s="10">
        <v>41306</v>
      </c>
      <c r="B41" s="31">
        <v>71321712</v>
      </c>
      <c r="C41" s="31">
        <v>51339176</v>
      </c>
      <c r="D41" s="31">
        <v>185091632</v>
      </c>
      <c r="E41" s="31">
        <v>6657366016</v>
      </c>
      <c r="F41" s="31">
        <v>19871920</v>
      </c>
    </row>
    <row r="42" spans="1:6" x14ac:dyDescent="0.3">
      <c r="A42" s="10">
        <v>41334</v>
      </c>
      <c r="B42" s="31">
        <v>65020200</v>
      </c>
      <c r="C42" s="31">
        <v>45887920</v>
      </c>
      <c r="D42" s="31">
        <v>186736064</v>
      </c>
      <c r="E42" s="31">
        <v>6036355072</v>
      </c>
      <c r="F42" s="31">
        <v>17604548</v>
      </c>
    </row>
    <row r="43" spans="1:6" x14ac:dyDescent="0.3">
      <c r="A43" s="10">
        <v>41365</v>
      </c>
      <c r="B43" s="31">
        <v>67315776</v>
      </c>
      <c r="C43" s="31">
        <v>46370232</v>
      </c>
      <c r="D43" s="31">
        <v>209991264</v>
      </c>
      <c r="E43" s="31">
        <v>5391501824</v>
      </c>
      <c r="F43" s="31">
        <v>18301324</v>
      </c>
    </row>
    <row r="44" spans="1:6" x14ac:dyDescent="0.3">
      <c r="A44" s="10">
        <v>41395</v>
      </c>
      <c r="B44" s="31">
        <v>64252544</v>
      </c>
      <c r="C44" s="31">
        <v>44818252</v>
      </c>
      <c r="D44" s="31">
        <v>193385728</v>
      </c>
      <c r="E44" s="31">
        <v>5611339776</v>
      </c>
      <c r="F44" s="31">
        <v>17250052</v>
      </c>
    </row>
    <row r="46" spans="1:6" x14ac:dyDescent="0.3">
      <c r="A46" s="6" t="s">
        <v>326</v>
      </c>
    </row>
  </sheetData>
  <mergeCells count="3">
    <mergeCell ref="A1:F1"/>
    <mergeCell ref="A2:F2"/>
    <mergeCell ref="A3:F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44"/>
  <sheetViews>
    <sheetView showGridLines="0" zoomScale="70" zoomScaleNormal="70" workbookViewId="0">
      <selection sqref="A1:Q33"/>
    </sheetView>
  </sheetViews>
  <sheetFormatPr defaultColWidth="8.77734375" defaultRowHeight="14.4" x14ac:dyDescent="0.3"/>
  <cols>
    <col min="1" max="1" width="8.44140625" bestFit="1" customWidth="1"/>
    <col min="2" max="2" width="12" bestFit="1" customWidth="1"/>
    <col min="3" max="3" width="14.44140625" bestFit="1" customWidth="1"/>
    <col min="4" max="4" width="15" bestFit="1" customWidth="1"/>
    <col min="5" max="5" width="6.33203125" bestFit="1" customWidth="1"/>
    <col min="6" max="6" width="5.6640625" bestFit="1" customWidth="1"/>
    <col min="7" max="7" width="11.44140625" bestFit="1" customWidth="1"/>
    <col min="8" max="8" width="9.5546875" customWidth="1"/>
    <col min="9" max="9" width="28.77734375" hidden="1" customWidth="1"/>
    <col min="10" max="10" width="5.88671875" customWidth="1"/>
    <col min="12" max="12" width="19.21875" customWidth="1"/>
    <col min="14" max="14" width="8.77734375" customWidth="1"/>
    <col min="15" max="15" width="0.33203125" customWidth="1"/>
    <col min="16" max="16" width="33.77734375" customWidth="1"/>
    <col min="18" max="18" width="11.5546875" bestFit="1" customWidth="1"/>
    <col min="19" max="19" width="8.77734375" customWidth="1"/>
  </cols>
  <sheetData>
    <row r="1" spans="1:17" ht="15.6" x14ac:dyDescent="0.3">
      <c r="A1" s="43" t="s">
        <v>366</v>
      </c>
      <c r="B1" s="43"/>
      <c r="C1" s="43"/>
      <c r="D1" s="43"/>
      <c r="E1" s="43"/>
      <c r="F1" s="43"/>
      <c r="G1" s="43"/>
      <c r="H1" s="43"/>
      <c r="K1" s="43" t="s">
        <v>365</v>
      </c>
      <c r="L1" s="43"/>
      <c r="M1" s="43"/>
      <c r="N1" s="43"/>
    </row>
    <row r="2" spans="1:17" ht="15.6" x14ac:dyDescent="0.3">
      <c r="A2" s="44" t="s">
        <v>328</v>
      </c>
      <c r="B2" s="44"/>
      <c r="C2" s="44"/>
      <c r="D2" s="44"/>
      <c r="E2" s="44"/>
      <c r="F2" s="44"/>
      <c r="G2" s="44"/>
      <c r="H2" s="44"/>
      <c r="K2" s="44" t="s">
        <v>328</v>
      </c>
      <c r="L2" s="44"/>
      <c r="M2" s="44"/>
      <c r="N2" s="44"/>
    </row>
    <row r="3" spans="1:17" ht="15.6" x14ac:dyDescent="0.3">
      <c r="A3" s="43" t="s">
        <v>337</v>
      </c>
      <c r="B3" s="43"/>
      <c r="C3" s="43"/>
      <c r="D3" s="43"/>
      <c r="E3" s="43"/>
      <c r="F3" s="43"/>
      <c r="G3" s="43"/>
      <c r="H3" s="43"/>
      <c r="K3" s="43" t="s">
        <v>363</v>
      </c>
      <c r="L3" s="43"/>
      <c r="M3" s="43"/>
      <c r="N3" s="43"/>
    </row>
    <row r="4" spans="1:17" x14ac:dyDescent="0.3">
      <c r="A4" s="37"/>
      <c r="K4" s="37"/>
    </row>
    <row r="6" spans="1:17" x14ac:dyDescent="0.3">
      <c r="A6" s="13" t="s">
        <v>282</v>
      </c>
      <c r="B6" s="6"/>
      <c r="C6" s="6"/>
      <c r="D6" s="6"/>
      <c r="E6" s="6"/>
      <c r="F6" s="6"/>
      <c r="G6" s="6"/>
      <c r="K6" s="13" t="s">
        <v>374</v>
      </c>
      <c r="L6" s="6"/>
      <c r="M6" s="6"/>
      <c r="P6" s="60" t="s">
        <v>370</v>
      </c>
    </row>
    <row r="7" spans="1:17" x14ac:dyDescent="0.3">
      <c r="A7" s="7"/>
      <c r="B7" s="7"/>
      <c r="C7" s="7" t="s">
        <v>335</v>
      </c>
      <c r="D7" s="7"/>
      <c r="E7" s="7"/>
      <c r="F7" s="7"/>
      <c r="G7" s="7"/>
      <c r="H7" s="7"/>
      <c r="I7" s="63"/>
      <c r="K7" s="7"/>
      <c r="L7" s="7"/>
      <c r="M7" s="7"/>
      <c r="N7" s="7"/>
    </row>
    <row r="8" spans="1:17" x14ac:dyDescent="0.3">
      <c r="A8" s="8" t="s">
        <v>292</v>
      </c>
      <c r="B8" s="8" t="s">
        <v>293</v>
      </c>
      <c r="C8" s="8" t="s">
        <v>336</v>
      </c>
      <c r="D8" s="8" t="s">
        <v>294</v>
      </c>
      <c r="E8" s="8" t="s">
        <v>295</v>
      </c>
      <c r="F8" s="8" t="s">
        <v>296</v>
      </c>
      <c r="G8" s="8" t="s">
        <v>297</v>
      </c>
      <c r="H8" s="8" t="s">
        <v>298</v>
      </c>
      <c r="I8" s="62" t="s">
        <v>373</v>
      </c>
      <c r="K8" s="8" t="s">
        <v>292</v>
      </c>
      <c r="L8" s="8" t="s">
        <v>294</v>
      </c>
      <c r="M8" s="8" t="s">
        <v>295</v>
      </c>
      <c r="N8" s="8" t="s">
        <v>298</v>
      </c>
      <c r="P8" s="61" t="s">
        <v>371</v>
      </c>
      <c r="Q8" s="48">
        <f>(SUM(N15:N18)+SUM(I15:I18))/2</f>
        <v>2.1354254008274198</v>
      </c>
    </row>
    <row r="9" spans="1:17" x14ac:dyDescent="0.3">
      <c r="A9" s="11" t="s">
        <v>299</v>
      </c>
      <c r="B9" s="5"/>
      <c r="C9" s="5"/>
      <c r="D9" s="5"/>
      <c r="E9" s="11">
        <v>550</v>
      </c>
      <c r="F9" s="5"/>
      <c r="G9" s="5"/>
      <c r="H9" s="11"/>
      <c r="K9" s="11" t="s">
        <v>299</v>
      </c>
      <c r="L9" s="45">
        <v>3.54</v>
      </c>
      <c r="M9" s="11">
        <v>49</v>
      </c>
      <c r="N9" s="11"/>
      <c r="P9" s="61" t="s">
        <v>372</v>
      </c>
      <c r="Q9" s="48">
        <f>(SUM(N29:N32)+SUM(H29:H32))/2</f>
        <v>8.9474388925427704</v>
      </c>
    </row>
    <row r="10" spans="1:17" x14ac:dyDescent="0.3">
      <c r="A10" s="11" t="s">
        <v>283</v>
      </c>
      <c r="B10" s="18">
        <v>655</v>
      </c>
      <c r="C10" s="18">
        <v>76</v>
      </c>
      <c r="D10" s="18">
        <f>B10+C10</f>
        <v>731</v>
      </c>
      <c r="E10" s="11">
        <v>608</v>
      </c>
      <c r="F10" s="11">
        <v>327</v>
      </c>
      <c r="G10" s="14">
        <f>F10/E10</f>
        <v>0.53782894736842102</v>
      </c>
      <c r="H10" s="17">
        <f t="shared" ref="H10:H17" si="0">D10/AVERAGE(E9:E10)</f>
        <v>1.2625215889464594</v>
      </c>
      <c r="I10" s="48">
        <f>(D10-D24)/(E10-E24)</f>
        <v>0.70264317180616742</v>
      </c>
      <c r="K10" s="11" t="s">
        <v>283</v>
      </c>
      <c r="L10" s="45">
        <v>3.54</v>
      </c>
      <c r="M10" s="11">
        <v>54</v>
      </c>
      <c r="N10" s="17">
        <f>L10/AVERAGE(M9:M10)</f>
        <v>6.8737864077669908E-2</v>
      </c>
    </row>
    <row r="11" spans="1:17" x14ac:dyDescent="0.3">
      <c r="A11" s="11" t="s">
        <v>284</v>
      </c>
      <c r="B11" s="18">
        <v>637</v>
      </c>
      <c r="C11" s="18">
        <v>94</v>
      </c>
      <c r="D11" s="18">
        <f t="shared" ref="D11:D18" si="1">B11+C11</f>
        <v>731</v>
      </c>
      <c r="E11" s="11">
        <v>680</v>
      </c>
      <c r="F11" s="11">
        <v>372</v>
      </c>
      <c r="G11" s="14">
        <f t="shared" ref="G11:G18" si="2">F11/E11</f>
        <v>0.54705882352941182</v>
      </c>
      <c r="H11" s="17">
        <f t="shared" si="0"/>
        <v>1.1350931677018634</v>
      </c>
      <c r="I11" s="48">
        <f t="shared" ref="I11:I18" si="3">(D11-D25)/(E11-E25)</f>
        <v>0.65183752417794971</v>
      </c>
      <c r="J11" s="48"/>
      <c r="K11" s="11" t="s">
        <v>284</v>
      </c>
      <c r="L11" s="45">
        <v>13.29</v>
      </c>
      <c r="M11" s="11">
        <v>68</v>
      </c>
      <c r="N11" s="17">
        <f t="shared" ref="N10:N17" si="4">L11/AVERAGE(M10:M11)</f>
        <v>0.21786885245901638</v>
      </c>
      <c r="O11" s="48"/>
      <c r="P11" s="13" t="s">
        <v>341</v>
      </c>
      <c r="Q11" s="48">
        <f>(((-SUM(H25:H28)+SUM(H29:H32))/8) +((SUM(N25:N28) + SUM(N29:N32))/8))/2</f>
        <v>0.56222618650993661</v>
      </c>
    </row>
    <row r="12" spans="1:17" x14ac:dyDescent="0.3">
      <c r="A12" s="11" t="s">
        <v>285</v>
      </c>
      <c r="B12" s="18">
        <v>776</v>
      </c>
      <c r="C12" s="18">
        <v>119</v>
      </c>
      <c r="D12" s="18">
        <f t="shared" si="1"/>
        <v>895</v>
      </c>
      <c r="E12" s="11">
        <v>739</v>
      </c>
      <c r="F12" s="11">
        <v>417</v>
      </c>
      <c r="G12" s="14">
        <f t="shared" si="2"/>
        <v>0.56427604871447901</v>
      </c>
      <c r="H12" s="17">
        <f t="shared" si="0"/>
        <v>1.2614517265680056</v>
      </c>
      <c r="I12" s="48">
        <f t="shared" si="3"/>
        <v>0.743859649122807</v>
      </c>
      <c r="J12" s="48"/>
      <c r="K12" s="11" t="s">
        <v>285</v>
      </c>
      <c r="L12" s="45">
        <v>13.29</v>
      </c>
      <c r="M12" s="11">
        <v>85</v>
      </c>
      <c r="N12" s="17">
        <f t="shared" si="4"/>
        <v>0.17372549019607841</v>
      </c>
      <c r="O12" s="48"/>
      <c r="P12" s="13" t="s">
        <v>342</v>
      </c>
      <c r="Q12" s="48">
        <f>(((-SUM(I11:I14)+SUM(I15:I18))/8) +((SUM(N11:N14) + SUM(N15:N18))/8))/2</f>
        <v>0.12052004369144459</v>
      </c>
    </row>
    <row r="13" spans="1:17" x14ac:dyDescent="0.3">
      <c r="A13" s="11" t="s">
        <v>286</v>
      </c>
      <c r="B13" s="18">
        <v>798</v>
      </c>
      <c r="C13" s="18">
        <v>156</v>
      </c>
      <c r="D13" s="18">
        <f t="shared" si="1"/>
        <v>954</v>
      </c>
      <c r="E13" s="11">
        <v>800</v>
      </c>
      <c r="F13" s="11">
        <v>457</v>
      </c>
      <c r="G13" s="14">
        <f t="shared" si="2"/>
        <v>0.57125000000000004</v>
      </c>
      <c r="H13" s="17">
        <f t="shared" si="0"/>
        <v>1.239766081871345</v>
      </c>
      <c r="I13" s="48">
        <f t="shared" si="3"/>
        <v>0.75641025641025639</v>
      </c>
      <c r="J13" s="48"/>
      <c r="K13" s="11" t="s">
        <v>286</v>
      </c>
      <c r="L13" s="45">
        <v>13.29</v>
      </c>
      <c r="M13" s="11">
        <v>101</v>
      </c>
      <c r="N13" s="17">
        <f t="shared" si="4"/>
        <v>0.14290322580645159</v>
      </c>
      <c r="O13" s="48"/>
    </row>
    <row r="14" spans="1:17" x14ac:dyDescent="0.3">
      <c r="A14" s="11" t="s">
        <v>287</v>
      </c>
      <c r="B14" s="18">
        <v>943</v>
      </c>
      <c r="C14" s="18">
        <v>188</v>
      </c>
      <c r="D14" s="18">
        <f t="shared" si="1"/>
        <v>1131</v>
      </c>
      <c r="E14" s="11">
        <v>845</v>
      </c>
      <c r="F14" s="11">
        <v>483</v>
      </c>
      <c r="G14" s="14">
        <f t="shared" si="2"/>
        <v>0.57159763313609468</v>
      </c>
      <c r="H14" s="58">
        <f t="shared" si="0"/>
        <v>1.3750759878419452</v>
      </c>
      <c r="I14" s="48">
        <f t="shared" si="3"/>
        <v>0.84684684684684686</v>
      </c>
      <c r="J14" s="48"/>
      <c r="K14" s="11" t="s">
        <v>287</v>
      </c>
      <c r="L14" s="45">
        <v>13.29</v>
      </c>
      <c r="M14" s="11">
        <v>117</v>
      </c>
      <c r="N14" s="17">
        <f t="shared" si="4"/>
        <v>0.12192660550458714</v>
      </c>
      <c r="O14" s="48"/>
      <c r="P14" s="48"/>
      <c r="Q14" s="48"/>
    </row>
    <row r="15" spans="1:17" x14ac:dyDescent="0.3">
      <c r="A15" s="11" t="s">
        <v>288</v>
      </c>
      <c r="B15" s="18">
        <v>872</v>
      </c>
      <c r="C15" s="18">
        <v>186</v>
      </c>
      <c r="D15" s="18">
        <f t="shared" si="1"/>
        <v>1058</v>
      </c>
      <c r="E15" s="11">
        <v>901</v>
      </c>
      <c r="F15" s="11">
        <v>526</v>
      </c>
      <c r="G15" s="14">
        <f t="shared" si="2"/>
        <v>0.58379578246392894</v>
      </c>
      <c r="H15" s="58">
        <f t="shared" si="0"/>
        <v>1.2119129438717067</v>
      </c>
      <c r="I15" s="48">
        <f t="shared" si="3"/>
        <v>0.74233983286908078</v>
      </c>
      <c r="J15" s="26"/>
      <c r="K15" s="11" t="s">
        <v>288</v>
      </c>
      <c r="L15" s="45">
        <v>39.619999999999997</v>
      </c>
      <c r="M15" s="11">
        <v>138</v>
      </c>
      <c r="N15" s="17">
        <f t="shared" si="4"/>
        <v>0.31074509803921568</v>
      </c>
      <c r="P15" s="48"/>
      <c r="Q15" s="48"/>
    </row>
    <row r="16" spans="1:17" ht="28.8" x14ac:dyDescent="0.3">
      <c r="A16" s="11" t="s">
        <v>289</v>
      </c>
      <c r="B16" s="18">
        <v>992</v>
      </c>
      <c r="C16" s="18">
        <v>192</v>
      </c>
      <c r="D16" s="18">
        <f t="shared" si="1"/>
        <v>1184</v>
      </c>
      <c r="E16" s="11">
        <v>955</v>
      </c>
      <c r="F16" s="11">
        <v>552</v>
      </c>
      <c r="G16" s="14">
        <f t="shared" si="2"/>
        <v>0.57801047120418847</v>
      </c>
      <c r="H16" s="58">
        <f t="shared" si="0"/>
        <v>1.2758620689655173</v>
      </c>
      <c r="I16" s="48">
        <f t="shared" si="3"/>
        <v>0.77243172951885564</v>
      </c>
      <c r="J16" s="26"/>
      <c r="K16" s="11" t="s">
        <v>289</v>
      </c>
      <c r="L16" s="45">
        <v>39.619999999999997</v>
      </c>
      <c r="M16" s="11">
        <v>151</v>
      </c>
      <c r="N16" s="17">
        <f t="shared" si="4"/>
        <v>0.27418685121107267</v>
      </c>
      <c r="P16" s="66" t="s">
        <v>375</v>
      </c>
      <c r="Q16" s="65">
        <f>(E32/E18 + M32/M18)/2</f>
        <v>0.2130041973791974</v>
      </c>
    </row>
    <row r="17" spans="1:18" x14ac:dyDescent="0.3">
      <c r="A17" s="11" t="s">
        <v>290</v>
      </c>
      <c r="B17" s="18">
        <v>1086</v>
      </c>
      <c r="C17" s="18">
        <v>176</v>
      </c>
      <c r="D17" s="18">
        <f t="shared" si="1"/>
        <v>1262</v>
      </c>
      <c r="E17" s="11">
        <v>1007</v>
      </c>
      <c r="F17" s="11">
        <v>584</v>
      </c>
      <c r="G17" s="14">
        <f t="shared" si="2"/>
        <v>0.57994041708043698</v>
      </c>
      <c r="H17" s="58">
        <f t="shared" si="0"/>
        <v>1.2864424057084607</v>
      </c>
      <c r="I17" s="48">
        <f t="shared" si="3"/>
        <v>0.76405867970660146</v>
      </c>
      <c r="J17" s="26"/>
      <c r="K17" s="11" t="s">
        <v>290</v>
      </c>
      <c r="L17" s="45">
        <v>39.619999999999997</v>
      </c>
      <c r="M17" s="11">
        <v>167</v>
      </c>
      <c r="N17" s="17">
        <f t="shared" si="4"/>
        <v>0.2491823899371069</v>
      </c>
      <c r="P17" s="66"/>
      <c r="Q17" s="48"/>
    </row>
    <row r="18" spans="1:18" x14ac:dyDescent="0.3">
      <c r="A18" s="12" t="s">
        <v>291</v>
      </c>
      <c r="B18" s="20">
        <v>1329</v>
      </c>
      <c r="C18" s="20">
        <v>256</v>
      </c>
      <c r="D18" s="20">
        <f t="shared" si="1"/>
        <v>1585</v>
      </c>
      <c r="E18" s="12">
        <v>1056</v>
      </c>
      <c r="F18" s="12">
        <v>618</v>
      </c>
      <c r="G18" s="15">
        <f t="shared" si="2"/>
        <v>0.58522727272727271</v>
      </c>
      <c r="H18" s="19">
        <f>D18/AVERAGE(E17:E18)</f>
        <v>1.5365971885603491</v>
      </c>
      <c r="I18" s="48">
        <f t="shared" si="3"/>
        <v>0.93279258400927001</v>
      </c>
      <c r="J18" s="26"/>
      <c r="K18" s="12" t="s">
        <v>291</v>
      </c>
      <c r="L18" s="59">
        <v>39.619999999999997</v>
      </c>
      <c r="M18" s="12">
        <v>185</v>
      </c>
      <c r="N18" s="19">
        <f>L18/AVERAGE(M17:M18)</f>
        <v>0.22511363636363635</v>
      </c>
      <c r="P18" s="66"/>
      <c r="Q18" s="26"/>
    </row>
    <row r="19" spans="1:18" x14ac:dyDescent="0.3">
      <c r="A19" s="11"/>
      <c r="B19" s="11"/>
      <c r="C19" s="11"/>
      <c r="D19" s="11"/>
      <c r="E19" s="11"/>
      <c r="F19" s="6"/>
      <c r="G19" s="6"/>
      <c r="H19" s="48"/>
      <c r="I19" s="48"/>
      <c r="K19" s="11"/>
      <c r="L19" s="11"/>
      <c r="M19" s="11"/>
      <c r="N19" s="48"/>
      <c r="P19" s="48"/>
      <c r="Q19" s="48"/>
    </row>
    <row r="20" spans="1:18" x14ac:dyDescent="0.3">
      <c r="A20" s="13" t="s">
        <v>334</v>
      </c>
      <c r="B20" s="6"/>
      <c r="C20" s="6"/>
      <c r="D20" s="6"/>
      <c r="E20" s="6"/>
      <c r="F20" s="6"/>
      <c r="G20" s="6"/>
      <c r="H20" s="48"/>
      <c r="I20" s="48"/>
      <c r="K20" s="13" t="s">
        <v>334</v>
      </c>
      <c r="L20" s="6"/>
      <c r="M20" s="6"/>
      <c r="N20" s="48"/>
      <c r="P20" s="48"/>
    </row>
    <row r="21" spans="1:18" x14ac:dyDescent="0.3">
      <c r="A21" s="7"/>
      <c r="B21" s="7"/>
      <c r="C21" s="7" t="s">
        <v>335</v>
      </c>
      <c r="D21" s="7"/>
      <c r="E21" s="7"/>
      <c r="F21" s="7"/>
      <c r="G21" s="7"/>
      <c r="H21" s="7"/>
      <c r="I21" s="48"/>
      <c r="K21" s="7"/>
      <c r="L21" s="7"/>
      <c r="M21" s="7"/>
      <c r="N21" s="7"/>
      <c r="P21" s="48"/>
    </row>
    <row r="22" spans="1:18" x14ac:dyDescent="0.3">
      <c r="A22" s="8" t="s">
        <v>292</v>
      </c>
      <c r="B22" s="8" t="s">
        <v>293</v>
      </c>
      <c r="C22" s="8" t="s">
        <v>336</v>
      </c>
      <c r="D22" s="8" t="s">
        <v>294</v>
      </c>
      <c r="E22" s="8" t="s">
        <v>295</v>
      </c>
      <c r="F22" s="8" t="s">
        <v>296</v>
      </c>
      <c r="G22" s="8" t="s">
        <v>297</v>
      </c>
      <c r="H22" s="8" t="s">
        <v>298</v>
      </c>
      <c r="K22" s="8" t="s">
        <v>292</v>
      </c>
      <c r="L22" s="8" t="s">
        <v>294</v>
      </c>
      <c r="M22" s="8" t="s">
        <v>295</v>
      </c>
      <c r="N22" s="8" t="s">
        <v>298</v>
      </c>
      <c r="P22" s="48"/>
    </row>
    <row r="23" spans="1:18" x14ac:dyDescent="0.3">
      <c r="A23" s="11" t="s">
        <v>299</v>
      </c>
      <c r="B23" s="5"/>
      <c r="C23" s="5"/>
      <c r="D23" s="5"/>
      <c r="E23" s="11">
        <v>144</v>
      </c>
      <c r="F23" s="5"/>
      <c r="G23" s="5"/>
      <c r="H23" s="11"/>
      <c r="K23" s="11" t="s">
        <v>299</v>
      </c>
      <c r="L23" s="45">
        <v>3.5350000000000001</v>
      </c>
      <c r="M23" s="11">
        <v>14</v>
      </c>
      <c r="N23" s="11"/>
      <c r="P23" s="48"/>
      <c r="Q23" s="48"/>
    </row>
    <row r="24" spans="1:18" x14ac:dyDescent="0.3">
      <c r="A24" s="11" t="s">
        <v>283</v>
      </c>
      <c r="B24" s="18">
        <v>359</v>
      </c>
      <c r="C24" s="18">
        <v>53</v>
      </c>
      <c r="D24" s="18">
        <f>B24+C24</f>
        <v>412</v>
      </c>
      <c r="E24" s="11">
        <v>154</v>
      </c>
      <c r="F24" s="11">
        <v>99</v>
      </c>
      <c r="G24" s="14">
        <f>F24/E24</f>
        <v>0.6428571428571429</v>
      </c>
      <c r="H24" s="17">
        <f t="shared" ref="H24:H31" si="5">D24/AVERAGE(E23:E24)</f>
        <v>2.7651006711409396</v>
      </c>
      <c r="K24" s="11" t="s">
        <v>283</v>
      </c>
      <c r="L24" s="46">
        <v>3.54</v>
      </c>
      <c r="M24" s="11">
        <v>15</v>
      </c>
      <c r="N24" s="17">
        <f t="shared" ref="N24:N31" si="6">L24/AVERAGE(M23:M24)</f>
        <v>0.24413793103448275</v>
      </c>
      <c r="P24" s="48"/>
      <c r="Q24" s="48"/>
      <c r="R24" s="48"/>
    </row>
    <row r="25" spans="1:18" x14ac:dyDescent="0.3">
      <c r="A25" s="11" t="s">
        <v>284</v>
      </c>
      <c r="B25" s="18">
        <v>332</v>
      </c>
      <c r="C25" s="18">
        <v>62</v>
      </c>
      <c r="D25" s="18">
        <f t="shared" ref="D25:D32" si="7">B25+C25</f>
        <v>394</v>
      </c>
      <c r="E25" s="11">
        <v>163</v>
      </c>
      <c r="F25" s="11">
        <v>105</v>
      </c>
      <c r="G25" s="14">
        <f t="shared" ref="G25:G32" si="8">F25/E25</f>
        <v>0.64417177914110424</v>
      </c>
      <c r="H25" s="17">
        <f t="shared" si="5"/>
        <v>2.4858044164037856</v>
      </c>
      <c r="I25" s="48"/>
      <c r="J25" s="48"/>
      <c r="K25" s="11" t="s">
        <v>284</v>
      </c>
      <c r="L25" s="46">
        <v>13.28875</v>
      </c>
      <c r="M25" s="11">
        <v>19</v>
      </c>
      <c r="N25" s="17">
        <f t="shared" si="6"/>
        <v>0.78169117647058828</v>
      </c>
      <c r="O25" s="48"/>
      <c r="P25" s="48"/>
      <c r="Q25" s="48"/>
      <c r="R25" s="48"/>
    </row>
    <row r="26" spans="1:18" x14ac:dyDescent="0.3">
      <c r="A26" s="11" t="s">
        <v>285</v>
      </c>
      <c r="B26" s="18">
        <v>394</v>
      </c>
      <c r="C26" s="18">
        <v>77</v>
      </c>
      <c r="D26" s="18">
        <f t="shared" si="7"/>
        <v>471</v>
      </c>
      <c r="E26" s="11">
        <v>169</v>
      </c>
      <c r="F26" s="11">
        <v>117</v>
      </c>
      <c r="G26" s="14">
        <f t="shared" si="8"/>
        <v>0.69230769230769229</v>
      </c>
      <c r="H26" s="17">
        <f t="shared" si="5"/>
        <v>2.8373493975903616</v>
      </c>
      <c r="I26" s="48"/>
      <c r="J26" s="48"/>
      <c r="K26" s="11" t="s">
        <v>285</v>
      </c>
      <c r="L26" s="46">
        <v>13.29</v>
      </c>
      <c r="M26" s="11">
        <v>23</v>
      </c>
      <c r="N26" s="17">
        <f t="shared" si="6"/>
        <v>0.63285714285714278</v>
      </c>
      <c r="O26" s="48"/>
      <c r="Q26" s="48"/>
      <c r="R26" s="48"/>
    </row>
    <row r="27" spans="1:18" x14ac:dyDescent="0.3">
      <c r="A27" s="11" t="s">
        <v>286</v>
      </c>
      <c r="B27" s="18">
        <v>395</v>
      </c>
      <c r="C27" s="18">
        <v>87</v>
      </c>
      <c r="D27" s="18">
        <f t="shared" si="7"/>
        <v>482</v>
      </c>
      <c r="E27" s="11">
        <v>176</v>
      </c>
      <c r="F27" s="11">
        <v>124</v>
      </c>
      <c r="G27" s="14">
        <f t="shared" si="8"/>
        <v>0.70454545454545459</v>
      </c>
      <c r="H27" s="17">
        <f t="shared" si="5"/>
        <v>2.7942028985507248</v>
      </c>
      <c r="I27" s="48"/>
      <c r="J27" s="48"/>
      <c r="K27" s="11" t="s">
        <v>286</v>
      </c>
      <c r="L27" s="46">
        <v>13.29</v>
      </c>
      <c r="M27" s="11">
        <v>27</v>
      </c>
      <c r="N27" s="17">
        <f t="shared" si="6"/>
        <v>0.53159999999999996</v>
      </c>
      <c r="O27" s="48"/>
      <c r="Q27" s="48"/>
      <c r="R27" s="48"/>
    </row>
    <row r="28" spans="1:18" x14ac:dyDescent="0.3">
      <c r="A28" s="11" t="s">
        <v>287</v>
      </c>
      <c r="B28" s="18">
        <v>462</v>
      </c>
      <c r="C28" s="18">
        <v>105</v>
      </c>
      <c r="D28" s="18">
        <f t="shared" si="7"/>
        <v>567</v>
      </c>
      <c r="E28" s="11">
        <v>179</v>
      </c>
      <c r="F28" s="11">
        <v>126</v>
      </c>
      <c r="G28" s="14">
        <f t="shared" si="8"/>
        <v>0.7039106145251397</v>
      </c>
      <c r="H28" s="17">
        <f t="shared" si="5"/>
        <v>3.1943661971830988</v>
      </c>
      <c r="I28" s="48"/>
      <c r="J28" s="48"/>
      <c r="K28" s="11" t="s">
        <v>287</v>
      </c>
      <c r="L28" s="46">
        <v>13.29</v>
      </c>
      <c r="M28" s="11">
        <v>30</v>
      </c>
      <c r="N28" s="17">
        <f t="shared" si="6"/>
        <v>0.46631578947368418</v>
      </c>
      <c r="O28" s="48"/>
      <c r="Q28" s="48"/>
      <c r="R28" s="48"/>
    </row>
    <row r="29" spans="1:18" x14ac:dyDescent="0.3">
      <c r="A29" s="11" t="s">
        <v>288</v>
      </c>
      <c r="B29" s="18">
        <v>419</v>
      </c>
      <c r="C29" s="18">
        <v>106</v>
      </c>
      <c r="D29" s="18">
        <f t="shared" si="7"/>
        <v>525</v>
      </c>
      <c r="E29" s="11">
        <v>183</v>
      </c>
      <c r="F29" s="11">
        <v>129</v>
      </c>
      <c r="G29" s="14">
        <f t="shared" si="8"/>
        <v>0.70491803278688525</v>
      </c>
      <c r="H29" s="17">
        <f t="shared" si="5"/>
        <v>2.9005524861878453</v>
      </c>
      <c r="I29" s="48"/>
      <c r="K29" s="11" t="s">
        <v>288</v>
      </c>
      <c r="L29" s="46">
        <v>39.616250000000001</v>
      </c>
      <c r="M29" s="11">
        <v>34</v>
      </c>
      <c r="N29" s="17">
        <f t="shared" si="6"/>
        <v>1.2380078125</v>
      </c>
      <c r="P29" s="48"/>
      <c r="Q29" s="48"/>
      <c r="R29" s="48"/>
    </row>
    <row r="30" spans="1:18" x14ac:dyDescent="0.3">
      <c r="A30" s="11" t="s">
        <v>289</v>
      </c>
      <c r="B30" s="18">
        <v>479</v>
      </c>
      <c r="C30" s="18">
        <v>111</v>
      </c>
      <c r="D30" s="18">
        <f t="shared" si="7"/>
        <v>590</v>
      </c>
      <c r="E30" s="11">
        <v>186</v>
      </c>
      <c r="F30" s="11">
        <v>130</v>
      </c>
      <c r="G30" s="14">
        <f t="shared" si="8"/>
        <v>0.69892473118279574</v>
      </c>
      <c r="H30" s="17">
        <f t="shared" si="5"/>
        <v>3.1978319783197833</v>
      </c>
      <c r="I30" s="48"/>
      <c r="K30" s="11" t="s">
        <v>289</v>
      </c>
      <c r="L30" s="46">
        <v>39.619999999999997</v>
      </c>
      <c r="M30" s="11">
        <v>37</v>
      </c>
      <c r="N30" s="17">
        <f t="shared" si="6"/>
        <v>1.1160563380281689</v>
      </c>
      <c r="Q30" s="48"/>
      <c r="R30" s="48"/>
    </row>
    <row r="31" spans="1:18" x14ac:dyDescent="0.3">
      <c r="A31" s="11" t="s">
        <v>290</v>
      </c>
      <c r="B31" s="18">
        <v>538</v>
      </c>
      <c r="C31" s="18">
        <v>99</v>
      </c>
      <c r="D31" s="18">
        <f t="shared" si="7"/>
        <v>637</v>
      </c>
      <c r="E31" s="11">
        <v>189</v>
      </c>
      <c r="F31" s="11">
        <v>132</v>
      </c>
      <c r="G31" s="14">
        <f t="shared" si="8"/>
        <v>0.69841269841269837</v>
      </c>
      <c r="H31" s="17">
        <f t="shared" si="5"/>
        <v>3.3973333333333335</v>
      </c>
      <c r="I31" s="48"/>
      <c r="K31" s="11" t="s">
        <v>290</v>
      </c>
      <c r="L31" s="46">
        <v>39.619999999999997</v>
      </c>
      <c r="M31" s="11">
        <v>40</v>
      </c>
      <c r="N31" s="17">
        <f t="shared" si="6"/>
        <v>1.0290909090909091</v>
      </c>
      <c r="Q31" s="48"/>
      <c r="R31" s="48"/>
    </row>
    <row r="32" spans="1:18" x14ac:dyDescent="0.3">
      <c r="A32" s="12" t="s">
        <v>291</v>
      </c>
      <c r="B32" s="20">
        <v>631</v>
      </c>
      <c r="C32" s="20">
        <v>149</v>
      </c>
      <c r="D32" s="20">
        <f t="shared" si="7"/>
        <v>780</v>
      </c>
      <c r="E32" s="12">
        <v>193</v>
      </c>
      <c r="F32" s="12">
        <v>135</v>
      </c>
      <c r="G32" s="15">
        <f t="shared" si="8"/>
        <v>0.69948186528497414</v>
      </c>
      <c r="H32" s="19">
        <f>D32/AVERAGE(E31:E32)</f>
        <v>4.0837696335078535</v>
      </c>
      <c r="I32" s="48"/>
      <c r="K32" s="12" t="s">
        <v>291</v>
      </c>
      <c r="L32" s="47">
        <v>39.619999999999997</v>
      </c>
      <c r="M32" s="12">
        <v>45</v>
      </c>
      <c r="N32" s="19">
        <f>L32/AVERAGE(M31:M32)</f>
        <v>0.93223529411764705</v>
      </c>
      <c r="Q32" s="48"/>
      <c r="R32" s="48"/>
    </row>
    <row r="33" spans="1:18" x14ac:dyDescent="0.3">
      <c r="B33" s="6"/>
      <c r="C33" s="6"/>
      <c r="D33" s="6"/>
      <c r="E33" s="6"/>
      <c r="F33" s="6"/>
      <c r="G33" s="6"/>
      <c r="H33" s="48"/>
      <c r="I33" s="48"/>
      <c r="N33" s="48"/>
      <c r="Q33" s="48"/>
      <c r="R33" s="48"/>
    </row>
    <row r="34" spans="1:18" x14ac:dyDescent="0.3">
      <c r="A34" s="6" t="s">
        <v>300</v>
      </c>
      <c r="B34" s="6"/>
      <c r="C34" s="6"/>
      <c r="D34" s="6"/>
      <c r="E34" s="6"/>
      <c r="F34" s="6"/>
      <c r="G34" s="6"/>
      <c r="I34" s="48"/>
      <c r="Q34" s="48"/>
      <c r="R34" s="64"/>
    </row>
    <row r="36" spans="1:18" x14ac:dyDescent="0.3">
      <c r="A36" s="6" t="s">
        <v>338</v>
      </c>
    </row>
    <row r="37" spans="1:18" x14ac:dyDescent="0.3">
      <c r="A37" s="6"/>
    </row>
    <row r="38" spans="1:18" ht="15.75" customHeight="1" x14ac:dyDescent="0.3">
      <c r="A38" s="16"/>
    </row>
    <row r="40" spans="1:18" x14ac:dyDescent="0.3">
      <c r="D40" s="26"/>
    </row>
    <row r="41" spans="1:18" x14ac:dyDescent="0.3">
      <c r="D41" s="26"/>
      <c r="H41" s="48"/>
    </row>
    <row r="42" spans="1:18" x14ac:dyDescent="0.3">
      <c r="D42" s="26"/>
      <c r="H42" s="48"/>
    </row>
    <row r="43" spans="1:18" x14ac:dyDescent="0.3">
      <c r="D43" s="26"/>
      <c r="H43" s="48"/>
    </row>
    <row r="44" spans="1:18" x14ac:dyDescent="0.3">
      <c r="D44" s="26"/>
      <c r="H44" s="48"/>
    </row>
  </sheetData>
  <mergeCells count="6">
    <mergeCell ref="A1:H1"/>
    <mergeCell ref="A2:H2"/>
    <mergeCell ref="A3:H3"/>
    <mergeCell ref="K1:N1"/>
    <mergeCell ref="K2:N2"/>
    <mergeCell ref="K3:N3"/>
  </mergeCells>
  <pageMargins left="0.7" right="0.7" top="0.75" bottom="0.75" header="0.3" footer="0.3"/>
  <ignoredErrors>
    <ignoredError sqref="H10:H11 H12:H14 H24:H32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22"/>
  <sheetViews>
    <sheetView showGridLines="0" tabSelected="1" zoomScale="85" zoomScaleNormal="85" workbookViewId="0">
      <selection activeCell="E22" sqref="E22"/>
    </sheetView>
  </sheetViews>
  <sheetFormatPr defaultColWidth="9.109375" defaultRowHeight="13.8" x14ac:dyDescent="0.25"/>
  <cols>
    <col min="1" max="1" width="27.6640625" style="6" bestFit="1" customWidth="1"/>
    <col min="2" max="2" width="17.44140625" style="6" bestFit="1" customWidth="1"/>
    <col min="3" max="10" width="8" style="6" bestFit="1" customWidth="1"/>
    <col min="11" max="11" width="9" style="6" bestFit="1" customWidth="1"/>
    <col min="12" max="12" width="8" style="6" customWidth="1"/>
    <col min="13" max="13" width="12.33203125" style="6" bestFit="1" customWidth="1"/>
    <col min="14" max="14" width="7.44140625" style="6" bestFit="1" customWidth="1"/>
    <col min="15" max="15" width="16.44140625" style="6" bestFit="1" customWidth="1"/>
    <col min="16" max="16384" width="9.109375" style="6"/>
  </cols>
  <sheetData>
    <row r="1" spans="1:15" ht="15.6" x14ac:dyDescent="0.25">
      <c r="A1" s="43" t="s">
        <v>339</v>
      </c>
      <c r="B1" s="43"/>
      <c r="C1" s="43"/>
      <c r="D1" s="43"/>
      <c r="E1" s="43"/>
      <c r="F1" s="43"/>
    </row>
    <row r="2" spans="1:15" ht="15.6" x14ac:dyDescent="0.25">
      <c r="A2" s="44" t="s">
        <v>328</v>
      </c>
      <c r="B2" s="44"/>
      <c r="C2" s="44"/>
      <c r="D2" s="44"/>
      <c r="E2" s="44"/>
      <c r="F2" s="44"/>
    </row>
    <row r="3" spans="1:15" ht="15.6" x14ac:dyDescent="0.25">
      <c r="A3" s="43" t="s">
        <v>340</v>
      </c>
      <c r="B3" s="43"/>
      <c r="C3" s="43"/>
      <c r="D3" s="43"/>
      <c r="E3" s="43"/>
      <c r="F3" s="43"/>
    </row>
    <row r="6" spans="1:15" ht="14.4" x14ac:dyDescent="0.3">
      <c r="A6" s="22" t="s">
        <v>301</v>
      </c>
      <c r="D6" s="22" t="s">
        <v>303</v>
      </c>
      <c r="M6" s="22" t="s">
        <v>316</v>
      </c>
    </row>
    <row r="7" spans="1:15" x14ac:dyDescent="0.25">
      <c r="A7" s="6" t="s">
        <v>319</v>
      </c>
      <c r="B7" s="39">
        <f>('Exhibit 1'!C44/'Exhibit 1'!C32)^(1/12)-1</f>
        <v>1.5184757357995959E-2</v>
      </c>
      <c r="D7" s="6" t="s">
        <v>345</v>
      </c>
      <c r="M7" s="11"/>
      <c r="N7" s="12" t="s">
        <v>317</v>
      </c>
      <c r="O7" s="12" t="s">
        <v>318</v>
      </c>
    </row>
    <row r="8" spans="1:15" x14ac:dyDescent="0.25">
      <c r="A8" s="6" t="s">
        <v>343</v>
      </c>
      <c r="B8" s="54">
        <f>(33%-20.7%)/9</f>
        <v>1.3666666666666669E-2</v>
      </c>
      <c r="C8" s="55"/>
      <c r="D8" s="55" t="s">
        <v>346</v>
      </c>
      <c r="E8" s="55"/>
      <c r="F8" s="55"/>
      <c r="G8" s="55"/>
      <c r="H8" s="55"/>
      <c r="I8" s="55"/>
      <c r="J8" s="55"/>
      <c r="M8" s="11">
        <v>1</v>
      </c>
      <c r="N8" s="10">
        <v>41426</v>
      </c>
      <c r="O8" s="32">
        <f>'Exhibit 1'!C44*(1+B7)/1000000</f>
        <v>138.55028785696786</v>
      </c>
    </row>
    <row r="9" spans="1:15" x14ac:dyDescent="0.25">
      <c r="A9" s="6" t="s">
        <v>306</v>
      </c>
      <c r="B9" s="51">
        <v>2</v>
      </c>
      <c r="D9" s="6" t="s">
        <v>309</v>
      </c>
      <c r="M9" s="11">
        <v>2</v>
      </c>
      <c r="N9" s="10">
        <v>41456</v>
      </c>
      <c r="O9" s="32">
        <f>O8*(1+$B$7)</f>
        <v>140.65414035995641</v>
      </c>
    </row>
    <row r="10" spans="1:15" ht="14.4" x14ac:dyDescent="0.3">
      <c r="A10" s="6" t="s">
        <v>341</v>
      </c>
      <c r="B10" s="56">
        <v>0.56000000000000005</v>
      </c>
      <c r="C10" s="57"/>
      <c r="D10" s="55" t="s">
        <v>347</v>
      </c>
      <c r="E10" s="55"/>
      <c r="F10" s="55"/>
      <c r="G10" s="55"/>
      <c r="H10" s="55"/>
      <c r="I10" s="55"/>
      <c r="M10" s="11">
        <v>3</v>
      </c>
      <c r="N10" s="10">
        <v>41487</v>
      </c>
      <c r="O10" s="32">
        <f t="shared" ref="O10:O73" si="0">O9*(1+$B$7)</f>
        <v>142.78993935271987</v>
      </c>
    </row>
    <row r="11" spans="1:15" ht="14.4" x14ac:dyDescent="0.3">
      <c r="A11" s="6" t="s">
        <v>342</v>
      </c>
      <c r="B11" s="56">
        <v>0.12</v>
      </c>
      <c r="C11" s="57"/>
      <c r="D11" s="55" t="s">
        <v>348</v>
      </c>
      <c r="E11" s="55"/>
      <c r="F11" s="55"/>
      <c r="G11" s="55"/>
      <c r="H11" s="55"/>
      <c r="I11" s="55"/>
      <c r="M11" s="11">
        <v>4</v>
      </c>
      <c r="N11" s="10">
        <v>41518</v>
      </c>
      <c r="O11" s="32">
        <f t="shared" si="0"/>
        <v>144.95816993495387</v>
      </c>
    </row>
    <row r="12" spans="1:15" x14ac:dyDescent="0.25">
      <c r="A12" s="6" t="s">
        <v>315</v>
      </c>
      <c r="B12" s="52">
        <f>1612000/5089000</f>
        <v>0.31676164275889174</v>
      </c>
      <c r="D12" s="6" t="s">
        <v>350</v>
      </c>
      <c r="M12" s="11">
        <v>5</v>
      </c>
      <c r="N12" s="10">
        <v>41548</v>
      </c>
      <c r="O12" s="32">
        <f t="shared" si="0"/>
        <v>147.1593245724753</v>
      </c>
    </row>
    <row r="13" spans="1:15" ht="15" customHeight="1" x14ac:dyDescent="0.25">
      <c r="A13" s="6" t="s">
        <v>311</v>
      </c>
      <c r="B13" s="51">
        <f>6.75/1.5</f>
        <v>4.5</v>
      </c>
      <c r="D13" s="6" t="s">
        <v>349</v>
      </c>
      <c r="M13" s="11">
        <v>6</v>
      </c>
      <c r="N13" s="10">
        <v>41579</v>
      </c>
      <c r="O13" s="32">
        <f t="shared" si="0"/>
        <v>149.39390320907492</v>
      </c>
    </row>
    <row r="14" spans="1:15" ht="15.75" customHeight="1" x14ac:dyDescent="0.25">
      <c r="A14" s="6" t="s">
        <v>307</v>
      </c>
      <c r="B14" s="53">
        <v>0.1</v>
      </c>
      <c r="D14" s="6" t="s">
        <v>351</v>
      </c>
      <c r="M14" s="11">
        <v>7</v>
      </c>
      <c r="N14" s="10">
        <v>41609</v>
      </c>
      <c r="O14" s="32">
        <f t="shared" si="0"/>
        <v>151.66241338006867</v>
      </c>
    </row>
    <row r="15" spans="1:15" ht="15.75" customHeight="1" x14ac:dyDescent="0.25">
      <c r="A15" s="6" t="s">
        <v>308</v>
      </c>
      <c r="B15" s="53">
        <v>0.03</v>
      </c>
      <c r="D15" s="6" t="s">
        <v>344</v>
      </c>
      <c r="M15" s="11">
        <v>8</v>
      </c>
      <c r="N15" s="10">
        <v>41640</v>
      </c>
      <c r="O15" s="32">
        <f t="shared" si="0"/>
        <v>153.96537032757308</v>
      </c>
    </row>
    <row r="16" spans="1:15" ht="15.75" customHeight="1" x14ac:dyDescent="0.25">
      <c r="M16" s="11">
        <v>9</v>
      </c>
      <c r="N16" s="10">
        <v>41671</v>
      </c>
      <c r="O16" s="32">
        <f t="shared" si="0"/>
        <v>156.30329711753126</v>
      </c>
    </row>
    <row r="17" spans="1:15" ht="14.4" x14ac:dyDescent="0.3">
      <c r="A17" s="22" t="s">
        <v>302</v>
      </c>
      <c r="M17" s="11">
        <v>10</v>
      </c>
      <c r="N17" s="10">
        <v>41699</v>
      </c>
      <c r="O17" s="32">
        <f t="shared" si="0"/>
        <v>158.67672475851572</v>
      </c>
    </row>
    <row r="18" spans="1:15" x14ac:dyDescent="0.25">
      <c r="B18" s="29">
        <v>2013</v>
      </c>
      <c r="C18" s="29">
        <v>2014</v>
      </c>
      <c r="D18" s="29">
        <v>2015</v>
      </c>
      <c r="E18" s="29">
        <v>2016</v>
      </c>
      <c r="F18" s="29">
        <v>2017</v>
      </c>
      <c r="G18" s="29">
        <v>2018</v>
      </c>
      <c r="H18" s="29">
        <v>2019</v>
      </c>
      <c r="I18" s="29">
        <v>2020</v>
      </c>
      <c r="J18" s="29">
        <v>2021</v>
      </c>
      <c r="K18" s="29">
        <v>2022</v>
      </c>
      <c r="L18" s="13"/>
      <c r="M18" s="11">
        <v>11</v>
      </c>
      <c r="N18" s="10">
        <v>41730</v>
      </c>
      <c r="O18" s="32">
        <f t="shared" si="0"/>
        <v>161.08619232233528</v>
      </c>
    </row>
    <row r="19" spans="1:15" x14ac:dyDescent="0.25">
      <c r="A19" s="6" t="s">
        <v>312</v>
      </c>
      <c r="B19" s="40">
        <f>AVERAGE(O8:O14)</f>
        <v>145.02402552374525</v>
      </c>
      <c r="C19" s="40">
        <f>AVERAGE(O15:O26)</f>
        <v>167.49760327113054</v>
      </c>
      <c r="D19" s="40">
        <f>AVERAGE(O27:O38)</f>
        <v>200.70105590994908</v>
      </c>
      <c r="E19" s="40">
        <f>AVERAGE(O39:O50)</f>
        <v>240.48650880195146</v>
      </c>
      <c r="F19" s="40">
        <f>AVERAGE(O51:O62)</f>
        <v>288.15872768352568</v>
      </c>
      <c r="G19" s="40">
        <f>AVERAGE(O63:O74)</f>
        <v>345.28112514024951</v>
      </c>
      <c r="H19" s="40">
        <f>AVERAGE(O75:O86)</f>
        <v>413.72703279371302</v>
      </c>
      <c r="I19" s="40">
        <f>AVERAGE(O87:O98)</f>
        <v>495.74113729721722</v>
      </c>
      <c r="J19" s="40">
        <f>AVERAGE(O99:O110)</f>
        <v>594.01309493662109</v>
      </c>
      <c r="K19" s="40">
        <f>AVERAGE(O111:O122)</f>
        <v>711.76573903051803</v>
      </c>
      <c r="L19" s="21"/>
      <c r="M19" s="11">
        <v>12</v>
      </c>
      <c r="N19" s="10">
        <v>41760</v>
      </c>
      <c r="O19" s="32">
        <f t="shared" si="0"/>
        <v>163.53224706647342</v>
      </c>
    </row>
    <row r="20" spans="1:15" x14ac:dyDescent="0.25">
      <c r="A20" s="6" t="s">
        <v>352</v>
      </c>
      <c r="B20" s="23">
        <v>0.33</v>
      </c>
      <c r="C20" s="23">
        <f>B20-$B$8</f>
        <v>0.31633333333333336</v>
      </c>
      <c r="D20" s="23">
        <f t="shared" ref="D20:K20" si="1">C20-$B$8</f>
        <v>0.30266666666666669</v>
      </c>
      <c r="E20" s="23">
        <f t="shared" si="1"/>
        <v>0.28900000000000003</v>
      </c>
      <c r="F20" s="23">
        <f t="shared" si="1"/>
        <v>0.27533333333333337</v>
      </c>
      <c r="G20" s="23">
        <f t="shared" si="1"/>
        <v>0.26166666666666671</v>
      </c>
      <c r="H20" s="23">
        <f t="shared" si="1"/>
        <v>0.24800000000000005</v>
      </c>
      <c r="I20" s="23">
        <f t="shared" si="1"/>
        <v>0.23433333333333339</v>
      </c>
      <c r="J20" s="23">
        <f t="shared" si="1"/>
        <v>0.22066666666666673</v>
      </c>
      <c r="K20" s="50">
        <f t="shared" si="1"/>
        <v>0.20700000000000007</v>
      </c>
      <c r="L20" s="23"/>
      <c r="M20" s="11">
        <v>13</v>
      </c>
      <c r="N20" s="10">
        <v>41791</v>
      </c>
      <c r="O20" s="32">
        <f t="shared" si="0"/>
        <v>166.01544455838567</v>
      </c>
    </row>
    <row r="21" spans="1:15" x14ac:dyDescent="0.25">
      <c r="A21" s="6" t="s">
        <v>353</v>
      </c>
      <c r="B21" s="24">
        <f>B19*B20</f>
        <v>47.857928422835933</v>
      </c>
      <c r="C21" s="24">
        <f t="shared" ref="B21:K21" si="2">C19*C20</f>
        <v>52.985075168100963</v>
      </c>
      <c r="D21" s="24">
        <f t="shared" si="2"/>
        <v>60.745519588744592</v>
      </c>
      <c r="E21" s="24">
        <f t="shared" si="2"/>
        <v>69.500601043763979</v>
      </c>
      <c r="F21" s="24">
        <f t="shared" si="2"/>
        <v>79.339703022197412</v>
      </c>
      <c r="G21" s="24">
        <f t="shared" si="2"/>
        <v>90.348561078365307</v>
      </c>
      <c r="H21" s="24">
        <f t="shared" si="2"/>
        <v>102.60430413284085</v>
      </c>
      <c r="I21" s="24">
        <f t="shared" si="2"/>
        <v>116.1686731733146</v>
      </c>
      <c r="J21" s="24">
        <f t="shared" si="2"/>
        <v>131.07888961601444</v>
      </c>
      <c r="K21" s="24">
        <f t="shared" si="2"/>
        <v>147.3355079793173</v>
      </c>
      <c r="L21" s="24"/>
      <c r="M21" s="11">
        <v>14</v>
      </c>
      <c r="N21" s="10">
        <v>41821</v>
      </c>
      <c r="O21" s="32">
        <f t="shared" si="0"/>
        <v>168.5363488016846</v>
      </c>
    </row>
    <row r="22" spans="1:15" x14ac:dyDescent="0.25">
      <c r="A22" s="6" t="s">
        <v>354</v>
      </c>
      <c r="B22" s="24">
        <f>B19-B21</f>
        <v>97.166097100909326</v>
      </c>
      <c r="C22" s="24">
        <f t="shared" ref="B22:K22" si="3">C19-C21</f>
        <v>114.51252810302958</v>
      </c>
      <c r="D22" s="24">
        <f t="shared" si="3"/>
        <v>139.95553632120448</v>
      </c>
      <c r="E22" s="24">
        <f t="shared" si="3"/>
        <v>170.98590775818747</v>
      </c>
      <c r="F22" s="24">
        <f t="shared" si="3"/>
        <v>208.81902466132829</v>
      </c>
      <c r="G22" s="24">
        <f t="shared" si="3"/>
        <v>254.93256406188419</v>
      </c>
      <c r="H22" s="24">
        <f t="shared" si="3"/>
        <v>311.12272866087216</v>
      </c>
      <c r="I22" s="24">
        <f t="shared" si="3"/>
        <v>379.57246412390259</v>
      </c>
      <c r="J22" s="24">
        <f t="shared" si="3"/>
        <v>462.93420532060668</v>
      </c>
      <c r="K22" s="24">
        <f t="shared" si="3"/>
        <v>564.43023105120074</v>
      </c>
      <c r="L22" s="24"/>
      <c r="M22" s="11">
        <v>15</v>
      </c>
      <c r="N22" s="10">
        <v>41852</v>
      </c>
      <c r="O22" s="32">
        <f t="shared" si="0"/>
        <v>171.09553236424074</v>
      </c>
    </row>
    <row r="23" spans="1:15" x14ac:dyDescent="0.25">
      <c r="A23" s="6" t="s">
        <v>355</v>
      </c>
      <c r="B23" s="24">
        <f>B21/$B$9</f>
        <v>23.928964211417966</v>
      </c>
      <c r="C23" s="24">
        <f t="shared" ref="B23:K23" si="4">C21/$B$9</f>
        <v>26.492537584050481</v>
      </c>
      <c r="D23" s="24">
        <f t="shared" si="4"/>
        <v>30.372759794372296</v>
      </c>
      <c r="E23" s="24">
        <f t="shared" si="4"/>
        <v>34.750300521881989</v>
      </c>
      <c r="F23" s="24">
        <f t="shared" si="4"/>
        <v>39.669851511098706</v>
      </c>
      <c r="G23" s="24">
        <f t="shared" si="4"/>
        <v>45.174280539182654</v>
      </c>
      <c r="H23" s="24">
        <f t="shared" si="4"/>
        <v>51.302152066420426</v>
      </c>
      <c r="I23" s="24">
        <f t="shared" si="4"/>
        <v>58.084336586657301</v>
      </c>
      <c r="J23" s="24">
        <f t="shared" si="4"/>
        <v>65.539444808007218</v>
      </c>
      <c r="K23" s="24">
        <f t="shared" si="4"/>
        <v>73.66775398965865</v>
      </c>
      <c r="L23" s="24"/>
      <c r="M23" s="11">
        <v>16</v>
      </c>
      <c r="N23" s="10">
        <v>41883</v>
      </c>
      <c r="O23" s="32">
        <f t="shared" si="0"/>
        <v>173.69357650822889</v>
      </c>
    </row>
    <row r="24" spans="1:15" x14ac:dyDescent="0.25">
      <c r="A24" s="6" t="s">
        <v>356</v>
      </c>
      <c r="B24" s="24">
        <f t="shared" ref="B24:K24" si="5">B22/$B$9</f>
        <v>48.583048550454663</v>
      </c>
      <c r="C24" s="24">
        <f t="shared" si="5"/>
        <v>57.25626405151479</v>
      </c>
      <c r="D24" s="24">
        <f t="shared" si="5"/>
        <v>69.977768160602238</v>
      </c>
      <c r="E24" s="24">
        <f t="shared" si="5"/>
        <v>85.492953879093733</v>
      </c>
      <c r="F24" s="24">
        <f t="shared" si="5"/>
        <v>104.40951233066414</v>
      </c>
      <c r="G24" s="24">
        <f t="shared" si="5"/>
        <v>127.4662820309421</v>
      </c>
      <c r="H24" s="24">
        <f t="shared" si="5"/>
        <v>155.56136433043608</v>
      </c>
      <c r="I24" s="24">
        <f t="shared" si="5"/>
        <v>189.7862320619513</v>
      </c>
      <c r="J24" s="24">
        <f t="shared" si="5"/>
        <v>231.46710266030334</v>
      </c>
      <c r="K24" s="24">
        <f t="shared" si="5"/>
        <v>282.21511552560037</v>
      </c>
      <c r="L24" s="24"/>
      <c r="M24" s="11">
        <v>17</v>
      </c>
      <c r="N24" s="10">
        <v>41913</v>
      </c>
      <c r="O24" s="32">
        <f t="shared" si="0"/>
        <v>176.33107132214886</v>
      </c>
    </row>
    <row r="25" spans="1:15" ht="14.4" x14ac:dyDescent="0.3">
      <c r="A25" s="6" t="s">
        <v>368</v>
      </c>
      <c r="B25" s="56">
        <v>8.9499999999999993</v>
      </c>
      <c r="C25" s="25">
        <f>B25+$B$10</f>
        <v>9.51</v>
      </c>
      <c r="D25" s="25">
        <f t="shared" ref="D25:K25" si="6">C25+$B$10</f>
        <v>10.07</v>
      </c>
      <c r="E25" s="25">
        <f t="shared" si="6"/>
        <v>10.63</v>
      </c>
      <c r="F25" s="25">
        <f t="shared" si="6"/>
        <v>11.190000000000001</v>
      </c>
      <c r="G25" s="25">
        <f t="shared" si="6"/>
        <v>11.750000000000002</v>
      </c>
      <c r="H25" s="25">
        <f t="shared" si="6"/>
        <v>12.310000000000002</v>
      </c>
      <c r="I25" s="25">
        <f t="shared" si="6"/>
        <v>12.870000000000003</v>
      </c>
      <c r="J25" s="25">
        <f t="shared" si="6"/>
        <v>13.430000000000003</v>
      </c>
      <c r="K25" s="25">
        <f t="shared" si="6"/>
        <v>13.990000000000004</v>
      </c>
      <c r="L25" s="25"/>
      <c r="M25" s="11">
        <v>18</v>
      </c>
      <c r="N25" s="10">
        <v>41944</v>
      </c>
      <c r="O25" s="32">
        <f t="shared" si="0"/>
        <v>179.00861585485117</v>
      </c>
    </row>
    <row r="26" spans="1:15" ht="14.4" x14ac:dyDescent="0.3">
      <c r="A26" s="6" t="s">
        <v>369</v>
      </c>
      <c r="B26" s="56">
        <v>2.14</v>
      </c>
      <c r="C26" s="25">
        <f>B26+$B$11</f>
        <v>2.2600000000000002</v>
      </c>
      <c r="D26" s="25">
        <f t="shared" ref="D26:K26" si="7">C26+$B$11</f>
        <v>2.3800000000000003</v>
      </c>
      <c r="E26" s="25">
        <f t="shared" si="7"/>
        <v>2.5000000000000004</v>
      </c>
      <c r="F26" s="25">
        <f t="shared" si="7"/>
        <v>2.6200000000000006</v>
      </c>
      <c r="G26" s="25">
        <f t="shared" si="7"/>
        <v>2.7400000000000007</v>
      </c>
      <c r="H26" s="25">
        <f t="shared" si="7"/>
        <v>2.8600000000000008</v>
      </c>
      <c r="I26" s="25">
        <f t="shared" si="7"/>
        <v>2.9800000000000009</v>
      </c>
      <c r="J26" s="25">
        <f t="shared" si="7"/>
        <v>3.100000000000001</v>
      </c>
      <c r="K26" s="25">
        <f t="shared" si="7"/>
        <v>3.2200000000000011</v>
      </c>
      <c r="L26" s="25"/>
      <c r="M26" s="11">
        <v>19</v>
      </c>
      <c r="N26" s="10">
        <v>41974</v>
      </c>
      <c r="O26" s="32">
        <f t="shared" si="0"/>
        <v>181.72681825159779</v>
      </c>
    </row>
    <row r="27" spans="1:15" x14ac:dyDescent="0.25">
      <c r="M27" s="11">
        <v>20</v>
      </c>
      <c r="N27" s="10">
        <v>42005</v>
      </c>
      <c r="O27" s="32">
        <f t="shared" si="0"/>
        <v>184.48629589218893</v>
      </c>
    </row>
    <row r="28" spans="1:15" x14ac:dyDescent="0.25">
      <c r="A28" s="6" t="s">
        <v>313</v>
      </c>
      <c r="B28" s="27">
        <f>(B23*B25+B24*B26)/$B$13*7/12</f>
        <v>41.23932731724345</v>
      </c>
      <c r="C28" s="27">
        <f t="shared" ref="C28:K28" si="8">(C23*C25+C24*C26)/$B$13</f>
        <v>84.742930929054125</v>
      </c>
      <c r="D28" s="27">
        <f t="shared" si="8"/>
        <v>104.97795096701387</v>
      </c>
      <c r="E28" s="27">
        <f t="shared" si="8"/>
        <v>129.58401761007553</v>
      </c>
      <c r="F28" s="27">
        <f t="shared" si="8"/>
        <v>159.43523571456328</v>
      </c>
      <c r="G28" s="27">
        <f t="shared" si="8"/>
        <v>195.56786868892837</v>
      </c>
      <c r="H28" s="27">
        <f t="shared" si="8"/>
        <v>239.20777642726287</v>
      </c>
      <c r="I28" s="27">
        <f t="shared" si="8"/>
        <v>291.80186298108771</v>
      </c>
      <c r="J28" s="27">
        <f t="shared" si="8"/>
        <v>355.05394711521723</v>
      </c>
      <c r="K28" s="27">
        <f t="shared" si="8"/>
        <v>430.9654556239463</v>
      </c>
      <c r="L28" s="27"/>
      <c r="M28" s="11">
        <v>21</v>
      </c>
      <c r="N28" s="10">
        <v>42036</v>
      </c>
      <c r="O28" s="32">
        <f t="shared" si="0"/>
        <v>187.28767553118726</v>
      </c>
    </row>
    <row r="29" spans="1:15" x14ac:dyDescent="0.25">
      <c r="A29" s="6" t="s">
        <v>310</v>
      </c>
      <c r="B29" s="28">
        <f>B28*$B$12</f>
        <v>13.063037067281675</v>
      </c>
      <c r="C29" s="28">
        <f t="shared" ref="C29:K29" si="9">C28*$B$12</f>
        <v>26.84331001329048</v>
      </c>
      <c r="D29" s="28">
        <f t="shared" si="9"/>
        <v>33.252988201773704</v>
      </c>
      <c r="E29" s="28">
        <f>E28*$B$12</f>
        <v>41.047246293464681</v>
      </c>
      <c r="F29" s="28">
        <f t="shared" si="9"/>
        <v>50.502967178596187</v>
      </c>
      <c r="G29" s="28">
        <f t="shared" si="9"/>
        <v>61.948399356760177</v>
      </c>
      <c r="H29" s="28">
        <f t="shared" si="9"/>
        <v>75.771848221801491</v>
      </c>
      <c r="I29" s="28">
        <f t="shared" si="9"/>
        <v>92.431637477994386</v>
      </c>
      <c r="J29" s="28">
        <f t="shared" si="9"/>
        <v>112.46747155624487</v>
      </c>
      <c r="K29" s="28">
        <f t="shared" si="9"/>
        <v>136.51332569577548</v>
      </c>
      <c r="L29" s="28"/>
      <c r="M29" s="11">
        <v>22</v>
      </c>
      <c r="N29" s="10">
        <v>42064</v>
      </c>
      <c r="O29" s="32">
        <f t="shared" si="0"/>
        <v>190.13159344027142</v>
      </c>
    </row>
    <row r="30" spans="1:15" x14ac:dyDescent="0.25">
      <c r="A30" s="6" t="s">
        <v>304</v>
      </c>
      <c r="K30" s="27">
        <f>K29*(1+B15)/(B14-B15)</f>
        <v>2008.6960780949817</v>
      </c>
      <c r="L30" s="27"/>
      <c r="M30" s="11">
        <v>23</v>
      </c>
      <c r="N30" s="10">
        <v>42095</v>
      </c>
      <c r="O30" s="32">
        <f t="shared" si="0"/>
        <v>193.01869555275107</v>
      </c>
    </row>
    <row r="31" spans="1:15" ht="14.4" thickBot="1" x14ac:dyDescent="0.3">
      <c r="A31" s="6" t="s">
        <v>305</v>
      </c>
      <c r="B31" s="30">
        <f>(B29+B30)</f>
        <v>13.063037067281675</v>
      </c>
      <c r="C31" s="30">
        <f t="shared" ref="C31:K31" si="10">C29+C30</f>
        <v>26.84331001329048</v>
      </c>
      <c r="D31" s="30">
        <f t="shared" si="10"/>
        <v>33.252988201773704</v>
      </c>
      <c r="E31" s="30">
        <f t="shared" si="10"/>
        <v>41.047246293464681</v>
      </c>
      <c r="F31" s="30">
        <f t="shared" si="10"/>
        <v>50.502967178596187</v>
      </c>
      <c r="G31" s="30">
        <f t="shared" si="10"/>
        <v>61.948399356760177</v>
      </c>
      <c r="H31" s="30">
        <f t="shared" si="10"/>
        <v>75.771848221801491</v>
      </c>
      <c r="I31" s="30">
        <f t="shared" si="10"/>
        <v>92.431637477994386</v>
      </c>
      <c r="J31" s="30">
        <f t="shared" si="10"/>
        <v>112.46747155624487</v>
      </c>
      <c r="K31" s="30">
        <f t="shared" si="10"/>
        <v>2145.2094037907573</v>
      </c>
      <c r="L31" s="28"/>
      <c r="M31" s="11">
        <v>24</v>
      </c>
      <c r="N31" s="10">
        <v>42125</v>
      </c>
      <c r="O31" s="32">
        <f t="shared" si="0"/>
        <v>195.94963761027648</v>
      </c>
    </row>
    <row r="32" spans="1:15" ht="14.4" thickTop="1" x14ac:dyDescent="0.25">
      <c r="M32" s="11">
        <v>25</v>
      </c>
      <c r="N32" s="10">
        <v>42156</v>
      </c>
      <c r="O32" s="32">
        <f t="shared" si="0"/>
        <v>198.92508531177577</v>
      </c>
    </row>
    <row r="33" spans="1:15" x14ac:dyDescent="0.25">
      <c r="A33" s="6" t="s">
        <v>314</v>
      </c>
      <c r="B33" s="38">
        <f>NPV(B14,B31:K31)</f>
        <v>1110.1772083324406</v>
      </c>
      <c r="M33" s="11">
        <v>26</v>
      </c>
      <c r="N33" s="10">
        <v>42186</v>
      </c>
      <c r="O33" s="32">
        <f t="shared" si="0"/>
        <v>201.94571446465375</v>
      </c>
    </row>
    <row r="34" spans="1:15" x14ac:dyDescent="0.25">
      <c r="M34" s="11">
        <v>27</v>
      </c>
      <c r="N34" s="10">
        <v>42217</v>
      </c>
      <c r="O34" s="32">
        <f t="shared" si="0"/>
        <v>205.01221113828666</v>
      </c>
    </row>
    <row r="35" spans="1:15" x14ac:dyDescent="0.25">
      <c r="A35" s="6" t="s">
        <v>320</v>
      </c>
      <c r="M35" s="11">
        <v>28</v>
      </c>
      <c r="N35" s="10">
        <v>42248</v>
      </c>
      <c r="O35" s="32">
        <f t="shared" si="0"/>
        <v>208.12527181984777</v>
      </c>
    </row>
    <row r="36" spans="1:15" x14ac:dyDescent="0.25">
      <c r="M36" s="11">
        <v>29</v>
      </c>
      <c r="N36" s="10">
        <v>42278</v>
      </c>
      <c r="O36" s="32">
        <f t="shared" si="0"/>
        <v>211.2856035724991</v>
      </c>
    </row>
    <row r="37" spans="1:15" ht="16.8" x14ac:dyDescent="0.25">
      <c r="A37" s="6" t="s">
        <v>358</v>
      </c>
      <c r="M37" s="11">
        <v>30</v>
      </c>
      <c r="N37" s="10">
        <v>42309</v>
      </c>
      <c r="O37" s="32">
        <f t="shared" si="0"/>
        <v>214.49392419598522</v>
      </c>
    </row>
    <row r="38" spans="1:15" ht="14.4" x14ac:dyDescent="0.3">
      <c r="A38" s="49" t="s">
        <v>357</v>
      </c>
      <c r="M38" s="11">
        <v>31</v>
      </c>
      <c r="N38" s="10">
        <v>42339</v>
      </c>
      <c r="O38" s="32">
        <f t="shared" si="0"/>
        <v>217.75096238966563</v>
      </c>
    </row>
    <row r="39" spans="1:15" x14ac:dyDescent="0.25">
      <c r="M39" s="11">
        <v>32</v>
      </c>
      <c r="N39" s="10">
        <v>42370</v>
      </c>
      <c r="O39" s="32">
        <f t="shared" si="0"/>
        <v>221.05745791802281</v>
      </c>
    </row>
    <row r="40" spans="1:15" x14ac:dyDescent="0.25">
      <c r="A40" s="6" t="s">
        <v>360</v>
      </c>
      <c r="M40" s="11">
        <v>33</v>
      </c>
      <c r="N40" s="10">
        <v>42401</v>
      </c>
      <c r="O40" s="32">
        <f t="shared" si="0"/>
        <v>224.41416177868339</v>
      </c>
    </row>
    <row r="41" spans="1:15" x14ac:dyDescent="0.25">
      <c r="M41" s="11">
        <v>34</v>
      </c>
      <c r="N41" s="10">
        <v>42430</v>
      </c>
      <c r="O41" s="32">
        <f t="shared" si="0"/>
        <v>227.82183637299076</v>
      </c>
    </row>
    <row r="42" spans="1:15" x14ac:dyDescent="0.25">
      <c r="M42" s="11">
        <v>35</v>
      </c>
      <c r="N42" s="10">
        <v>42461</v>
      </c>
      <c r="O42" s="32">
        <f t="shared" si="0"/>
        <v>231.28125567916769</v>
      </c>
    </row>
    <row r="43" spans="1:15" x14ac:dyDescent="0.25">
      <c r="A43" s="55"/>
      <c r="B43" s="6" t="s">
        <v>367</v>
      </c>
      <c r="M43" s="11">
        <v>36</v>
      </c>
      <c r="N43" s="10">
        <v>42491</v>
      </c>
      <c r="O43" s="32">
        <f t="shared" si="0"/>
        <v>234.79320542810848</v>
      </c>
    </row>
    <row r="44" spans="1:15" x14ac:dyDescent="0.25">
      <c r="M44" s="11">
        <v>37</v>
      </c>
      <c r="N44" s="10">
        <v>42522</v>
      </c>
      <c r="O44" s="32">
        <f t="shared" si="0"/>
        <v>238.35848328184039</v>
      </c>
    </row>
    <row r="45" spans="1:15" x14ac:dyDescent="0.25">
      <c r="M45" s="11">
        <v>38</v>
      </c>
      <c r="N45" s="10">
        <v>42552</v>
      </c>
      <c r="O45" s="32">
        <f t="shared" si="0"/>
        <v>241.97789901469508</v>
      </c>
    </row>
    <row r="46" spans="1:15" x14ac:dyDescent="0.25">
      <c r="M46" s="11">
        <v>39</v>
      </c>
      <c r="N46" s="10">
        <v>42583</v>
      </c>
      <c r="O46" s="32">
        <f t="shared" si="0"/>
        <v>245.65227469723087</v>
      </c>
    </row>
    <row r="47" spans="1:15" x14ac:dyDescent="0.25">
      <c r="M47" s="11">
        <v>40</v>
      </c>
      <c r="N47" s="10">
        <v>42614</v>
      </c>
      <c r="O47" s="32">
        <f t="shared" si="0"/>
        <v>249.38244488294808</v>
      </c>
    </row>
    <row r="48" spans="1:15" x14ac:dyDescent="0.25">
      <c r="M48" s="11">
        <v>41</v>
      </c>
      <c r="N48" s="10">
        <v>42644</v>
      </c>
      <c r="O48" s="32">
        <f t="shared" si="0"/>
        <v>253.16925679783944</v>
      </c>
    </row>
    <row r="49" spans="13:15" x14ac:dyDescent="0.25">
      <c r="M49" s="11">
        <v>42</v>
      </c>
      <c r="N49" s="10">
        <v>42675</v>
      </c>
      <c r="O49" s="32">
        <f t="shared" si="0"/>
        <v>257.01357053281879</v>
      </c>
    </row>
    <row r="50" spans="13:15" x14ac:dyDescent="0.25">
      <c r="M50" s="11">
        <v>43</v>
      </c>
      <c r="N50" s="10">
        <v>42705</v>
      </c>
      <c r="O50" s="32">
        <f t="shared" si="0"/>
        <v>260.91625923907185</v>
      </c>
    </row>
    <row r="51" spans="13:15" x14ac:dyDescent="0.25">
      <c r="M51" s="11">
        <v>44</v>
      </c>
      <c r="N51" s="10">
        <v>42736</v>
      </c>
      <c r="O51" s="32">
        <f t="shared" si="0"/>
        <v>264.87820932637311</v>
      </c>
    </row>
    <row r="52" spans="13:15" x14ac:dyDescent="0.25">
      <c r="M52" s="11">
        <v>45</v>
      </c>
      <c r="N52" s="10">
        <v>42767</v>
      </c>
      <c r="O52" s="32">
        <f t="shared" si="0"/>
        <v>268.90032066441455</v>
      </c>
    </row>
    <row r="53" spans="13:15" x14ac:dyDescent="0.25">
      <c r="M53" s="11">
        <v>46</v>
      </c>
      <c r="N53" s="10">
        <v>42795</v>
      </c>
      <c r="O53" s="32">
        <f t="shared" si="0"/>
        <v>272.983506787191</v>
      </c>
    </row>
    <row r="54" spans="13:15" x14ac:dyDescent="0.25">
      <c r="M54" s="11">
        <v>47</v>
      </c>
      <c r="N54" s="10">
        <v>42826</v>
      </c>
      <c r="O54" s="32">
        <f t="shared" si="0"/>
        <v>277.12869510048932</v>
      </c>
    </row>
    <row r="55" spans="13:15" x14ac:dyDescent="0.25">
      <c r="M55" s="11">
        <v>48</v>
      </c>
      <c r="N55" s="10">
        <v>42856</v>
      </c>
      <c r="O55" s="32">
        <f t="shared" si="0"/>
        <v>281.33682709252832</v>
      </c>
    </row>
    <row r="56" spans="13:15" x14ac:dyDescent="0.25">
      <c r="M56" s="11">
        <v>49</v>
      </c>
      <c r="N56" s="10">
        <v>42887</v>
      </c>
      <c r="O56" s="32">
        <f t="shared" si="0"/>
        <v>285.60885854779684</v>
      </c>
    </row>
    <row r="57" spans="13:15" x14ac:dyDescent="0.25">
      <c r="M57" s="11">
        <v>50</v>
      </c>
      <c r="N57" s="10">
        <v>42917</v>
      </c>
      <c r="O57" s="32">
        <f t="shared" si="0"/>
        <v>289.94575976413932</v>
      </c>
    </row>
    <row r="58" spans="13:15" x14ac:dyDescent="0.25">
      <c r="M58" s="11">
        <v>51</v>
      </c>
      <c r="N58" s="10">
        <v>42948</v>
      </c>
      <c r="O58" s="32">
        <f t="shared" si="0"/>
        <v>294.34851577313759</v>
      </c>
    </row>
    <row r="59" spans="13:15" x14ac:dyDescent="0.25">
      <c r="M59" s="11">
        <v>52</v>
      </c>
      <c r="N59" s="10">
        <v>42979</v>
      </c>
      <c r="O59" s="32">
        <f t="shared" si="0"/>
        <v>298.81812656383892</v>
      </c>
    </row>
    <row r="60" spans="13:15" x14ac:dyDescent="0.25">
      <c r="M60" s="11">
        <v>53</v>
      </c>
      <c r="N60" s="10">
        <v>43009</v>
      </c>
      <c r="O60" s="32">
        <f t="shared" si="0"/>
        <v>303.35560730988175</v>
      </c>
    </row>
    <row r="61" spans="13:15" x14ac:dyDescent="0.25">
      <c r="M61" s="11">
        <v>54</v>
      </c>
      <c r="N61" s="10">
        <v>43040</v>
      </c>
      <c r="O61" s="32">
        <f t="shared" si="0"/>
        <v>307.96198860006979</v>
      </c>
    </row>
    <row r="62" spans="13:15" x14ac:dyDescent="0.25">
      <c r="M62" s="11">
        <v>55</v>
      </c>
      <c r="N62" s="10">
        <v>43070</v>
      </c>
      <c r="O62" s="32">
        <f t="shared" si="0"/>
        <v>312.63831667244779</v>
      </c>
    </row>
    <row r="63" spans="13:15" x14ac:dyDescent="0.25">
      <c r="M63" s="11">
        <v>56</v>
      </c>
      <c r="N63" s="10">
        <v>43101</v>
      </c>
      <c r="O63" s="32">
        <f t="shared" si="0"/>
        <v>317.38565365193119</v>
      </c>
    </row>
    <row r="64" spans="13:15" x14ac:dyDescent="0.25">
      <c r="M64" s="11">
        <v>57</v>
      </c>
      <c r="N64" s="10">
        <v>43132</v>
      </c>
      <c r="O64" s="32">
        <f t="shared" si="0"/>
        <v>322.20507779154474</v>
      </c>
    </row>
    <row r="65" spans="13:15" x14ac:dyDescent="0.25">
      <c r="M65" s="11">
        <v>58</v>
      </c>
      <c r="N65" s="10">
        <v>43160</v>
      </c>
      <c r="O65" s="32">
        <f t="shared" si="0"/>
        <v>327.09768371732355</v>
      </c>
    </row>
    <row r="66" spans="13:15" x14ac:dyDescent="0.25">
      <c r="M66" s="11">
        <v>59</v>
      </c>
      <c r="N66" s="10">
        <v>43191</v>
      </c>
      <c r="O66" s="32">
        <f t="shared" si="0"/>
        <v>332.06458267693364</v>
      </c>
    </row>
    <row r="67" spans="13:15" x14ac:dyDescent="0.25">
      <c r="M67" s="11">
        <v>60</v>
      </c>
      <c r="N67" s="10">
        <v>43221</v>
      </c>
      <c r="O67" s="32">
        <f t="shared" si="0"/>
        <v>337.10690279206705</v>
      </c>
    </row>
    <row r="68" spans="13:15" x14ac:dyDescent="0.25">
      <c r="M68" s="11">
        <v>61</v>
      </c>
      <c r="N68" s="10">
        <v>43252</v>
      </c>
      <c r="O68" s="32">
        <f t="shared" si="0"/>
        <v>342.22578931467012</v>
      </c>
    </row>
    <row r="69" spans="13:15" x14ac:dyDescent="0.25">
      <c r="M69" s="11">
        <v>62</v>
      </c>
      <c r="N69" s="10">
        <v>43282</v>
      </c>
      <c r="O69" s="32">
        <f t="shared" si="0"/>
        <v>347.42240488706204</v>
      </c>
    </row>
    <row r="70" spans="13:15" x14ac:dyDescent="0.25">
      <c r="M70" s="11">
        <v>63</v>
      </c>
      <c r="N70" s="10">
        <v>43313</v>
      </c>
      <c r="O70" s="32">
        <f t="shared" si="0"/>
        <v>352.69792980600351</v>
      </c>
    </row>
    <row r="71" spans="13:15" x14ac:dyDescent="0.25">
      <c r="M71" s="11">
        <v>64</v>
      </c>
      <c r="N71" s="10">
        <v>43344</v>
      </c>
      <c r="O71" s="32">
        <f t="shared" si="0"/>
        <v>358.05356229077518</v>
      </c>
    </row>
    <row r="72" spans="13:15" x14ac:dyDescent="0.25">
      <c r="M72" s="11">
        <v>65</v>
      </c>
      <c r="N72" s="10">
        <v>43374</v>
      </c>
      <c r="O72" s="32">
        <f t="shared" si="0"/>
        <v>363.49051875532666</v>
      </c>
    </row>
    <row r="73" spans="13:15" x14ac:dyDescent="0.25">
      <c r="M73" s="11">
        <v>66</v>
      </c>
      <c r="N73" s="10">
        <v>43405</v>
      </c>
      <c r="O73" s="32">
        <f t="shared" si="0"/>
        <v>369.01003408455836</v>
      </c>
    </row>
    <row r="74" spans="13:15" x14ac:dyDescent="0.25">
      <c r="M74" s="11">
        <v>67</v>
      </c>
      <c r="N74" s="10">
        <v>43435</v>
      </c>
      <c r="O74" s="32">
        <f t="shared" ref="O74:O122" si="11">O73*(1+$B$7)</f>
        <v>374.61336191479819</v>
      </c>
    </row>
    <row r="75" spans="13:15" x14ac:dyDescent="0.25">
      <c r="M75" s="11">
        <v>68</v>
      </c>
      <c r="N75" s="10">
        <v>43466</v>
      </c>
      <c r="O75" s="32">
        <f t="shared" si="11"/>
        <v>380.30177491853755</v>
      </c>
    </row>
    <row r="76" spans="13:15" x14ac:dyDescent="0.25">
      <c r="M76" s="11">
        <v>69</v>
      </c>
      <c r="N76" s="10">
        <v>43497</v>
      </c>
      <c r="O76" s="32">
        <f t="shared" si="11"/>
        <v>386.07656509349073</v>
      </c>
    </row>
    <row r="77" spans="13:15" x14ac:dyDescent="0.25">
      <c r="M77" s="11">
        <v>70</v>
      </c>
      <c r="N77" s="10">
        <v>43525</v>
      </c>
      <c r="O77" s="32">
        <f t="shared" si="11"/>
        <v>391.93904405604394</v>
      </c>
    </row>
    <row r="78" spans="13:15" x14ac:dyDescent="0.25">
      <c r="M78" s="11">
        <v>71</v>
      </c>
      <c r="N78" s="10">
        <v>43556</v>
      </c>
      <c r="O78" s="32">
        <f t="shared" si="11"/>
        <v>397.89054333915988</v>
      </c>
    </row>
    <row r="79" spans="13:15" x14ac:dyDescent="0.25">
      <c r="M79" s="11">
        <v>72</v>
      </c>
      <c r="N79" s="10">
        <v>43586</v>
      </c>
      <c r="O79" s="32">
        <f t="shared" si="11"/>
        <v>403.9324146948062</v>
      </c>
    </row>
    <row r="80" spans="13:15" x14ac:dyDescent="0.25">
      <c r="M80" s="11">
        <v>73</v>
      </c>
      <c r="N80" s="10">
        <v>43617</v>
      </c>
      <c r="O80" s="32">
        <f t="shared" si="11"/>
        <v>410.06603040097622</v>
      </c>
    </row>
    <row r="81" spans="13:15" x14ac:dyDescent="0.25">
      <c r="M81" s="11">
        <v>74</v>
      </c>
      <c r="N81" s="10">
        <v>43647</v>
      </c>
      <c r="O81" s="32">
        <f t="shared" si="11"/>
        <v>416.29278357337165</v>
      </c>
    </row>
    <row r="82" spans="13:15" x14ac:dyDescent="0.25">
      <c r="M82" s="11">
        <v>75</v>
      </c>
      <c r="N82" s="10">
        <v>43678</v>
      </c>
      <c r="O82" s="32">
        <f t="shared" si="11"/>
        <v>422.61408848181804</v>
      </c>
    </row>
    <row r="83" spans="13:15" x14ac:dyDescent="0.25">
      <c r="M83" s="11">
        <v>76</v>
      </c>
      <c r="N83" s="10">
        <v>43709</v>
      </c>
      <c r="O83" s="32">
        <f t="shared" si="11"/>
        <v>429.03138087148511</v>
      </c>
    </row>
    <row r="84" spans="13:15" x14ac:dyDescent="0.25">
      <c r="M84" s="11">
        <v>77</v>
      </c>
      <c r="N84" s="10">
        <v>43739</v>
      </c>
      <c r="O84" s="32">
        <f t="shared" si="11"/>
        <v>435.54611828898459</v>
      </c>
    </row>
    <row r="85" spans="13:15" x14ac:dyDescent="0.25">
      <c r="M85" s="11">
        <v>78</v>
      </c>
      <c r="N85" s="10">
        <v>43770</v>
      </c>
      <c r="O85" s="32">
        <f t="shared" si="11"/>
        <v>442.15978041341981</v>
      </c>
    </row>
    <row r="86" spans="13:15" x14ac:dyDescent="0.25">
      <c r="M86" s="11">
        <v>79</v>
      </c>
      <c r="N86" s="10">
        <v>43800</v>
      </c>
      <c r="O86" s="32">
        <f t="shared" si="11"/>
        <v>448.87386939246238</v>
      </c>
    </row>
    <row r="87" spans="13:15" x14ac:dyDescent="0.25">
      <c r="M87" s="11">
        <v>80</v>
      </c>
      <c r="N87" s="10">
        <v>43831</v>
      </c>
      <c r="O87" s="32">
        <f t="shared" si="11"/>
        <v>455.68991018353171</v>
      </c>
    </row>
    <row r="88" spans="13:15" x14ac:dyDescent="0.25">
      <c r="M88" s="11">
        <v>81</v>
      </c>
      <c r="N88" s="10">
        <v>43862</v>
      </c>
      <c r="O88" s="32">
        <f t="shared" si="11"/>
        <v>462.60945090015559</v>
      </c>
    </row>
    <row r="89" spans="13:15" x14ac:dyDescent="0.25">
      <c r="M89" s="11">
        <v>82</v>
      </c>
      <c r="N89" s="10">
        <v>43891</v>
      </c>
      <c r="O89" s="32">
        <f t="shared" si="11"/>
        <v>469.63406316359021</v>
      </c>
    </row>
    <row r="90" spans="13:15" x14ac:dyDescent="0.25">
      <c r="M90" s="11">
        <v>83</v>
      </c>
      <c r="N90" s="10">
        <v>43922</v>
      </c>
      <c r="O90" s="32">
        <f t="shared" si="11"/>
        <v>476.76534245977911</v>
      </c>
    </row>
    <row r="91" spans="13:15" x14ac:dyDescent="0.25">
      <c r="M91" s="11">
        <v>84</v>
      </c>
      <c r="N91" s="10">
        <v>43952</v>
      </c>
      <c r="O91" s="32">
        <f t="shared" si="11"/>
        <v>484.0049085017327</v>
      </c>
    </row>
    <row r="92" spans="13:15" x14ac:dyDescent="0.25">
      <c r="M92" s="11">
        <v>85</v>
      </c>
      <c r="N92" s="10">
        <v>43983</v>
      </c>
      <c r="O92" s="32">
        <f t="shared" si="11"/>
        <v>491.35440559741056</v>
      </c>
    </row>
    <row r="93" spans="13:15" x14ac:dyDescent="0.25">
      <c r="M93" s="11">
        <v>86</v>
      </c>
      <c r="N93" s="10">
        <v>44013</v>
      </c>
      <c r="O93" s="32">
        <f t="shared" si="11"/>
        <v>498.81550302318959</v>
      </c>
    </row>
    <row r="94" spans="13:15" x14ac:dyDescent="0.25">
      <c r="M94" s="11">
        <v>87</v>
      </c>
      <c r="N94" s="10">
        <v>44044</v>
      </c>
      <c r="O94" s="32">
        <f t="shared" si="11"/>
        <v>506.38989540300344</v>
      </c>
    </row>
    <row r="95" spans="13:15" x14ac:dyDescent="0.25">
      <c r="M95" s="11">
        <v>88</v>
      </c>
      <c r="N95" s="10">
        <v>44075</v>
      </c>
      <c r="O95" s="32">
        <f t="shared" si="11"/>
        <v>514.07930309323899</v>
      </c>
    </row>
    <row r="96" spans="13:15" x14ac:dyDescent="0.25">
      <c r="M96" s="11">
        <v>89</v>
      </c>
      <c r="N96" s="10">
        <v>44105</v>
      </c>
      <c r="O96" s="32">
        <f t="shared" si="11"/>
        <v>521.8854725734775</v>
      </c>
    </row>
    <row r="97" spans="13:15" x14ac:dyDescent="0.25">
      <c r="M97" s="11">
        <v>90</v>
      </c>
      <c r="N97" s="10">
        <v>44136</v>
      </c>
      <c r="O97" s="32">
        <f t="shared" si="11"/>
        <v>529.81017684316885</v>
      </c>
    </row>
    <row r="98" spans="13:15" x14ac:dyDescent="0.25">
      <c r="M98" s="11">
        <v>91</v>
      </c>
      <c r="N98" s="10">
        <v>44166</v>
      </c>
      <c r="O98" s="32">
        <f t="shared" si="11"/>
        <v>537.85521582432932</v>
      </c>
    </row>
    <row r="99" spans="13:15" x14ac:dyDescent="0.25">
      <c r="M99" s="11">
        <v>92</v>
      </c>
      <c r="N99" s="10">
        <v>44197</v>
      </c>
      <c r="O99" s="32">
        <f t="shared" si="11"/>
        <v>546.02241677035431</v>
      </c>
    </row>
    <row r="100" spans="13:15" x14ac:dyDescent="0.25">
      <c r="M100" s="11">
        <v>93</v>
      </c>
      <c r="N100" s="10">
        <v>44228</v>
      </c>
      <c r="O100" s="32">
        <f t="shared" si="11"/>
        <v>554.31363468103871</v>
      </c>
    </row>
    <row r="101" spans="13:15" x14ac:dyDescent="0.25">
      <c r="M101" s="11">
        <v>94</v>
      </c>
      <c r="N101" s="10">
        <v>44256</v>
      </c>
      <c r="O101" s="32">
        <f t="shared" si="11"/>
        <v>562.73075272389906</v>
      </c>
    </row>
    <row r="102" spans="13:15" x14ac:dyDescent="0.25">
      <c r="M102" s="11">
        <v>95</v>
      </c>
      <c r="N102" s="10">
        <v>44287</v>
      </c>
      <c r="O102" s="32">
        <f t="shared" si="11"/>
        <v>571.27568266189394</v>
      </c>
    </row>
    <row r="103" spans="13:15" x14ac:dyDescent="0.25">
      <c r="M103" s="11">
        <v>96</v>
      </c>
      <c r="N103" s="10">
        <v>44317</v>
      </c>
      <c r="O103" s="32">
        <f t="shared" si="11"/>
        <v>579.95036528763831</v>
      </c>
    </row>
    <row r="104" spans="13:15" x14ac:dyDescent="0.25">
      <c r="M104" s="11">
        <v>97</v>
      </c>
      <c r="N104" s="10">
        <v>44348</v>
      </c>
      <c r="O104" s="32">
        <f t="shared" si="11"/>
        <v>588.75677086421217</v>
      </c>
    </row>
    <row r="105" spans="13:15" x14ac:dyDescent="0.25">
      <c r="M105" s="11">
        <v>98</v>
      </c>
      <c r="N105" s="10">
        <v>44378</v>
      </c>
      <c r="O105" s="32">
        <f t="shared" si="11"/>
        <v>597.69689957266246</v>
      </c>
    </row>
    <row r="106" spans="13:15" x14ac:dyDescent="0.25">
      <c r="M106" s="11">
        <v>99</v>
      </c>
      <c r="N106" s="10">
        <v>44409</v>
      </c>
      <c r="O106" s="32">
        <f t="shared" si="11"/>
        <v>606.77278196629982</v>
      </c>
    </row>
    <row r="107" spans="13:15" x14ac:dyDescent="0.25">
      <c r="M107" s="11">
        <v>100</v>
      </c>
      <c r="N107" s="10">
        <v>44440</v>
      </c>
      <c r="O107" s="32">
        <f t="shared" si="11"/>
        <v>615.98647943189428</v>
      </c>
    </row>
    <row r="108" spans="13:15" x14ac:dyDescent="0.25">
      <c r="M108" s="11">
        <v>101</v>
      </c>
      <c r="N108" s="10">
        <v>44470</v>
      </c>
      <c r="O108" s="32">
        <f t="shared" si="11"/>
        <v>625.34008465787372</v>
      </c>
    </row>
    <row r="109" spans="13:15" x14ac:dyDescent="0.25">
      <c r="M109" s="11">
        <v>102</v>
      </c>
      <c r="N109" s="10">
        <v>44501</v>
      </c>
      <c r="O109" s="32">
        <f t="shared" si="11"/>
        <v>634.83572210963223</v>
      </c>
    </row>
    <row r="110" spans="13:15" x14ac:dyDescent="0.25">
      <c r="M110" s="11">
        <v>103</v>
      </c>
      <c r="N110" s="10">
        <v>44531</v>
      </c>
      <c r="O110" s="32">
        <f t="shared" si="11"/>
        <v>644.47554851205518</v>
      </c>
    </row>
    <row r="111" spans="13:15" x14ac:dyDescent="0.25">
      <c r="M111" s="11">
        <v>104</v>
      </c>
      <c r="N111" s="10">
        <v>44562</v>
      </c>
      <c r="O111" s="32">
        <f t="shared" si="11"/>
        <v>654.26175333937215</v>
      </c>
    </row>
    <row r="112" spans="13:15" x14ac:dyDescent="0.25">
      <c r="M112" s="11">
        <v>105</v>
      </c>
      <c r="N112" s="10">
        <v>44593</v>
      </c>
      <c r="O112" s="32">
        <f t="shared" si="11"/>
        <v>664.19655931244756</v>
      </c>
    </row>
    <row r="113" spans="13:15" x14ac:dyDescent="0.25">
      <c r="M113" s="11">
        <v>106</v>
      </c>
      <c r="N113" s="10">
        <v>44621</v>
      </c>
      <c r="O113" s="32">
        <f t="shared" si="11"/>
        <v>674.28222290362282</v>
      </c>
    </row>
    <row r="114" spans="13:15" x14ac:dyDescent="0.25">
      <c r="M114" s="11">
        <v>107</v>
      </c>
      <c r="N114" s="10">
        <v>44652</v>
      </c>
      <c r="O114" s="32">
        <f t="shared" si="11"/>
        <v>684.52103484922452</v>
      </c>
    </row>
    <row r="115" spans="13:15" x14ac:dyDescent="0.25">
      <c r="M115" s="11">
        <v>108</v>
      </c>
      <c r="N115" s="10">
        <v>44682</v>
      </c>
      <c r="O115" s="32">
        <f t="shared" si="11"/>
        <v>694.91532066985428</v>
      </c>
    </row>
    <row r="116" spans="13:15" x14ac:dyDescent="0.25">
      <c r="M116" s="11">
        <v>109</v>
      </c>
      <c r="N116" s="10">
        <v>44713</v>
      </c>
      <c r="O116" s="32">
        <f t="shared" si="11"/>
        <v>705.46744119857999</v>
      </c>
    </row>
    <row r="117" spans="13:15" x14ac:dyDescent="0.25">
      <c r="M117" s="11">
        <v>110</v>
      </c>
      <c r="N117" s="10">
        <v>44743</v>
      </c>
      <c r="O117" s="32">
        <f t="shared" si="11"/>
        <v>716.17979311714669</v>
      </c>
    </row>
    <row r="118" spans="13:15" x14ac:dyDescent="0.25">
      <c r="M118" s="11">
        <v>111</v>
      </c>
      <c r="N118" s="10">
        <v>44774</v>
      </c>
      <c r="O118" s="32">
        <f t="shared" si="11"/>
        <v>727.05480950033029</v>
      </c>
    </row>
    <row r="119" spans="13:15" x14ac:dyDescent="0.25">
      <c r="M119" s="11">
        <v>112</v>
      </c>
      <c r="N119" s="10">
        <v>44805</v>
      </c>
      <c r="O119" s="32">
        <f t="shared" si="11"/>
        <v>738.09496036855683</v>
      </c>
    </row>
    <row r="120" spans="13:15" x14ac:dyDescent="0.25">
      <c r="M120" s="11">
        <v>113</v>
      </c>
      <c r="N120" s="10">
        <v>44835</v>
      </c>
      <c r="O120" s="32">
        <f t="shared" si="11"/>
        <v>749.30275324891295</v>
      </c>
    </row>
    <row r="121" spans="13:15" x14ac:dyDescent="0.25">
      <c r="M121" s="11">
        <v>114</v>
      </c>
      <c r="N121" s="10">
        <v>44866</v>
      </c>
      <c r="O121" s="32">
        <f t="shared" si="11"/>
        <v>760.68073374467599</v>
      </c>
    </row>
    <row r="122" spans="13:15" x14ac:dyDescent="0.25">
      <c r="M122" s="11">
        <v>115</v>
      </c>
      <c r="N122" s="10">
        <v>44896</v>
      </c>
      <c r="O122" s="32">
        <f t="shared" si="11"/>
        <v>772.2314861134912</v>
      </c>
    </row>
  </sheetData>
  <mergeCells count="3">
    <mergeCell ref="A2:F2"/>
    <mergeCell ref="A3:F3"/>
    <mergeCell ref="A1:F1"/>
  </mergeCells>
  <hyperlinks>
    <hyperlink ref="A38" r:id="rId1" xr:uid="{00000000-0004-0000-0500-000000000000}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3"/>
  <sheetViews>
    <sheetView workbookViewId="0"/>
  </sheetViews>
  <sheetFormatPr defaultColWidth="8.77734375" defaultRowHeight="14.4" x14ac:dyDescent="0.3"/>
  <sheetData>
    <row r="3" spans="3:3" x14ac:dyDescent="0.3">
      <c r="C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128"/>
  <sheetViews>
    <sheetView workbookViewId="0"/>
  </sheetViews>
  <sheetFormatPr defaultColWidth="30.6640625" defaultRowHeight="14.4" x14ac:dyDescent="0.3"/>
  <cols>
    <col min="1" max="1" width="30.6640625" style="3"/>
    <col min="2" max="16384" width="30.6640625" style="2"/>
  </cols>
  <sheetData>
    <row r="1" spans="1:20" x14ac:dyDescent="0.3">
      <c r="A1" s="3" t="s">
        <v>14</v>
      </c>
      <c r="B1" s="2" t="s">
        <v>15</v>
      </c>
      <c r="C1" s="2" t="s">
        <v>5</v>
      </c>
      <c r="D1" s="2">
        <v>5</v>
      </c>
      <c r="E1" s="2" t="s">
        <v>6</v>
      </c>
      <c r="F1" s="2">
        <v>7</v>
      </c>
      <c r="G1" s="2" t="s">
        <v>7</v>
      </c>
      <c r="H1" s="2">
        <v>1</v>
      </c>
      <c r="I1" s="2" t="s">
        <v>8</v>
      </c>
      <c r="J1" s="2">
        <v>1</v>
      </c>
      <c r="K1" s="2" t="s">
        <v>9</v>
      </c>
      <c r="L1" s="2">
        <v>0</v>
      </c>
      <c r="M1" s="2" t="s">
        <v>10</v>
      </c>
      <c r="N1" s="2">
        <v>0</v>
      </c>
      <c r="O1" s="2" t="s">
        <v>11</v>
      </c>
      <c r="P1" s="2">
        <v>1</v>
      </c>
      <c r="Q1" s="2" t="s">
        <v>12</v>
      </c>
      <c r="R1" s="2">
        <v>0</v>
      </c>
      <c r="S1" s="2" t="s">
        <v>13</v>
      </c>
      <c r="T1" s="2">
        <v>0</v>
      </c>
    </row>
    <row r="2" spans="1:20" x14ac:dyDescent="0.3">
      <c r="A2" s="3" t="s">
        <v>16</v>
      </c>
      <c r="B2" s="2" t="s">
        <v>17</v>
      </c>
    </row>
    <row r="3" spans="1:20" x14ac:dyDescent="0.3">
      <c r="A3" s="3" t="s">
        <v>18</v>
      </c>
      <c r="B3" s="2" t="b">
        <f>IF(B10&gt;256,"TripUpST110AndEarlier",FALSE)</f>
        <v>0</v>
      </c>
    </row>
    <row r="4" spans="1:20" x14ac:dyDescent="0.3">
      <c r="A4" s="3" t="s">
        <v>19</v>
      </c>
      <c r="B4" s="2" t="s">
        <v>20</v>
      </c>
    </row>
    <row r="5" spans="1:20" x14ac:dyDescent="0.3">
      <c r="A5" s="3" t="s">
        <v>21</v>
      </c>
      <c r="B5" s="2" t="b">
        <v>1</v>
      </c>
    </row>
    <row r="6" spans="1:20" x14ac:dyDescent="0.3">
      <c r="A6" s="3" t="s">
        <v>22</v>
      </c>
      <c r="B6" s="2" t="b">
        <v>1</v>
      </c>
    </row>
    <row r="7" spans="1:20" x14ac:dyDescent="0.3">
      <c r="A7" s="3" t="s">
        <v>23</v>
      </c>
      <c r="B7" s="2" t="e">
        <f>#REF!</f>
        <v>#REF!</v>
      </c>
    </row>
    <row r="8" spans="1:20" x14ac:dyDescent="0.3">
      <c r="A8" s="3" t="s">
        <v>24</v>
      </c>
      <c r="B8" s="2">
        <v>1</v>
      </c>
    </row>
    <row r="9" spans="1:20" x14ac:dyDescent="0.3">
      <c r="A9" s="3" t="s">
        <v>25</v>
      </c>
      <c r="B9" s="2">
        <f>1</f>
        <v>1</v>
      </c>
    </row>
    <row r="10" spans="1:20" x14ac:dyDescent="0.3">
      <c r="A10" s="3" t="s">
        <v>26</v>
      </c>
      <c r="B10" s="2">
        <v>39</v>
      </c>
    </row>
    <row r="12" spans="1:20" x14ac:dyDescent="0.3">
      <c r="A12" s="3" t="s">
        <v>27</v>
      </c>
      <c r="B12" s="2" t="s">
        <v>28</v>
      </c>
      <c r="C12" s="2" t="s">
        <v>29</v>
      </c>
      <c r="D12" s="2" t="s">
        <v>30</v>
      </c>
      <c r="E12" s="2" t="b">
        <v>1</v>
      </c>
      <c r="F12" s="2">
        <v>0</v>
      </c>
      <c r="G12" s="2">
        <v>4</v>
      </c>
    </row>
    <row r="13" spans="1:20" x14ac:dyDescent="0.3">
      <c r="A13" s="3" t="s">
        <v>31</v>
      </c>
      <c r="B13" s="2" t="e">
        <f>#REF!</f>
        <v>#REF!</v>
      </c>
    </row>
    <row r="14" spans="1:20" x14ac:dyDescent="0.3">
      <c r="A14" s="3" t="s">
        <v>32</v>
      </c>
    </row>
    <row r="15" spans="1:20" x14ac:dyDescent="0.3">
      <c r="A15" s="3" t="s">
        <v>33</v>
      </c>
      <c r="B15" s="2" t="s">
        <v>34</v>
      </c>
      <c r="C15" s="2" t="s">
        <v>35</v>
      </c>
      <c r="D15" s="2" t="s">
        <v>36</v>
      </c>
      <c r="E15" s="2" t="b">
        <v>1</v>
      </c>
      <c r="F15" s="2">
        <v>0</v>
      </c>
      <c r="G15" s="2">
        <v>4</v>
      </c>
    </row>
    <row r="16" spans="1:20" x14ac:dyDescent="0.3">
      <c r="A16" s="3" t="s">
        <v>37</v>
      </c>
      <c r="B16" s="4" t="e">
        <f>#REF!</f>
        <v>#REF!</v>
      </c>
    </row>
    <row r="17" spans="1:7" x14ac:dyDescent="0.3">
      <c r="A17" s="3" t="s">
        <v>38</v>
      </c>
    </row>
    <row r="18" spans="1:7" x14ac:dyDescent="0.3">
      <c r="A18" s="3" t="s">
        <v>39</v>
      </c>
      <c r="B18" s="2" t="s">
        <v>40</v>
      </c>
      <c r="C18" s="2" t="s">
        <v>41</v>
      </c>
      <c r="D18" s="2" t="s">
        <v>42</v>
      </c>
      <c r="E18" s="2" t="b">
        <v>1</v>
      </c>
      <c r="F18" s="2">
        <v>0</v>
      </c>
      <c r="G18" s="2">
        <v>4</v>
      </c>
    </row>
    <row r="19" spans="1:7" x14ac:dyDescent="0.3">
      <c r="A19" s="3" t="s">
        <v>43</v>
      </c>
      <c r="B19" s="4" t="e">
        <f>#REF!</f>
        <v>#REF!</v>
      </c>
    </row>
    <row r="20" spans="1:7" x14ac:dyDescent="0.3">
      <c r="A20" s="3" t="s">
        <v>44</v>
      </c>
    </row>
    <row r="21" spans="1:7" x14ac:dyDescent="0.3">
      <c r="A21" s="3" t="s">
        <v>45</v>
      </c>
      <c r="B21" s="2" t="s">
        <v>46</v>
      </c>
      <c r="C21" s="2" t="s">
        <v>47</v>
      </c>
      <c r="D21" s="2" t="s">
        <v>48</v>
      </c>
      <c r="E21" s="2" t="b">
        <v>1</v>
      </c>
      <c r="F21" s="2">
        <v>0</v>
      </c>
      <c r="G21" s="2">
        <v>4</v>
      </c>
    </row>
    <row r="22" spans="1:7" x14ac:dyDescent="0.3">
      <c r="A22" s="3" t="s">
        <v>49</v>
      </c>
      <c r="B22" s="4" t="e">
        <f>#REF!</f>
        <v>#REF!</v>
      </c>
    </row>
    <row r="23" spans="1:7" x14ac:dyDescent="0.3">
      <c r="A23" s="3" t="s">
        <v>50</v>
      </c>
    </row>
    <row r="24" spans="1:7" x14ac:dyDescent="0.3">
      <c r="A24" s="3" t="s">
        <v>51</v>
      </c>
      <c r="B24" s="2" t="s">
        <v>52</v>
      </c>
      <c r="C24" s="2" t="s">
        <v>53</v>
      </c>
      <c r="D24" s="2" t="s">
        <v>54</v>
      </c>
      <c r="E24" s="2" t="b">
        <v>1</v>
      </c>
      <c r="F24" s="2">
        <v>0</v>
      </c>
      <c r="G24" s="2">
        <v>4</v>
      </c>
    </row>
    <row r="25" spans="1:7" x14ac:dyDescent="0.3">
      <c r="A25" s="3" t="s">
        <v>55</v>
      </c>
      <c r="B25" s="4" t="e">
        <f>#REF!</f>
        <v>#REF!</v>
      </c>
    </row>
    <row r="26" spans="1:7" x14ac:dyDescent="0.3">
      <c r="A26" s="3" t="s">
        <v>56</v>
      </c>
    </row>
    <row r="27" spans="1:7" x14ac:dyDescent="0.3">
      <c r="A27" s="3" t="s">
        <v>57</v>
      </c>
      <c r="B27" s="2" t="s">
        <v>58</v>
      </c>
      <c r="C27" s="2" t="s">
        <v>59</v>
      </c>
      <c r="D27" s="2" t="s">
        <v>60</v>
      </c>
      <c r="E27" s="2" t="b">
        <v>1</v>
      </c>
      <c r="F27" s="2">
        <v>0</v>
      </c>
      <c r="G27" s="2">
        <v>4</v>
      </c>
    </row>
    <row r="28" spans="1:7" x14ac:dyDescent="0.3">
      <c r="A28" s="3" t="s">
        <v>61</v>
      </c>
      <c r="B28" s="4" t="e">
        <f>#REF!</f>
        <v>#REF!</v>
      </c>
    </row>
    <row r="29" spans="1:7" x14ac:dyDescent="0.3">
      <c r="A29" s="3" t="s">
        <v>62</v>
      </c>
    </row>
    <row r="30" spans="1:7" x14ac:dyDescent="0.3">
      <c r="A30" s="3" t="s">
        <v>63</v>
      </c>
      <c r="B30" s="2" t="s">
        <v>64</v>
      </c>
      <c r="C30" s="2" t="s">
        <v>65</v>
      </c>
      <c r="D30" s="2" t="s">
        <v>66</v>
      </c>
      <c r="E30" s="2" t="b">
        <v>1</v>
      </c>
      <c r="F30" s="2">
        <v>0</v>
      </c>
      <c r="G30" s="2">
        <v>4</v>
      </c>
    </row>
    <row r="31" spans="1:7" x14ac:dyDescent="0.3">
      <c r="A31" s="3" t="s">
        <v>67</v>
      </c>
      <c r="B31" s="4" t="e">
        <f>#REF!</f>
        <v>#REF!</v>
      </c>
    </row>
    <row r="32" spans="1:7" x14ac:dyDescent="0.3">
      <c r="A32" s="3" t="s">
        <v>68</v>
      </c>
    </row>
    <row r="33" spans="1:7" x14ac:dyDescent="0.3">
      <c r="A33" s="3" t="s">
        <v>69</v>
      </c>
      <c r="B33" s="2" t="s">
        <v>70</v>
      </c>
      <c r="C33" s="2" t="s">
        <v>71</v>
      </c>
      <c r="D33" s="2" t="s">
        <v>72</v>
      </c>
      <c r="E33" s="2" t="b">
        <v>1</v>
      </c>
      <c r="F33" s="2">
        <v>0</v>
      </c>
      <c r="G33" s="2">
        <v>4</v>
      </c>
    </row>
    <row r="34" spans="1:7" x14ac:dyDescent="0.3">
      <c r="A34" s="3" t="s">
        <v>73</v>
      </c>
      <c r="B34" s="4" t="e">
        <f>#REF!</f>
        <v>#REF!</v>
      </c>
    </row>
    <row r="35" spans="1:7" x14ac:dyDescent="0.3">
      <c r="A35" s="3" t="s">
        <v>74</v>
      </c>
    </row>
    <row r="36" spans="1:7" x14ac:dyDescent="0.3">
      <c r="A36" s="3" t="s">
        <v>75</v>
      </c>
      <c r="B36" s="2" t="s">
        <v>76</v>
      </c>
      <c r="C36" s="2" t="s">
        <v>77</v>
      </c>
      <c r="D36" s="2" t="s">
        <v>78</v>
      </c>
      <c r="E36" s="2" t="b">
        <v>1</v>
      </c>
      <c r="F36" s="2">
        <v>0</v>
      </c>
      <c r="G36" s="2">
        <v>4</v>
      </c>
    </row>
    <row r="37" spans="1:7" x14ac:dyDescent="0.3">
      <c r="A37" s="3" t="s">
        <v>79</v>
      </c>
      <c r="B37" s="4" t="e">
        <f>#REF!</f>
        <v>#REF!</v>
      </c>
    </row>
    <row r="38" spans="1:7" x14ac:dyDescent="0.3">
      <c r="A38" s="3" t="s">
        <v>80</v>
      </c>
    </row>
    <row r="39" spans="1:7" x14ac:dyDescent="0.3">
      <c r="A39" s="3" t="s">
        <v>81</v>
      </c>
      <c r="B39" s="2" t="s">
        <v>82</v>
      </c>
      <c r="C39" s="2" t="s">
        <v>83</v>
      </c>
      <c r="D39" s="2" t="s">
        <v>84</v>
      </c>
      <c r="E39" s="2" t="b">
        <v>1</v>
      </c>
      <c r="F39" s="2">
        <v>0</v>
      </c>
      <c r="G39" s="2">
        <v>4</v>
      </c>
    </row>
    <row r="40" spans="1:7" x14ac:dyDescent="0.3">
      <c r="A40" s="3" t="s">
        <v>85</v>
      </c>
      <c r="B40" s="4" t="e">
        <f>#REF!</f>
        <v>#REF!</v>
      </c>
    </row>
    <row r="41" spans="1:7" x14ac:dyDescent="0.3">
      <c r="A41" s="3" t="s">
        <v>86</v>
      </c>
    </row>
    <row r="42" spans="1:7" x14ac:dyDescent="0.3">
      <c r="A42" s="3" t="s">
        <v>87</v>
      </c>
      <c r="B42" s="2" t="s">
        <v>88</v>
      </c>
      <c r="C42" s="2" t="s">
        <v>89</v>
      </c>
      <c r="D42" s="2" t="s">
        <v>90</v>
      </c>
      <c r="E42" s="2" t="b">
        <v>1</v>
      </c>
      <c r="F42" s="2">
        <v>0</v>
      </c>
      <c r="G42" s="2">
        <v>4</v>
      </c>
    </row>
    <row r="43" spans="1:7" x14ac:dyDescent="0.3">
      <c r="A43" s="3" t="s">
        <v>91</v>
      </c>
      <c r="B43" s="4" t="e">
        <f>#REF!</f>
        <v>#REF!</v>
      </c>
    </row>
    <row r="44" spans="1:7" x14ac:dyDescent="0.3">
      <c r="A44" s="3" t="s">
        <v>92</v>
      </c>
    </row>
    <row r="45" spans="1:7" x14ac:dyDescent="0.3">
      <c r="A45" s="3" t="s">
        <v>93</v>
      </c>
      <c r="B45" s="2" t="s">
        <v>94</v>
      </c>
      <c r="C45" s="2" t="s">
        <v>95</v>
      </c>
      <c r="D45" s="2" t="s">
        <v>96</v>
      </c>
      <c r="E45" s="2" t="b">
        <v>1</v>
      </c>
      <c r="F45" s="2">
        <v>0</v>
      </c>
      <c r="G45" s="2">
        <v>4</v>
      </c>
    </row>
    <row r="46" spans="1:7" x14ac:dyDescent="0.3">
      <c r="A46" s="3" t="s">
        <v>97</v>
      </c>
      <c r="B46" s="4" t="e">
        <f>#REF!</f>
        <v>#REF!</v>
      </c>
    </row>
    <row r="47" spans="1:7" x14ac:dyDescent="0.3">
      <c r="A47" s="3" t="s">
        <v>98</v>
      </c>
    </row>
    <row r="48" spans="1:7" x14ac:dyDescent="0.3">
      <c r="A48" s="3" t="s">
        <v>99</v>
      </c>
      <c r="B48" s="2" t="s">
        <v>100</v>
      </c>
      <c r="C48" s="2" t="s">
        <v>101</v>
      </c>
      <c r="D48" s="2" t="s">
        <v>102</v>
      </c>
      <c r="E48" s="2" t="b">
        <v>1</v>
      </c>
      <c r="F48" s="2">
        <v>0</v>
      </c>
      <c r="G48" s="2">
        <v>4</v>
      </c>
    </row>
    <row r="49" spans="1:7" x14ac:dyDescent="0.3">
      <c r="A49" s="3" t="s">
        <v>103</v>
      </c>
      <c r="B49" s="4" t="e">
        <f>#REF!</f>
        <v>#REF!</v>
      </c>
    </row>
    <row r="50" spans="1:7" x14ac:dyDescent="0.3">
      <c r="A50" s="3" t="s">
        <v>104</v>
      </c>
    </row>
    <row r="51" spans="1:7" x14ac:dyDescent="0.3">
      <c r="A51" s="3" t="s">
        <v>105</v>
      </c>
      <c r="B51" s="2" t="s">
        <v>106</v>
      </c>
      <c r="C51" s="2" t="s">
        <v>107</v>
      </c>
      <c r="D51" s="2" t="s">
        <v>108</v>
      </c>
      <c r="E51" s="2" t="b">
        <v>1</v>
      </c>
      <c r="F51" s="2">
        <v>0</v>
      </c>
      <c r="G51" s="2">
        <v>4</v>
      </c>
    </row>
    <row r="52" spans="1:7" x14ac:dyDescent="0.3">
      <c r="A52" s="3" t="s">
        <v>109</v>
      </c>
      <c r="B52" s="4" t="e">
        <f>#REF!</f>
        <v>#REF!</v>
      </c>
    </row>
    <row r="53" spans="1:7" x14ac:dyDescent="0.3">
      <c r="A53" s="3" t="s">
        <v>110</v>
      </c>
    </row>
    <row r="54" spans="1:7" x14ac:dyDescent="0.3">
      <c r="A54" s="3" t="s">
        <v>111</v>
      </c>
      <c r="B54" s="2" t="s">
        <v>112</v>
      </c>
      <c r="C54" s="2" t="s">
        <v>113</v>
      </c>
      <c r="D54" s="2" t="s">
        <v>114</v>
      </c>
      <c r="E54" s="2" t="b">
        <v>1</v>
      </c>
      <c r="F54" s="2">
        <v>0</v>
      </c>
      <c r="G54" s="2">
        <v>4</v>
      </c>
    </row>
    <row r="55" spans="1:7" x14ac:dyDescent="0.3">
      <c r="A55" s="3" t="s">
        <v>115</v>
      </c>
      <c r="B55" s="4" t="e">
        <f>#REF!</f>
        <v>#REF!</v>
      </c>
    </row>
    <row r="56" spans="1:7" x14ac:dyDescent="0.3">
      <c r="A56" s="3" t="s">
        <v>116</v>
      </c>
    </row>
    <row r="57" spans="1:7" x14ac:dyDescent="0.3">
      <c r="A57" s="3" t="s">
        <v>117</v>
      </c>
      <c r="B57" s="2" t="s">
        <v>118</v>
      </c>
      <c r="C57" s="2" t="s">
        <v>119</v>
      </c>
      <c r="D57" s="2" t="s">
        <v>120</v>
      </c>
      <c r="E57" s="2" t="b">
        <v>1</v>
      </c>
      <c r="F57" s="2">
        <v>0</v>
      </c>
      <c r="G57" s="2">
        <v>4</v>
      </c>
    </row>
    <row r="58" spans="1:7" x14ac:dyDescent="0.3">
      <c r="A58" s="3" t="s">
        <v>121</v>
      </c>
      <c r="B58" s="4" t="e">
        <f>#REF!</f>
        <v>#REF!</v>
      </c>
    </row>
    <row r="59" spans="1:7" x14ac:dyDescent="0.3">
      <c r="A59" s="3" t="s">
        <v>122</v>
      </c>
    </row>
    <row r="60" spans="1:7" x14ac:dyDescent="0.3">
      <c r="A60" s="3" t="s">
        <v>123</v>
      </c>
      <c r="B60" s="2" t="s">
        <v>124</v>
      </c>
      <c r="C60" s="2" t="s">
        <v>125</v>
      </c>
      <c r="D60" s="2" t="s">
        <v>126</v>
      </c>
      <c r="E60" s="2" t="b">
        <v>1</v>
      </c>
      <c r="F60" s="2">
        <v>0</v>
      </c>
      <c r="G60" s="2">
        <v>4</v>
      </c>
    </row>
    <row r="61" spans="1:7" x14ac:dyDescent="0.3">
      <c r="A61" s="3" t="s">
        <v>127</v>
      </c>
      <c r="B61" s="4" t="e">
        <f>#REF!</f>
        <v>#REF!</v>
      </c>
    </row>
    <row r="62" spans="1:7" x14ac:dyDescent="0.3">
      <c r="A62" s="3" t="s">
        <v>128</v>
      </c>
    </row>
    <row r="63" spans="1:7" x14ac:dyDescent="0.3">
      <c r="A63" s="3" t="s">
        <v>129</v>
      </c>
      <c r="B63" s="2" t="s">
        <v>130</v>
      </c>
      <c r="C63" s="2" t="s">
        <v>131</v>
      </c>
      <c r="D63" s="2" t="s">
        <v>132</v>
      </c>
      <c r="E63" s="2" t="b">
        <v>1</v>
      </c>
      <c r="F63" s="2">
        <v>0</v>
      </c>
      <c r="G63" s="2">
        <v>4</v>
      </c>
    </row>
    <row r="64" spans="1:7" x14ac:dyDescent="0.3">
      <c r="A64" s="3" t="s">
        <v>133</v>
      </c>
      <c r="B64" s="4" t="e">
        <f>#REF!</f>
        <v>#REF!</v>
      </c>
    </row>
    <row r="65" spans="1:7" x14ac:dyDescent="0.3">
      <c r="A65" s="3" t="s">
        <v>134</v>
      </c>
    </row>
    <row r="66" spans="1:7" x14ac:dyDescent="0.3">
      <c r="A66" s="3" t="s">
        <v>135</v>
      </c>
      <c r="B66" s="2" t="s">
        <v>136</v>
      </c>
      <c r="C66" s="2" t="s">
        <v>137</v>
      </c>
      <c r="D66" s="2" t="s">
        <v>138</v>
      </c>
      <c r="E66" s="2" t="b">
        <v>1</v>
      </c>
      <c r="F66" s="2">
        <v>0</v>
      </c>
      <c r="G66" s="2">
        <v>4</v>
      </c>
    </row>
    <row r="67" spans="1:7" x14ac:dyDescent="0.3">
      <c r="A67" s="3" t="s">
        <v>139</v>
      </c>
      <c r="B67" s="4" t="e">
        <f>#REF!</f>
        <v>#REF!</v>
      </c>
    </row>
    <row r="68" spans="1:7" x14ac:dyDescent="0.3">
      <c r="A68" s="3" t="s">
        <v>140</v>
      </c>
    </row>
    <row r="69" spans="1:7" x14ac:dyDescent="0.3">
      <c r="A69" s="3" t="s">
        <v>141</v>
      </c>
      <c r="B69" s="2" t="s">
        <v>142</v>
      </c>
      <c r="C69" s="2" t="s">
        <v>143</v>
      </c>
      <c r="D69" s="2" t="s">
        <v>144</v>
      </c>
      <c r="E69" s="2" t="b">
        <v>1</v>
      </c>
      <c r="F69" s="2">
        <v>0</v>
      </c>
      <c r="G69" s="2">
        <v>4</v>
      </c>
    </row>
    <row r="70" spans="1:7" x14ac:dyDescent="0.3">
      <c r="A70" s="3" t="s">
        <v>145</v>
      </c>
      <c r="B70" s="4" t="e">
        <f>#REF!</f>
        <v>#REF!</v>
      </c>
    </row>
    <row r="71" spans="1:7" x14ac:dyDescent="0.3">
      <c r="A71" s="3" t="s">
        <v>146</v>
      </c>
    </row>
    <row r="72" spans="1:7" x14ac:dyDescent="0.3">
      <c r="A72" s="3" t="s">
        <v>147</v>
      </c>
      <c r="B72" s="2" t="s">
        <v>148</v>
      </c>
      <c r="C72" s="2" t="s">
        <v>149</v>
      </c>
      <c r="D72" s="2" t="s">
        <v>150</v>
      </c>
      <c r="E72" s="2" t="b">
        <v>1</v>
      </c>
      <c r="F72" s="2">
        <v>0</v>
      </c>
      <c r="G72" s="2">
        <v>4</v>
      </c>
    </row>
    <row r="73" spans="1:7" x14ac:dyDescent="0.3">
      <c r="A73" s="3" t="s">
        <v>151</v>
      </c>
      <c r="B73" s="4" t="e">
        <f>#REF!</f>
        <v>#REF!</v>
      </c>
    </row>
    <row r="74" spans="1:7" x14ac:dyDescent="0.3">
      <c r="A74" s="3" t="s">
        <v>152</v>
      </c>
    </row>
    <row r="75" spans="1:7" x14ac:dyDescent="0.3">
      <c r="A75" s="3" t="s">
        <v>153</v>
      </c>
      <c r="B75" s="2" t="s">
        <v>154</v>
      </c>
      <c r="C75" s="2" t="s">
        <v>155</v>
      </c>
      <c r="D75" s="2" t="s">
        <v>156</v>
      </c>
      <c r="E75" s="2" t="b">
        <v>1</v>
      </c>
      <c r="F75" s="2">
        <v>0</v>
      </c>
      <c r="G75" s="2">
        <v>4</v>
      </c>
    </row>
    <row r="76" spans="1:7" x14ac:dyDescent="0.3">
      <c r="A76" s="3" t="s">
        <v>157</v>
      </c>
      <c r="B76" s="4" t="e">
        <f>#REF!</f>
        <v>#REF!</v>
      </c>
    </row>
    <row r="77" spans="1:7" x14ac:dyDescent="0.3">
      <c r="A77" s="3" t="s">
        <v>158</v>
      </c>
    </row>
    <row r="78" spans="1:7" x14ac:dyDescent="0.3">
      <c r="A78" s="3" t="s">
        <v>159</v>
      </c>
      <c r="B78" s="2" t="s">
        <v>160</v>
      </c>
      <c r="C78" s="2" t="s">
        <v>161</v>
      </c>
      <c r="D78" s="2" t="s">
        <v>162</v>
      </c>
      <c r="E78" s="2" t="b">
        <v>1</v>
      </c>
      <c r="F78" s="2">
        <v>0</v>
      </c>
      <c r="G78" s="2">
        <v>4</v>
      </c>
    </row>
    <row r="79" spans="1:7" x14ac:dyDescent="0.3">
      <c r="A79" s="3" t="s">
        <v>163</v>
      </c>
      <c r="B79" s="4" t="e">
        <f>#REF!</f>
        <v>#REF!</v>
      </c>
    </row>
    <row r="80" spans="1:7" x14ac:dyDescent="0.3">
      <c r="A80" s="3" t="s">
        <v>164</v>
      </c>
    </row>
    <row r="81" spans="1:7" x14ac:dyDescent="0.3">
      <c r="A81" s="3" t="s">
        <v>165</v>
      </c>
      <c r="B81" s="2" t="s">
        <v>166</v>
      </c>
      <c r="C81" s="2" t="s">
        <v>167</v>
      </c>
      <c r="D81" s="2" t="s">
        <v>168</v>
      </c>
      <c r="E81" s="2" t="b">
        <v>1</v>
      </c>
      <c r="F81" s="2">
        <v>0</v>
      </c>
      <c r="G81" s="2">
        <v>4</v>
      </c>
    </row>
    <row r="82" spans="1:7" x14ac:dyDescent="0.3">
      <c r="A82" s="3" t="s">
        <v>169</v>
      </c>
      <c r="B82" s="4" t="e">
        <f>#REF!</f>
        <v>#REF!</v>
      </c>
    </row>
    <row r="83" spans="1:7" x14ac:dyDescent="0.3">
      <c r="A83" s="3" t="s">
        <v>170</v>
      </c>
    </row>
    <row r="84" spans="1:7" x14ac:dyDescent="0.3">
      <c r="A84" s="3" t="s">
        <v>171</v>
      </c>
      <c r="B84" s="2" t="s">
        <v>172</v>
      </c>
      <c r="C84" s="2" t="s">
        <v>173</v>
      </c>
      <c r="D84" s="2" t="s">
        <v>174</v>
      </c>
      <c r="E84" s="2" t="b">
        <v>1</v>
      </c>
      <c r="F84" s="2">
        <v>0</v>
      </c>
      <c r="G84" s="2">
        <v>4</v>
      </c>
    </row>
    <row r="85" spans="1:7" x14ac:dyDescent="0.3">
      <c r="A85" s="3" t="s">
        <v>175</v>
      </c>
      <c r="B85" s="4" t="e">
        <f>#REF!</f>
        <v>#REF!</v>
      </c>
    </row>
    <row r="86" spans="1:7" x14ac:dyDescent="0.3">
      <c r="A86" s="3" t="s">
        <v>176</v>
      </c>
    </row>
    <row r="87" spans="1:7" x14ac:dyDescent="0.3">
      <c r="A87" s="3" t="s">
        <v>177</v>
      </c>
      <c r="B87" s="2" t="s">
        <v>178</v>
      </c>
      <c r="C87" s="2" t="s">
        <v>179</v>
      </c>
      <c r="D87" s="2" t="s">
        <v>180</v>
      </c>
      <c r="E87" s="2" t="b">
        <v>1</v>
      </c>
      <c r="F87" s="2">
        <v>0</v>
      </c>
      <c r="G87" s="2">
        <v>4</v>
      </c>
    </row>
    <row r="88" spans="1:7" x14ac:dyDescent="0.3">
      <c r="A88" s="3" t="s">
        <v>181</v>
      </c>
      <c r="B88" s="4" t="e">
        <f>#REF!</f>
        <v>#REF!</v>
      </c>
    </row>
    <row r="89" spans="1:7" x14ac:dyDescent="0.3">
      <c r="A89" s="3" t="s">
        <v>182</v>
      </c>
    </row>
    <row r="90" spans="1:7" x14ac:dyDescent="0.3">
      <c r="A90" s="3" t="s">
        <v>183</v>
      </c>
      <c r="B90" s="2" t="s">
        <v>184</v>
      </c>
      <c r="C90" s="2" t="s">
        <v>185</v>
      </c>
      <c r="D90" s="2" t="s">
        <v>186</v>
      </c>
      <c r="E90" s="2" t="b">
        <v>1</v>
      </c>
      <c r="F90" s="2">
        <v>0</v>
      </c>
      <c r="G90" s="2">
        <v>4</v>
      </c>
    </row>
    <row r="91" spans="1:7" x14ac:dyDescent="0.3">
      <c r="A91" s="3" t="s">
        <v>187</v>
      </c>
      <c r="B91" s="4" t="e">
        <f>#REF!</f>
        <v>#REF!</v>
      </c>
    </row>
    <row r="92" spans="1:7" x14ac:dyDescent="0.3">
      <c r="A92" s="3" t="s">
        <v>188</v>
      </c>
    </row>
    <row r="93" spans="1:7" x14ac:dyDescent="0.3">
      <c r="A93" s="3" t="s">
        <v>189</v>
      </c>
      <c r="B93" s="2" t="s">
        <v>190</v>
      </c>
      <c r="C93" s="2" t="s">
        <v>191</v>
      </c>
      <c r="D93" s="2" t="s">
        <v>192</v>
      </c>
      <c r="E93" s="2" t="b">
        <v>1</v>
      </c>
      <c r="F93" s="2">
        <v>0</v>
      </c>
      <c r="G93" s="2">
        <v>4</v>
      </c>
    </row>
    <row r="94" spans="1:7" x14ac:dyDescent="0.3">
      <c r="A94" s="3" t="s">
        <v>193</v>
      </c>
      <c r="B94" s="4" t="e">
        <f>#REF!</f>
        <v>#REF!</v>
      </c>
    </row>
    <row r="95" spans="1:7" x14ac:dyDescent="0.3">
      <c r="A95" s="3" t="s">
        <v>194</v>
      </c>
    </row>
    <row r="96" spans="1:7" x14ac:dyDescent="0.3">
      <c r="A96" s="3" t="s">
        <v>195</v>
      </c>
      <c r="B96" s="2" t="s">
        <v>196</v>
      </c>
      <c r="C96" s="2" t="s">
        <v>197</v>
      </c>
      <c r="D96" s="2" t="s">
        <v>198</v>
      </c>
      <c r="E96" s="2" t="b">
        <v>1</v>
      </c>
      <c r="F96" s="2">
        <v>0</v>
      </c>
      <c r="G96" s="2">
        <v>4</v>
      </c>
    </row>
    <row r="97" spans="1:7" x14ac:dyDescent="0.3">
      <c r="A97" s="3" t="s">
        <v>199</v>
      </c>
      <c r="B97" s="4" t="e">
        <f>#REF!</f>
        <v>#REF!</v>
      </c>
    </row>
    <row r="98" spans="1:7" x14ac:dyDescent="0.3">
      <c r="A98" s="3" t="s">
        <v>200</v>
      </c>
    </row>
    <row r="99" spans="1:7" x14ac:dyDescent="0.3">
      <c r="A99" s="3" t="s">
        <v>201</v>
      </c>
      <c r="B99" s="2" t="s">
        <v>202</v>
      </c>
      <c r="C99" s="2" t="s">
        <v>203</v>
      </c>
      <c r="D99" s="2" t="s">
        <v>204</v>
      </c>
      <c r="E99" s="2" t="b">
        <v>1</v>
      </c>
      <c r="F99" s="2">
        <v>0</v>
      </c>
      <c r="G99" s="2">
        <v>4</v>
      </c>
    </row>
    <row r="100" spans="1:7" x14ac:dyDescent="0.3">
      <c r="A100" s="3" t="s">
        <v>205</v>
      </c>
      <c r="B100" s="4" t="e">
        <f>#REF!</f>
        <v>#REF!</v>
      </c>
    </row>
    <row r="101" spans="1:7" x14ac:dyDescent="0.3">
      <c r="A101" s="3" t="s">
        <v>206</v>
      </c>
    </row>
    <row r="102" spans="1:7" x14ac:dyDescent="0.3">
      <c r="A102" s="3" t="s">
        <v>207</v>
      </c>
      <c r="B102" s="2" t="s">
        <v>208</v>
      </c>
      <c r="C102" s="2" t="s">
        <v>209</v>
      </c>
      <c r="D102" s="2" t="s">
        <v>210</v>
      </c>
      <c r="E102" s="2" t="b">
        <v>1</v>
      </c>
      <c r="F102" s="2">
        <v>0</v>
      </c>
      <c r="G102" s="2">
        <v>4</v>
      </c>
    </row>
    <row r="103" spans="1:7" x14ac:dyDescent="0.3">
      <c r="A103" s="3" t="s">
        <v>211</v>
      </c>
      <c r="B103" s="4" t="e">
        <f>#REF!</f>
        <v>#REF!</v>
      </c>
    </row>
    <row r="104" spans="1:7" x14ac:dyDescent="0.3">
      <c r="A104" s="3" t="s">
        <v>212</v>
      </c>
    </row>
    <row r="105" spans="1:7" x14ac:dyDescent="0.3">
      <c r="A105" s="3" t="s">
        <v>213</v>
      </c>
      <c r="B105" s="2" t="s">
        <v>214</v>
      </c>
      <c r="C105" s="2" t="s">
        <v>215</v>
      </c>
      <c r="D105" s="2" t="s">
        <v>216</v>
      </c>
      <c r="E105" s="2" t="b">
        <v>1</v>
      </c>
      <c r="F105" s="2">
        <v>0</v>
      </c>
      <c r="G105" s="2">
        <v>4</v>
      </c>
    </row>
    <row r="106" spans="1:7" x14ac:dyDescent="0.3">
      <c r="A106" s="3" t="s">
        <v>217</v>
      </c>
      <c r="B106" s="4" t="e">
        <f>#REF!</f>
        <v>#REF!</v>
      </c>
    </row>
    <row r="107" spans="1:7" x14ac:dyDescent="0.3">
      <c r="A107" s="3" t="s">
        <v>218</v>
      </c>
    </row>
    <row r="108" spans="1:7" x14ac:dyDescent="0.3">
      <c r="A108" s="3" t="s">
        <v>219</v>
      </c>
      <c r="B108" s="2" t="s">
        <v>220</v>
      </c>
      <c r="C108" s="2" t="s">
        <v>221</v>
      </c>
      <c r="D108" s="2" t="s">
        <v>222</v>
      </c>
      <c r="E108" s="2" t="b">
        <v>1</v>
      </c>
      <c r="F108" s="2">
        <v>0</v>
      </c>
      <c r="G108" s="2">
        <v>4</v>
      </c>
    </row>
    <row r="109" spans="1:7" x14ac:dyDescent="0.3">
      <c r="A109" s="3" t="s">
        <v>223</v>
      </c>
      <c r="B109" s="4" t="e">
        <f>#REF!</f>
        <v>#REF!</v>
      </c>
    </row>
    <row r="110" spans="1:7" x14ac:dyDescent="0.3">
      <c r="A110" s="3" t="s">
        <v>224</v>
      </c>
    </row>
    <row r="111" spans="1:7" x14ac:dyDescent="0.3">
      <c r="A111" s="3" t="s">
        <v>225</v>
      </c>
      <c r="B111" s="2" t="s">
        <v>226</v>
      </c>
      <c r="C111" s="2" t="s">
        <v>227</v>
      </c>
      <c r="D111" s="2" t="s">
        <v>228</v>
      </c>
      <c r="E111" s="2" t="b">
        <v>1</v>
      </c>
      <c r="F111" s="2">
        <v>0</v>
      </c>
      <c r="G111" s="2">
        <v>4</v>
      </c>
    </row>
    <row r="112" spans="1:7" x14ac:dyDescent="0.3">
      <c r="A112" s="3" t="s">
        <v>229</v>
      </c>
      <c r="B112" s="4" t="e">
        <f>#REF!</f>
        <v>#REF!</v>
      </c>
    </row>
    <row r="113" spans="1:7" x14ac:dyDescent="0.3">
      <c r="A113" s="3" t="s">
        <v>230</v>
      </c>
    </row>
    <row r="114" spans="1:7" x14ac:dyDescent="0.3">
      <c r="A114" s="3" t="s">
        <v>231</v>
      </c>
      <c r="B114" s="2" t="s">
        <v>232</v>
      </c>
      <c r="C114" s="2" t="s">
        <v>233</v>
      </c>
      <c r="D114" s="2" t="s">
        <v>234</v>
      </c>
      <c r="E114" s="2" t="b">
        <v>1</v>
      </c>
      <c r="F114" s="2">
        <v>0</v>
      </c>
      <c r="G114" s="2">
        <v>4</v>
      </c>
    </row>
    <row r="115" spans="1:7" x14ac:dyDescent="0.3">
      <c r="A115" s="3" t="s">
        <v>235</v>
      </c>
      <c r="B115" s="4" t="e">
        <f>#REF!</f>
        <v>#REF!</v>
      </c>
    </row>
    <row r="116" spans="1:7" x14ac:dyDescent="0.3">
      <c r="A116" s="3" t="s">
        <v>236</v>
      </c>
    </row>
    <row r="117" spans="1:7" x14ac:dyDescent="0.3">
      <c r="A117" s="3" t="s">
        <v>237</v>
      </c>
      <c r="B117" s="2" t="s">
        <v>238</v>
      </c>
      <c r="C117" s="2" t="s">
        <v>239</v>
      </c>
      <c r="D117" s="2" t="s">
        <v>240</v>
      </c>
      <c r="E117" s="2" t="b">
        <v>1</v>
      </c>
      <c r="F117" s="2">
        <v>0</v>
      </c>
      <c r="G117" s="2">
        <v>4</v>
      </c>
    </row>
    <row r="118" spans="1:7" x14ac:dyDescent="0.3">
      <c r="A118" s="3" t="s">
        <v>241</v>
      </c>
      <c r="B118" s="4" t="e">
        <f>#REF!</f>
        <v>#REF!</v>
      </c>
    </row>
    <row r="119" spans="1:7" x14ac:dyDescent="0.3">
      <c r="A119" s="3" t="s">
        <v>242</v>
      </c>
    </row>
    <row r="120" spans="1:7" x14ac:dyDescent="0.3">
      <c r="A120" s="3" t="s">
        <v>243</v>
      </c>
      <c r="B120" s="2" t="s">
        <v>244</v>
      </c>
      <c r="C120" s="2" t="s">
        <v>245</v>
      </c>
      <c r="D120" s="2" t="s">
        <v>246</v>
      </c>
      <c r="E120" s="2" t="b">
        <v>1</v>
      </c>
      <c r="F120" s="2">
        <v>0</v>
      </c>
      <c r="G120" s="2">
        <v>4</v>
      </c>
    </row>
    <row r="121" spans="1:7" x14ac:dyDescent="0.3">
      <c r="A121" s="3" t="s">
        <v>247</v>
      </c>
      <c r="B121" s="4" t="e">
        <f>#REF!</f>
        <v>#REF!</v>
      </c>
    </row>
    <row r="122" spans="1:7" x14ac:dyDescent="0.3">
      <c r="A122" s="3" t="s">
        <v>248</v>
      </c>
    </row>
    <row r="123" spans="1:7" x14ac:dyDescent="0.3">
      <c r="A123" s="3" t="s">
        <v>249</v>
      </c>
      <c r="B123" s="2" t="s">
        <v>250</v>
      </c>
      <c r="C123" s="2" t="s">
        <v>251</v>
      </c>
      <c r="D123" s="2" t="s">
        <v>252</v>
      </c>
      <c r="E123" s="2" t="b">
        <v>1</v>
      </c>
      <c r="F123" s="2">
        <v>0</v>
      </c>
      <c r="G123" s="2">
        <v>4</v>
      </c>
    </row>
    <row r="124" spans="1:7" x14ac:dyDescent="0.3">
      <c r="A124" s="3" t="s">
        <v>253</v>
      </c>
      <c r="B124" s="4" t="e">
        <f>#REF!</f>
        <v>#REF!</v>
      </c>
    </row>
    <row r="125" spans="1:7" x14ac:dyDescent="0.3">
      <c r="A125" s="3" t="s">
        <v>254</v>
      </c>
    </row>
    <row r="126" spans="1:7" x14ac:dyDescent="0.3">
      <c r="A126" s="3" t="s">
        <v>255</v>
      </c>
      <c r="B126" s="2" t="s">
        <v>256</v>
      </c>
      <c r="C126" s="2" t="s">
        <v>257</v>
      </c>
      <c r="D126" s="2" t="s">
        <v>258</v>
      </c>
      <c r="E126" s="2" t="b">
        <v>1</v>
      </c>
      <c r="F126" s="2">
        <v>0</v>
      </c>
      <c r="G126" s="2">
        <v>4</v>
      </c>
    </row>
    <row r="127" spans="1:7" x14ac:dyDescent="0.3">
      <c r="A127" s="3" t="s">
        <v>259</v>
      </c>
      <c r="B127" s="4" t="e">
        <f>#REF!</f>
        <v>#REF!</v>
      </c>
    </row>
    <row r="128" spans="1:7" x14ac:dyDescent="0.3">
      <c r="A128" s="3" t="s">
        <v>260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29"/>
  <sheetViews>
    <sheetView workbookViewId="0"/>
  </sheetViews>
  <sheetFormatPr defaultColWidth="30.6640625" defaultRowHeight="14.4" x14ac:dyDescent="0.3"/>
  <cols>
    <col min="1" max="1" width="30.6640625" style="3"/>
    <col min="2" max="16384" width="30.6640625" style="2"/>
  </cols>
  <sheetData>
    <row r="1" spans="1:20" x14ac:dyDescent="0.3">
      <c r="A1" s="3" t="s">
        <v>14</v>
      </c>
      <c r="B1" s="2" t="s">
        <v>262</v>
      </c>
      <c r="C1" s="2" t="s">
        <v>5</v>
      </c>
      <c r="D1" s="2">
        <v>5</v>
      </c>
      <c r="E1" s="2" t="s">
        <v>6</v>
      </c>
      <c r="F1" s="2">
        <v>7</v>
      </c>
      <c r="G1" s="2" t="s">
        <v>7</v>
      </c>
      <c r="H1" s="2">
        <v>1</v>
      </c>
      <c r="I1" s="2" t="s">
        <v>8</v>
      </c>
      <c r="J1" s="2">
        <v>1</v>
      </c>
      <c r="K1" s="2" t="s">
        <v>9</v>
      </c>
      <c r="L1" s="2">
        <v>0</v>
      </c>
      <c r="M1" s="2" t="s">
        <v>10</v>
      </c>
      <c r="N1" s="2">
        <v>0</v>
      </c>
      <c r="O1" s="2" t="s">
        <v>11</v>
      </c>
      <c r="P1" s="2">
        <v>1</v>
      </c>
      <c r="Q1" s="2" t="s">
        <v>12</v>
      </c>
      <c r="R1" s="2">
        <v>0</v>
      </c>
      <c r="S1" s="2" t="s">
        <v>13</v>
      </c>
      <c r="T1" s="2">
        <v>0</v>
      </c>
    </row>
    <row r="2" spans="1:20" x14ac:dyDescent="0.3">
      <c r="A2" s="3" t="s">
        <v>16</v>
      </c>
      <c r="B2" s="2" t="s">
        <v>263</v>
      </c>
    </row>
    <row r="3" spans="1:20" x14ac:dyDescent="0.3">
      <c r="A3" s="3" t="s">
        <v>18</v>
      </c>
      <c r="B3" s="2" t="b">
        <f>IF(B10&gt;256,"TripUpST110AndEarlier",FALSE)</f>
        <v>0</v>
      </c>
    </row>
    <row r="4" spans="1:20" x14ac:dyDescent="0.3">
      <c r="A4" s="3" t="s">
        <v>19</v>
      </c>
      <c r="B4" s="2" t="s">
        <v>20</v>
      </c>
    </row>
    <row r="5" spans="1:20" x14ac:dyDescent="0.3">
      <c r="A5" s="3" t="s">
        <v>21</v>
      </c>
      <c r="B5" s="2" t="b">
        <v>1</v>
      </c>
    </row>
    <row r="6" spans="1:20" x14ac:dyDescent="0.3">
      <c r="A6" s="3" t="s">
        <v>22</v>
      </c>
      <c r="B6" s="2" t="b">
        <v>1</v>
      </c>
    </row>
    <row r="7" spans="1:20" x14ac:dyDescent="0.3">
      <c r="A7" s="3" t="s">
        <v>23</v>
      </c>
      <c r="B7" s="2" t="e">
        <f>#REF!</f>
        <v>#REF!</v>
      </c>
    </row>
    <row r="8" spans="1:20" x14ac:dyDescent="0.3">
      <c r="A8" s="3" t="s">
        <v>24</v>
      </c>
      <c r="B8" s="2">
        <v>1</v>
      </c>
    </row>
    <row r="9" spans="1:20" x14ac:dyDescent="0.3">
      <c r="A9" s="3" t="s">
        <v>25</v>
      </c>
      <c r="B9" s="2">
        <f>1</f>
        <v>1</v>
      </c>
    </row>
    <row r="10" spans="1:20" x14ac:dyDescent="0.3">
      <c r="A10" s="3" t="s">
        <v>26</v>
      </c>
      <c r="B10" s="2">
        <v>6</v>
      </c>
    </row>
    <row r="12" spans="1:20" x14ac:dyDescent="0.3">
      <c r="A12" s="3" t="s">
        <v>27</v>
      </c>
      <c r="B12" s="2" t="s">
        <v>264</v>
      </c>
      <c r="C12" s="2" t="s">
        <v>29</v>
      </c>
      <c r="D12" s="2" t="s">
        <v>265</v>
      </c>
      <c r="E12" s="2" t="b">
        <v>1</v>
      </c>
      <c r="F12" s="2">
        <v>0</v>
      </c>
      <c r="G12" s="2">
        <v>4</v>
      </c>
    </row>
    <row r="13" spans="1:20" x14ac:dyDescent="0.3">
      <c r="A13" s="3" t="s">
        <v>31</v>
      </c>
      <c r="B13" s="2" t="e">
        <f>#REF!</f>
        <v>#REF!</v>
      </c>
    </row>
    <row r="14" spans="1:20" x14ac:dyDescent="0.3">
      <c r="A14" s="3" t="s">
        <v>32</v>
      </c>
    </row>
    <row r="15" spans="1:20" x14ac:dyDescent="0.3">
      <c r="A15" s="3" t="s">
        <v>33</v>
      </c>
      <c r="B15" s="2" t="s">
        <v>266</v>
      </c>
      <c r="C15" s="2" t="s">
        <v>35</v>
      </c>
      <c r="D15" s="2" t="s">
        <v>267</v>
      </c>
      <c r="E15" s="2" t="b">
        <v>1</v>
      </c>
      <c r="F15" s="2">
        <v>0</v>
      </c>
      <c r="G15" s="2">
        <v>4</v>
      </c>
    </row>
    <row r="16" spans="1:20" x14ac:dyDescent="0.3">
      <c r="A16" s="3" t="s">
        <v>37</v>
      </c>
      <c r="B16" s="2" t="e">
        <f>#REF!</f>
        <v>#REF!</v>
      </c>
    </row>
    <row r="17" spans="1:7" x14ac:dyDescent="0.3">
      <c r="A17" s="3" t="s">
        <v>38</v>
      </c>
    </row>
    <row r="18" spans="1:7" x14ac:dyDescent="0.3">
      <c r="A18" s="3" t="s">
        <v>39</v>
      </c>
      <c r="B18" s="2" t="s">
        <v>268</v>
      </c>
      <c r="C18" s="2" t="s">
        <v>41</v>
      </c>
      <c r="D18" s="2" t="s">
        <v>269</v>
      </c>
      <c r="E18" s="2" t="b">
        <v>1</v>
      </c>
      <c r="F18" s="2">
        <v>0</v>
      </c>
      <c r="G18" s="2">
        <v>4</v>
      </c>
    </row>
    <row r="19" spans="1:7" x14ac:dyDescent="0.3">
      <c r="A19" s="3" t="s">
        <v>43</v>
      </c>
      <c r="B19" s="2" t="e">
        <f>#REF!</f>
        <v>#REF!</v>
      </c>
    </row>
    <row r="20" spans="1:7" x14ac:dyDescent="0.3">
      <c r="A20" s="3" t="s">
        <v>44</v>
      </c>
    </row>
    <row r="21" spans="1:7" x14ac:dyDescent="0.3">
      <c r="A21" s="3" t="s">
        <v>45</v>
      </c>
      <c r="B21" s="2" t="s">
        <v>270</v>
      </c>
      <c r="C21" s="2" t="s">
        <v>47</v>
      </c>
      <c r="D21" s="2" t="s">
        <v>271</v>
      </c>
      <c r="E21" s="2" t="b">
        <v>1</v>
      </c>
      <c r="F21" s="2">
        <v>0</v>
      </c>
      <c r="G21" s="2">
        <v>4</v>
      </c>
    </row>
    <row r="22" spans="1:7" x14ac:dyDescent="0.3">
      <c r="A22" s="3" t="s">
        <v>49</v>
      </c>
      <c r="B22" s="2" t="e">
        <f>#REF!</f>
        <v>#REF!</v>
      </c>
    </row>
    <row r="23" spans="1:7" x14ac:dyDescent="0.3">
      <c r="A23" s="3" t="s">
        <v>50</v>
      </c>
    </row>
    <row r="24" spans="1:7" x14ac:dyDescent="0.3">
      <c r="A24" s="3" t="s">
        <v>51</v>
      </c>
      <c r="B24" s="2" t="s">
        <v>272</v>
      </c>
      <c r="C24" s="2" t="s">
        <v>53</v>
      </c>
      <c r="D24" s="2" t="s">
        <v>273</v>
      </c>
      <c r="E24" s="2" t="b">
        <v>1</v>
      </c>
      <c r="F24" s="2">
        <v>0</v>
      </c>
      <c r="G24" s="2">
        <v>4</v>
      </c>
    </row>
    <row r="25" spans="1:7" x14ac:dyDescent="0.3">
      <c r="A25" s="3" t="s">
        <v>55</v>
      </c>
      <c r="B25" s="2" t="e">
        <f>#REF!</f>
        <v>#REF!</v>
      </c>
    </row>
    <row r="26" spans="1:7" x14ac:dyDescent="0.3">
      <c r="A26" s="3" t="s">
        <v>56</v>
      </c>
    </row>
    <row r="27" spans="1:7" x14ac:dyDescent="0.3">
      <c r="A27" s="3" t="s">
        <v>57</v>
      </c>
      <c r="B27" s="2" t="s">
        <v>274</v>
      </c>
      <c r="C27" s="2" t="s">
        <v>59</v>
      </c>
      <c r="D27" s="2" t="s">
        <v>275</v>
      </c>
      <c r="E27" s="2" t="b">
        <v>1</v>
      </c>
      <c r="F27" s="2">
        <v>0</v>
      </c>
      <c r="G27" s="2">
        <v>4</v>
      </c>
    </row>
    <row r="28" spans="1:7" x14ac:dyDescent="0.3">
      <c r="A28" s="3" t="s">
        <v>61</v>
      </c>
      <c r="B28" s="2" t="e">
        <f>#REF!</f>
        <v>#REF!</v>
      </c>
    </row>
    <row r="29" spans="1:7" x14ac:dyDescent="0.3">
      <c r="A29" s="3" t="s">
        <v>62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55AE098808974BABB3C8C30710F05E" ma:contentTypeVersion="15" ma:contentTypeDescription="Create a new document." ma:contentTypeScope="" ma:versionID="418778c168579e5289d0afe06cfb18d6">
  <xsd:schema xmlns:xsd="http://www.w3.org/2001/XMLSchema" xmlns:xs="http://www.w3.org/2001/XMLSchema" xmlns:p="http://schemas.microsoft.com/office/2006/metadata/properties" xmlns:ns2="d04e6db4-d562-49e7-b071-c561677279a8" targetNamespace="http://schemas.microsoft.com/office/2006/metadata/properties" ma:root="true" ma:fieldsID="ec217495ef56a4bf1fc2bff5fbc969c8" ns2:_="">
    <xsd:import namespace="d04e6db4-d562-49e7-b071-c561677279a8"/>
    <xsd:element name="properties">
      <xsd:complexType>
        <xsd:sequence>
          <xsd:element name="documentManagement">
            <xsd:complexType>
              <xsd:all>
                <xsd:element ref="ns2:Content_x0020_Name" minOccurs="0"/>
                <xsd:element ref="ns2:Content_x0020_Name_x003a_ID" minOccurs="0"/>
                <xsd:element ref="ns2:Status" minOccurs="0"/>
                <xsd:element ref="ns2:Content_x0020_Name_x003a_Titl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4e6db4-d562-49e7-b071-c561677279a8" elementFormDefault="qualified">
    <xsd:import namespace="http://schemas.microsoft.com/office/2006/documentManagement/types"/>
    <xsd:import namespace="http://schemas.microsoft.com/office/infopath/2007/PartnerControls"/>
    <xsd:element name="Content_x0020_Name" ma:index="8" nillable="true" ma:displayName="Content Name" ma:indexed="true" ma:list="{2a1dccef-5bbd-4239-9d2c-9dab3c3bdaeb}" ma:internalName="Content_x0020_Name" ma:showField="Title">
      <xsd:simpleType>
        <xsd:restriction base="dms:Lookup"/>
      </xsd:simpleType>
    </xsd:element>
    <xsd:element name="Content_x0020_Name_x003a_ID" ma:index="9" nillable="true" ma:displayName="Content Name:ID" ma:list="{2a1dccef-5bbd-4239-9d2c-9dab3c3bdaeb}" ma:internalName="Content_x0020_Name_x003a_ID" ma:readOnly="true" ma:showField="ID" ma:web="d314d7ef-47d2-49ec-98a2-beb62148fffe">
      <xsd:simpleType>
        <xsd:restriction base="dms:Lookup"/>
      </xsd:simpleType>
    </xsd:element>
    <xsd:element name="Status" ma:index="10" nillable="true" ma:displayName="Status" ma:default="Available" ma:format="Dropdown" ma:internalName="Status">
      <xsd:simpleType>
        <xsd:restriction base="dms:Choice">
          <xsd:enumeration value="Available"/>
          <xsd:enumeration value="Restricted"/>
          <xsd:enumeration value="Retired"/>
        </xsd:restriction>
      </xsd:simpleType>
    </xsd:element>
    <xsd:element name="Content_x0020_Name_x003a_Title" ma:index="11" nillable="true" ma:displayName="Content Name:Title" ma:list="{2a1dccef-5bbd-4239-9d2c-9dab3c3bdaeb}" ma:internalName="Content_x0020_Name_x003a_Title" ma:readOnly="true" ma:showField="Title0" ma:web="d314d7ef-47d2-49ec-98a2-beb62148fffe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ntent_x0020_Name xmlns="d04e6db4-d562-49e7-b071-c561677279a8">15567</Content_x0020_Name>
    <Status xmlns="d04e6db4-d562-49e7-b071-c561677279a8">Available</Status>
  </documentManagement>
</p:properties>
</file>

<file path=customXml/itemProps1.xml><?xml version="1.0" encoding="utf-8"?>
<ds:datastoreItem xmlns:ds="http://schemas.openxmlformats.org/officeDocument/2006/customXml" ds:itemID="{E6AAD0D7-1004-455E-BC38-9FC26BA205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4e6db4-d562-49e7-b071-c561677279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85B586C-7DCB-402A-AEA5-17D91A0D79B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698C9E3-07BB-45F4-94DE-FA8C0FA49691}">
  <ds:schemaRefs>
    <ds:schemaRef ds:uri="http://purl.org/dc/terms/"/>
    <ds:schemaRef ds:uri="d04e6db4-d562-49e7-b071-c561677279a8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Title Page</vt:lpstr>
      <vt:lpstr>Exhibit 1</vt:lpstr>
      <vt:lpstr>Exhibit 2</vt:lpstr>
      <vt:lpstr>Exhibit 3</vt:lpstr>
      <vt:lpstr>Exhibit 4</vt:lpstr>
      <vt:lpstr>Exhibit 5</vt:lpstr>
      <vt:lpstr>_PalUtilTempWorksheet</vt:lpstr>
      <vt:lpstr>_STDS_DG203AA16</vt:lpstr>
      <vt:lpstr>_STDS_DG12A19417</vt:lpstr>
      <vt:lpstr>_STDS_DG32C09806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Yahoo's Acquisition of Tumblr (SPREADSHEET)</dc:title>
  <dc:creator>Kritzer, Andrew</dc:creator>
  <cp:lastModifiedBy>Miles Rousseau</cp:lastModifiedBy>
  <dcterms:created xsi:type="dcterms:W3CDTF">2013-05-23T16:44:23Z</dcterms:created>
  <dcterms:modified xsi:type="dcterms:W3CDTF">2024-03-02T17:23:57Z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0x0101007F55AE098808974BABB3C8C30710F05E</vt:lpwstr>
  </property>
  <property fmtid="{D5CDD505-2E9C-101B-9397-08002B2CF9AE}" pid="3" name="Order">
    <vt:r8>86300</vt:r8>
  </property>
  <property fmtid="{D5CDD505-2E9C-101B-9397-08002B2CF9AE}" pid="4" name="MSIP_Label_06c24981-b6df-48f8-949b-0896357b9b03_Enabled">
    <vt:lpwstr>true</vt:lpwstr>
  </property>
  <property fmtid="{D5CDD505-2E9C-101B-9397-08002B2CF9AE}" pid="5" name="MSIP_Label_06c24981-b6df-48f8-949b-0896357b9b03_SetDate">
    <vt:lpwstr>2024-01-19T23:22:13Z</vt:lpwstr>
  </property>
  <property fmtid="{D5CDD505-2E9C-101B-9397-08002B2CF9AE}" pid="6" name="MSIP_Label_06c24981-b6df-48f8-949b-0896357b9b03_Method">
    <vt:lpwstr>Standard</vt:lpwstr>
  </property>
  <property fmtid="{D5CDD505-2E9C-101B-9397-08002B2CF9AE}" pid="7" name="MSIP_Label_06c24981-b6df-48f8-949b-0896357b9b03_Name">
    <vt:lpwstr>Official</vt:lpwstr>
  </property>
  <property fmtid="{D5CDD505-2E9C-101B-9397-08002B2CF9AE}" pid="8" name="MSIP_Label_06c24981-b6df-48f8-949b-0896357b9b03_SiteId">
    <vt:lpwstr>dd615949-5bd0-4da0-ac52-28ef8d336373</vt:lpwstr>
  </property>
  <property fmtid="{D5CDD505-2E9C-101B-9397-08002B2CF9AE}" pid="9" name="MSIP_Label_06c24981-b6df-48f8-949b-0896357b9b03_ActionId">
    <vt:lpwstr>d477e4d7-a664-442f-af07-b1813a339ded</vt:lpwstr>
  </property>
  <property fmtid="{D5CDD505-2E9C-101B-9397-08002B2CF9AE}" pid="10" name="MSIP_Label_06c24981-b6df-48f8-949b-0896357b9b03_ContentBits">
    <vt:lpwstr>0</vt:lpwstr>
  </property>
</Properties>
</file>